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0" windowWidth="28800" windowHeight="13020" tabRatio="933" activeTab="2"/>
  </bookViews>
  <sheets>
    <sheet name="KL" sheetId="29" r:id="rId1"/>
    <sheet name=" Rek" sheetId="30" r:id="rId2"/>
    <sheet name="CHL-et2_et3" sheetId="32" r:id="rId3"/>
    <sheet name="CHL-et4" sheetId="34" r:id="rId4"/>
    <sheet name="CHL-et5" sheetId="35" r:id="rId5"/>
    <sheet name="CHL-et6" sheetId="36" r:id="rId6"/>
    <sheet name="CHL-et7" sheetId="37" r:id="rId7"/>
    <sheet name="CHL-et8" sheetId="38" r:id="rId8"/>
    <sheet name="CHL-et9" sheetId="39" r:id="rId9"/>
    <sheet name="ETAPIZACE" sheetId="33" r:id="rId10"/>
  </sheets>
  <definedNames>
    <definedName name="Dodavka" localSheetId="3">#REF!</definedName>
    <definedName name="Dodavka" localSheetId="4">#REF!</definedName>
    <definedName name="Dodavka" localSheetId="5">#REF!</definedName>
    <definedName name="Dodavka" localSheetId="6">#REF!</definedName>
    <definedName name="Dodavka" localSheetId="7">#REF!</definedName>
    <definedName name="Dodavka" localSheetId="8">#REF!</definedName>
    <definedName name="Dodavka">#REF!</definedName>
    <definedName name="HSV" localSheetId="3">#REF!</definedName>
    <definedName name="HSV" localSheetId="4">#REF!</definedName>
    <definedName name="HSV" localSheetId="5">#REF!</definedName>
    <definedName name="HSV" localSheetId="6">#REF!</definedName>
    <definedName name="HSV" localSheetId="7">#REF!</definedName>
    <definedName name="HSV" localSheetId="8">#REF!</definedName>
    <definedName name="HSV">#REF!</definedName>
    <definedName name="Mont" localSheetId="3">#REF!</definedName>
    <definedName name="Mont" localSheetId="4">#REF!</definedName>
    <definedName name="Mont" localSheetId="5">#REF!</definedName>
    <definedName name="Mont" localSheetId="6">#REF!</definedName>
    <definedName name="Mont" localSheetId="7">#REF!</definedName>
    <definedName name="Mont" localSheetId="8">#REF!</definedName>
    <definedName name="Mont">#REF!</definedName>
    <definedName name="_xlnm.Print_Area" localSheetId="1">' Rek'!$A$1:$I$23</definedName>
    <definedName name="_xlnm.Print_Area" localSheetId="2">'CHL-et2_et3'!$A$1:$H$283</definedName>
    <definedName name="_xlnm.Print_Area" localSheetId="3">'CHL-et4'!$A$1:$H$76</definedName>
    <definedName name="_xlnm.Print_Area" localSheetId="4">'CHL-et5'!$A$1:$H$76</definedName>
    <definedName name="_xlnm.Print_Area" localSheetId="5">'CHL-et6'!$A$1:$H$76</definedName>
    <definedName name="_xlnm.Print_Area" localSheetId="6">'CHL-et7'!$A$1:$H$76</definedName>
    <definedName name="_xlnm.Print_Area" localSheetId="7">'CHL-et8'!$A$1:$H$76</definedName>
    <definedName name="_xlnm.Print_Area" localSheetId="8">'CHL-et9'!$A$1:$H$76</definedName>
    <definedName name="_xlnm.Print_Area" localSheetId="0">'KL'!$A$1:$G$45</definedName>
    <definedName name="PSV" localSheetId="3">#REF!</definedName>
    <definedName name="PSV" localSheetId="4">#REF!</definedName>
    <definedName name="PSV" localSheetId="5">#REF!</definedName>
    <definedName name="PSV" localSheetId="6">#REF!</definedName>
    <definedName name="PSV" localSheetId="7">#REF!</definedName>
    <definedName name="PSV" localSheetId="8">#REF!</definedName>
    <definedName name="PSV">#REF!</definedName>
    <definedName name="solver_lin" localSheetId="2" hidden="1">0</definedName>
    <definedName name="solver_lin" localSheetId="3" hidden="1">0</definedName>
    <definedName name="solver_lin" localSheetId="4" hidden="1">0</definedName>
    <definedName name="solver_lin" localSheetId="5" hidden="1">0</definedName>
    <definedName name="solver_lin" localSheetId="6" hidden="1">0</definedName>
    <definedName name="solver_lin" localSheetId="7" hidden="1">0</definedName>
    <definedName name="solver_lin" localSheetId="8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num" localSheetId="5" hidden="1">0</definedName>
    <definedName name="solver_num" localSheetId="6" hidden="1">0</definedName>
    <definedName name="solver_num" localSheetId="7" hidden="1">0</definedName>
    <definedName name="solver_num" localSheetId="8" hidden="1">0</definedName>
    <definedName name="solver_opt" localSheetId="2" hidden="1">#REF!</definedName>
    <definedName name="solver_opt" localSheetId="3" hidden="1">#REF!</definedName>
    <definedName name="solver_opt" localSheetId="4" hidden="1">#REF!</definedName>
    <definedName name="solver_opt" localSheetId="5" hidden="1">#REF!</definedName>
    <definedName name="solver_opt" localSheetId="6" hidden="1">#REF!</definedName>
    <definedName name="solver_opt" localSheetId="7" hidden="1">#REF!</definedName>
    <definedName name="solver_opt" localSheetId="8" hidden="1">#REF!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typ" localSheetId="5" hidden="1">1</definedName>
    <definedName name="solver_typ" localSheetId="6" hidden="1">1</definedName>
    <definedName name="solver_typ" localSheetId="7" hidden="1">1</definedName>
    <definedName name="solver_typ" localSheetId="8" hidden="1">1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al" localSheetId="7" hidden="1">0</definedName>
    <definedName name="solver_val" localSheetId="8" hidden="1">0</definedName>
    <definedName name="_xlnm.Print_Titles" localSheetId="1">' Rek'!$1:$4</definedName>
    <definedName name="_xlnm.Print_Titles" localSheetId="2">'CHL-et2_et3'!$1:$6</definedName>
    <definedName name="_xlnm.Print_Titles" localSheetId="3">'CHL-et4'!$1:$6</definedName>
    <definedName name="_xlnm.Print_Titles" localSheetId="4">'CHL-et5'!$1:$6</definedName>
    <definedName name="_xlnm.Print_Titles" localSheetId="5">'CHL-et6'!$1:$6</definedName>
    <definedName name="_xlnm.Print_Titles" localSheetId="6">'CHL-et7'!$1:$6</definedName>
    <definedName name="_xlnm.Print_Titles" localSheetId="7">'CHL-et8'!$1:$6</definedName>
    <definedName name="_xlnm.Print_Titles" localSheetId="8">'CHL-et9'!$1:$6</definedName>
  </definedNames>
  <calcPr calcId="145621"/>
</workbook>
</file>

<file path=xl/sharedStrings.xml><?xml version="1.0" encoding="utf-8"?>
<sst xmlns="http://schemas.openxmlformats.org/spreadsheetml/2006/main" count="2284" uniqueCount="651">
  <si>
    <t xml:space="preserve"> </t>
  </si>
  <si>
    <t>Stavba :</t>
  </si>
  <si>
    <t>Základ pro DPH</t>
  </si>
  <si>
    <t>%</t>
  </si>
  <si>
    <t>HSV</t>
  </si>
  <si>
    <t>PSV</t>
  </si>
  <si>
    <t>Dodávka</t>
  </si>
  <si>
    <t>Montáž</t>
  </si>
  <si>
    <t>HZS</t>
  </si>
  <si>
    <t>Rozpočet</t>
  </si>
  <si>
    <t xml:space="preserve">JKSO </t>
  </si>
  <si>
    <t>Objekt</t>
  </si>
  <si>
    <t xml:space="preserve">SKP </t>
  </si>
  <si>
    <t>Měrná jednotka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</si>
  <si>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</si>
  <si>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</si>
  <si>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</si>
  <si>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</si>
  <si>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</si>
  <si>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</si>
  <si>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</si>
  <si>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</si>
  <si>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</si>
  <si>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</si>
  <si>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</si>
  <si>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</si>
  <si>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</si>
  <si>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</si>
  <si>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</si>
  <si>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</si>
  <si>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</si>
  <si>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</si>
  <si>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</si>
  <si>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</si>
  <si>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</si>
  <si>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</si>
  <si>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</si>
  <si>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</si>
  <si>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</si>
  <si>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</si>
  <si>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</si>
  <si>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</si>
  <si>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</si>
  <si>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</si>
  <si>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</si>
  <si>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</si>
  <si>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</si>
  <si>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</si>
  <si>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</si>
  <si>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</si>
  <si>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</si>
  <si>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</si>
  <si>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</si>
  <si>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</si>
  <si>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</si>
  <si>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</si>
  <si>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</si>
  <si>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</si>
  <si>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</si>
  <si>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</si>
  <si>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</si>
  <si>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</si>
  <si>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</si>
  <si>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</si>
  <si>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</si>
  <si>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</si>
  <si>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</si>
  <si>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</si>
  <si>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</si>
  <si>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</si>
  <si>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</si>
  <si>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</si>
  <si>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</si>
  <si>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ks</t>
  </si>
  <si>
    <t>Celkem za</t>
  </si>
  <si>
    <t>Mimostaveništní doprava</t>
  </si>
  <si>
    <t>Zařízení staveniště</t>
  </si>
  <si>
    <t>kus</t>
  </si>
  <si>
    <t>m2</t>
  </si>
  <si>
    <t>kg</t>
  </si>
  <si>
    <t>713</t>
  </si>
  <si>
    <t>Izolace tepelné</t>
  </si>
  <si>
    <t>713 Izolace tepelné</t>
  </si>
  <si>
    <t>m</t>
  </si>
  <si>
    <t>767</t>
  </si>
  <si>
    <t>Konstrukce zámečnické</t>
  </si>
  <si>
    <t>767 Konstrukce zámečnické</t>
  </si>
  <si>
    <t xml:space="preserve">Přesun hmot pro zámečnické konstr., výšky do 12 m </t>
  </si>
  <si>
    <t>soubor</t>
  </si>
  <si>
    <t>900</t>
  </si>
  <si>
    <t>Ostatní položky</t>
  </si>
  <si>
    <t>713-01</t>
  </si>
  <si>
    <t>bm</t>
  </si>
  <si>
    <t>713-02</t>
  </si>
  <si>
    <t>713-04</t>
  </si>
  <si>
    <t>713-05</t>
  </si>
  <si>
    <t>713-06</t>
  </si>
  <si>
    <t>713-07</t>
  </si>
  <si>
    <t>713-08</t>
  </si>
  <si>
    <t>713-09</t>
  </si>
  <si>
    <t>713-10</t>
  </si>
  <si>
    <t>713-11</t>
  </si>
  <si>
    <t>713-14</t>
  </si>
  <si>
    <t>713-15</t>
  </si>
  <si>
    <t>713-16</t>
  </si>
  <si>
    <t>998713201</t>
  </si>
  <si>
    <t xml:space="preserve">Přesun hmot pro izolace tepelné, výšky do 6 m </t>
  </si>
  <si>
    <t>911      T00</t>
  </si>
  <si>
    <t>hod</t>
  </si>
  <si>
    <t>731</t>
  </si>
  <si>
    <t>731-01</t>
  </si>
  <si>
    <t>731-02</t>
  </si>
  <si>
    <t>sada</t>
  </si>
  <si>
    <t>731-03</t>
  </si>
  <si>
    <t>732</t>
  </si>
  <si>
    <t>Strojovny</t>
  </si>
  <si>
    <t>732-01</t>
  </si>
  <si>
    <t>732-02</t>
  </si>
  <si>
    <t>732-03</t>
  </si>
  <si>
    <t>732-04</t>
  </si>
  <si>
    <t>732-07</t>
  </si>
  <si>
    <t>Montáž čerpadel oběhových spirálních, DN 40</t>
  </si>
  <si>
    <t>732-08</t>
  </si>
  <si>
    <t>Montáž čerpadel oběhových spirálních, DN 65</t>
  </si>
  <si>
    <t>732-09</t>
  </si>
  <si>
    <t>732-12</t>
  </si>
  <si>
    <t>732-13</t>
  </si>
  <si>
    <t>732-14</t>
  </si>
  <si>
    <t>732-15</t>
  </si>
  <si>
    <t>732-16</t>
  </si>
  <si>
    <t>998732202</t>
  </si>
  <si>
    <t xml:space="preserve">Přesun hmot pro strojovny, výšky do 12 m </t>
  </si>
  <si>
    <t>732 Strojovny</t>
  </si>
  <si>
    <t>733</t>
  </si>
  <si>
    <t>Rozvod potrubí</t>
  </si>
  <si>
    <t>733-09</t>
  </si>
  <si>
    <t>733-10</t>
  </si>
  <si>
    <t>733-11</t>
  </si>
  <si>
    <t>733-12</t>
  </si>
  <si>
    <t>733-13</t>
  </si>
  <si>
    <t>733-16</t>
  </si>
  <si>
    <t>733-17</t>
  </si>
  <si>
    <t>733-19</t>
  </si>
  <si>
    <t>733-20</t>
  </si>
  <si>
    <t>Tlak. zkouška ocelového hladkého potrubí do DN 159</t>
  </si>
  <si>
    <t>733 Rozvod potrubí</t>
  </si>
  <si>
    <t>734</t>
  </si>
  <si>
    <t>Armatury</t>
  </si>
  <si>
    <t>734-03</t>
  </si>
  <si>
    <t>734-04</t>
  </si>
  <si>
    <t>734-07</t>
  </si>
  <si>
    <t>734-09</t>
  </si>
  <si>
    <t>734-10</t>
  </si>
  <si>
    <t xml:space="preserve">Klapka zpětná,2xvnitřní závit DN 25 </t>
  </si>
  <si>
    <t>734-14</t>
  </si>
  <si>
    <t>Klapka zpětná, mezipřírubová KL DN 65 vč. 2ks protipřírub</t>
  </si>
  <si>
    <t>734-15</t>
  </si>
  <si>
    <t>734-17</t>
  </si>
  <si>
    <t>Klapka zpětná, mezipřírubová KL DN 125 vč. 2ks protipřírub</t>
  </si>
  <si>
    <t>734-19</t>
  </si>
  <si>
    <t>Kohout kulový, vnitř.-vnitř.z. DN 12</t>
  </si>
  <si>
    <t>734-20</t>
  </si>
  <si>
    <t>Kohout kulový, vnitř.-vnitř.z. DN 15</t>
  </si>
  <si>
    <t>734-21</t>
  </si>
  <si>
    <t xml:space="preserve">Kohout kulový, vnitř.-vnitř.z. DN 20 </t>
  </si>
  <si>
    <t>734-22</t>
  </si>
  <si>
    <t xml:space="preserve">Kohout kulový, vnitř.-vnitř.z. DN 25 </t>
  </si>
  <si>
    <t>734-30</t>
  </si>
  <si>
    <t>734-31</t>
  </si>
  <si>
    <t>Klapka mezipřírubová KL DN 100 vč. 2 ks protipřírub</t>
  </si>
  <si>
    <t>734-32</t>
  </si>
  <si>
    <t>Klapka mezipřírubová KL DN 125vč. 2 ks protipřírub</t>
  </si>
  <si>
    <t>734-34</t>
  </si>
  <si>
    <t xml:space="preserve">Teploměr dvoukovový, pevný stonek 100 mm </t>
  </si>
  <si>
    <t>734-35</t>
  </si>
  <si>
    <t>Tlakoměr - topné médium</t>
  </si>
  <si>
    <t>734-37</t>
  </si>
  <si>
    <t xml:space="preserve">Montáž tleploměru dvoukovového </t>
  </si>
  <si>
    <t>734-38</t>
  </si>
  <si>
    <t xml:space="preserve">Montáž tlakoměru deformačního 0-10 MPa </t>
  </si>
  <si>
    <t>734-39</t>
  </si>
  <si>
    <t>Automatické odvzdušňovací ventil do DN15 vč.kohoutu kul.do DN15</t>
  </si>
  <si>
    <t>734-40</t>
  </si>
  <si>
    <t>734-41</t>
  </si>
  <si>
    <t>734-42</t>
  </si>
  <si>
    <t>734-57</t>
  </si>
  <si>
    <t>734-70</t>
  </si>
  <si>
    <t>734-71</t>
  </si>
  <si>
    <t>734-74</t>
  </si>
  <si>
    <t>734-76</t>
  </si>
  <si>
    <t>734-77</t>
  </si>
  <si>
    <t>998734203</t>
  </si>
  <si>
    <t xml:space="preserve">Přesun hmot pro armatury, výšky do 24 m </t>
  </si>
  <si>
    <t>734-78</t>
  </si>
  <si>
    <t>734-81</t>
  </si>
  <si>
    <t>734-82</t>
  </si>
  <si>
    <t>734-84</t>
  </si>
  <si>
    <t>734-85</t>
  </si>
  <si>
    <t>734-86</t>
  </si>
  <si>
    <t>Pružný kompenzátor DN 65 pro napojení výměníku VZT jednotky, včetně montážního příslušenství (přírub, těsnění apod).</t>
  </si>
  <si>
    <t>kpl</t>
  </si>
  <si>
    <t>734-87</t>
  </si>
  <si>
    <t>734-88</t>
  </si>
  <si>
    <t>734-89</t>
  </si>
  <si>
    <t>Nátrubek varný G 3/8"</t>
  </si>
  <si>
    <t>734-90</t>
  </si>
  <si>
    <t>Tlakoměr + smyčka + kohout</t>
  </si>
  <si>
    <t>734-91</t>
  </si>
  <si>
    <t>Teploměr + jímka</t>
  </si>
  <si>
    <t>734-92</t>
  </si>
  <si>
    <t>Zhotovení napojení na páteřní rozvod</t>
  </si>
  <si>
    <t>734-93</t>
  </si>
  <si>
    <t>734-94</t>
  </si>
  <si>
    <t>Provozní zkouška</t>
  </si>
  <si>
    <t>734-129</t>
  </si>
  <si>
    <t>734-131</t>
  </si>
  <si>
    <t>734-132</t>
  </si>
  <si>
    <t>Zpětná klapka závitová DN 20</t>
  </si>
  <si>
    <t>734-133</t>
  </si>
  <si>
    <t>734-134</t>
  </si>
  <si>
    <t>734-135</t>
  </si>
  <si>
    <t>734-136</t>
  </si>
  <si>
    <t>734-137</t>
  </si>
  <si>
    <t>734-138</t>
  </si>
  <si>
    <t>734-139</t>
  </si>
  <si>
    <t>734-140</t>
  </si>
  <si>
    <t>734-141</t>
  </si>
  <si>
    <t>734-142</t>
  </si>
  <si>
    <t>734-143</t>
  </si>
  <si>
    <t>734 Armatury</t>
  </si>
  <si>
    <t>767-01</t>
  </si>
  <si>
    <t>767-02</t>
  </si>
  <si>
    <t>Montáž atypických konstrukcí hmotnosti do 10 kg Materiál, určený k uložení/zavěšení potrubních tras (mimo objímek, třmenů apod.) - nosné konzoly apod.</t>
  </si>
  <si>
    <t>767-03</t>
  </si>
  <si>
    <t xml:space="preserve">Doplnkove kce. slozene z ocel.mat. </t>
  </si>
  <si>
    <t>998767202</t>
  </si>
  <si>
    <t>783</t>
  </si>
  <si>
    <t>Nátěry</t>
  </si>
  <si>
    <t>783-01</t>
  </si>
  <si>
    <t xml:space="preserve">Nátěr syntetický OK "C" nebo "CC" 2x + 1x email </t>
  </si>
  <si>
    <t>783-02</t>
  </si>
  <si>
    <t xml:space="preserve">Nátěr syntet. potrubí do DN 50 mm  Z+2x +1x email </t>
  </si>
  <si>
    <t>783-03</t>
  </si>
  <si>
    <t xml:space="preserve">Nátěr syntet. potrubí do DN 150 mm Z +2x +1x email </t>
  </si>
  <si>
    <t>783 Nátěry</t>
  </si>
  <si>
    <t>900-01</t>
  </si>
  <si>
    <t>stání</t>
  </si>
  <si>
    <t>900-02</t>
  </si>
  <si>
    <t>dní</t>
  </si>
  <si>
    <t>900-03</t>
  </si>
  <si>
    <t>900-04</t>
  </si>
  <si>
    <t>Výchozí revize pro expanzní automatický systém</t>
  </si>
  <si>
    <t>900-05</t>
  </si>
  <si>
    <t>Výchozí revize úpravny vody</t>
  </si>
  <si>
    <t>900-06</t>
  </si>
  <si>
    <t>Výchozí revize tlakových nádob</t>
  </si>
  <si>
    <t>900-07</t>
  </si>
  <si>
    <t>Popisy regulačních uzlů, popisy zařízení, schema a půdorys kotelny, štítkování nastavení regulačních ventilů, štítkování pozic čerpadel, štíťky na potrubí - vše zalaminováno</t>
  </si>
  <si>
    <t>900-08</t>
  </si>
  <si>
    <t>900-09</t>
  </si>
  <si>
    <t>Vodivé pospojování</t>
  </si>
  <si>
    <t>900-10</t>
  </si>
  <si>
    <t>Napuštění a odvzdušnění systému</t>
  </si>
  <si>
    <t>900-11</t>
  </si>
  <si>
    <t>900-12</t>
  </si>
  <si>
    <t>900-13</t>
  </si>
  <si>
    <t>Zkouška těsnosti po jednotlivých úsecích včetně výstupních protokolů jednotlivých odzkoušených úseků - v návaznosti na harmonogram stavby</t>
  </si>
  <si>
    <t>900 Ostatní položky</t>
  </si>
  <si>
    <t>V jednotlivých cenách musí být zahrnuty náklady na vlastní montáž, odvoz, skládkovné, veškeré přesuny materiálu, protiprašná opatření, trvalý úklid všech prostor dotčených stavbou, opatření BOZP a to zejména zabezpečení všech stavebních prostupů proti propadnutí.</t>
  </si>
  <si>
    <t>Ceny v nabídce musí vycházet nejen z předloženého soupisu výkonů, ale i ze znalosti celého prováděcího projektu. Prostudování kompletní dokumentace je nutnou podmínkou předložení nabídky.</t>
  </si>
  <si>
    <t>Parotěsná páska lepící tl. min. 3mm</t>
  </si>
  <si>
    <t xml:space="preserve">Snímač průtoku </t>
  </si>
  <si>
    <t xml:space="preserve">Pryžové izolátory chvění pro kompletní zdroj chladu </t>
  </si>
  <si>
    <t>Předřazená expanzní nádoba 35l/6bar  včetně montážní konzole</t>
  </si>
  <si>
    <t>Servisní armatura MK 3/4"</t>
  </si>
  <si>
    <t>Potrubí hladké bezešvé nízkotlaké D 16 (DN 12) včetně tvarovek a přechodů</t>
  </si>
  <si>
    <t>Potrubí hladké bezešvé nízkotlaké D 22 (DN 15)včetně tvarovek a přechodů</t>
  </si>
  <si>
    <t>Potrubí hladké bezešvé nízkotlaké D 28 (DN 20) včetně tvarovek a přechodů</t>
  </si>
  <si>
    <t>Potrubí hladké bezešvé nízkotlaké D 31,8 (DN 25) včetně tvarovek a přechodů</t>
  </si>
  <si>
    <t>Potrubí hladké bezešvé nízkotlaké D 38 (DN 32)včetně tvarovek a přechodů</t>
  </si>
  <si>
    <t>Potrubí hladké bezešvé nízkotlaké D 76 (DN 65) včetně tvarovek a přechodů</t>
  </si>
  <si>
    <t>Potrubí hladké bezešvé nízkotlaké D 89 (DN 80) včetně tvarovek a přechodů</t>
  </si>
  <si>
    <t>Potrubí hladké bezešvé nízkotlaké D 108 (DN 100) včetně tvarovek a přechodů</t>
  </si>
  <si>
    <t>Potrubí hladké bezešvé nízkotlaké D 133 (DN 125) včetně tvarovek a přechodů</t>
  </si>
  <si>
    <t xml:space="preserve">Tlaková zkouška potrubí  ocelového do DN 50 </t>
  </si>
  <si>
    <t>998733203</t>
  </si>
  <si>
    <t xml:space="preserve">Přesun hmot pro rozvody potrubí, výšky do 12 m </t>
  </si>
  <si>
    <t>Hzs - zednické výpomoci vrty, prostupy, přípomoci během trasnportu potrubí</t>
  </si>
  <si>
    <t xml:space="preserve">Montáž atypických konstrukcí hmotnosti do 5 kg Drobný materiál, určený ke kotvení potrubí (dělené objímky, závitové tyče, hmoždiny, vruty...) </t>
  </si>
  <si>
    <t>Výchozí revize elektro pro hlavní zařízení CHL</t>
  </si>
  <si>
    <t>Zaregulování chladícícho systému, včetně funkčních zkoušek</t>
  </si>
  <si>
    <t>zkouška provozní obsahující zkoušku dilatační a chladící  včetně výstupních protokolů</t>
  </si>
  <si>
    <t>Součástí dodávky je kompletní uvedení do provozu a zaregulování zařízení a jeho armatur, nastavení provozních parametrů jako i všech rozvodných a regulačních zařízení, až do přejímky a garance.  V nabídce bude zohledněna 2.fáze dodávky vyznačena dle schematu.</t>
  </si>
  <si>
    <t>CHLAZENÍ - DPS</t>
  </si>
  <si>
    <t>FourClima s.r.o.</t>
  </si>
  <si>
    <t>Ing. Hájek</t>
  </si>
  <si>
    <t>Zdroj chladu</t>
  </si>
  <si>
    <t>731 Zdroj chladu</t>
  </si>
  <si>
    <t>l</t>
  </si>
  <si>
    <t>900-14</t>
  </si>
  <si>
    <r>
      <t>Náplň etylenglykol - namíchaná na teplotu: -20</t>
    </r>
    <r>
      <rPr>
        <sz val="8"/>
        <rFont val="Calibri"/>
        <family val="2"/>
      </rPr>
      <t>°</t>
    </r>
    <r>
      <rPr>
        <sz val="8"/>
        <rFont val="Arial"/>
        <family val="2"/>
      </rPr>
      <t>C</t>
    </r>
  </si>
  <si>
    <t>Pozice dle schema</t>
  </si>
  <si>
    <t>1.001</t>
  </si>
  <si>
    <t>ČÁST CHLAZENÍ</t>
  </si>
  <si>
    <t>Redukce varná DN 65/50</t>
  </si>
  <si>
    <t>Oplechování potrubí na střeše objektu.</t>
  </si>
  <si>
    <t>PENTA</t>
  </si>
  <si>
    <t xml:space="preserve">D1.01.4b </t>
  </si>
  <si>
    <t>Chlazení</t>
  </si>
  <si>
    <t>P14P151</t>
  </si>
  <si>
    <t xml:space="preserve"> CHLAZENÍ </t>
  </si>
  <si>
    <t>Požadavek investora – aby rekonstrukce objektu probíhala za provozu oddělení – s minimálním omezením provozu. Rekonstruovaný objekt E je vice než 50% lůžkové kapacity celé nemocnice. Z těchto důvodů zvolen následující postup etapizace, tak aby byly rekonstrukcí zabrány maximálně dvě podlaží (jedno plně rekonstruované a jedno izolační „oddělujicí“ podlaží.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</si>
  <si>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0"/>
        <rFont val="Calibri"/>
        <family val="2"/>
      </rPr>
      <t>ETAPA 1</t>
    </r>
  </si>
  <si>
    <r>
      <t xml:space="preserve">První část demontáží v 1. podzemním podlaží - rozebrání podhledů, demontáže nepoužívaných inženýrských sítí (strojovna VZT 1.PP kardio). </t>
    </r>
    <r>
      <rPr>
        <b/>
        <sz val="10"/>
        <rFont val="Calibri"/>
        <family val="2"/>
      </rPr>
      <t>V části chlazení není zastoupena demontáž stávajících částí.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</si>
  <si>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0"/>
        <rFont val="Calibri"/>
        <family val="2"/>
      </rPr>
      <t>ETAPA 2</t>
    </r>
  </si>
  <si>
    <r>
      <t xml:space="preserve">Příprava nových strojoven a rozvoden v 1.PP a 8.NP včetně jejich částečného vybavení. Plné vystrojení strojovny VZT 8.NP a její spuštění. </t>
    </r>
    <r>
      <rPr>
        <b/>
        <sz val="10"/>
        <rFont val="Calibri"/>
        <family val="2"/>
      </rPr>
      <t>V druhé části etapy bude v části chlazení řešena výměna zdroje chladu, napojení potrubních rozvodů do objektu Interny, včetně napojení strojovny VZT v 8.NP. Zhotovení rozdělovače Interny.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</si>
  <si>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0"/>
        <rFont val="Calibri"/>
        <family val="2"/>
      </rPr>
      <t>ETAPA 3</t>
    </r>
  </si>
  <si>
    <t>Příprava nových vertikálních rozvodů po celé výšce budovy pro vybrané profese – postupně po jednotlivých stoupacích místech, provedeny nové rozvody při zachování stávajících funkčních rozvodů.</t>
  </si>
  <si>
    <t>Obdobné řešení pro medicinální plyny, slaboproudé rozvody elektro …(vždy jedno místo).</t>
  </si>
  <si>
    <t>Ve třetí etapě bude v části chlazení řešena příprava stoupaček pro větve fancoily a to vždy až po uzavírací ventily na daném podlaží a to včetně odvzdušnění.</t>
  </si>
  <si>
    <t>Začátek kompletní rekonstrukce po jednotlivých podlažích od shora dolů</t>
  </si>
  <si>
    <t>Plné opuštění provozu s lékařskou péčí v 7.NP a 6.NP (dle dohody s uživatelem do jiných prostor nemocnice). Při rekonstrukci nižších podlaží budou tyto podlaží provizorně stěhovány do již zrekonstruovaných prostor.</t>
  </si>
  <si>
    <t>Až po dokončení kompletní rekonstrukce celého objektu dojde k nastěhování jednotlivých oddělení do svých předem určených prostor.</t>
  </si>
  <si>
    <t xml:space="preserve">Postup následujících etap 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</si>
  <si>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0"/>
        <rFont val="Calibri"/>
        <family val="2"/>
      </rPr>
      <t>ETAPA 4</t>
    </r>
  </si>
  <si>
    <t>Opuštění prostor 7.NP a 6.NP</t>
  </si>
  <si>
    <r>
      <t xml:space="preserve">7.NP – spuštění plné rekonstrukce tohoto podlaží, 6.NP slouží jako oddělující „izolační“ podlaží. Zde probíhají pouze lehké stavební práce, podchytávky a přepojování rozvodu do původních tras inžen. sítí  z důvodu udržení funkčnosti provozu objektu v nižších podlažích. </t>
    </r>
    <r>
      <rPr>
        <b/>
        <sz val="10"/>
        <rFont val="Calibri"/>
        <family val="2"/>
      </rPr>
      <t>V rámci profese chlazení bude řešeno napojení potrubí chlazení od uzavíracího armatury stoupačky ke koncovému chladícímu prvku.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</si>
  <si>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0"/>
        <rFont val="Calibri"/>
        <family val="2"/>
      </rPr>
      <t>ETAPA 5</t>
    </r>
  </si>
  <si>
    <t>Předání 7.NP do provozu nemocnice.</t>
  </si>
  <si>
    <t>Spuštěna rekonstrukce 6.NP.  Izolačním a přepojovacím podlažím je 5.NP.</t>
  </si>
  <si>
    <r>
      <t>Rozdíl v postupu rekonstrukce 7.NP a nižších podlaží pouze v tom, že musí být dopředu hlášen postup přepojování stoupacích rozvodu z důvodu spuštěného provozu nad aktuálně  rekonstruovaném podlažím.</t>
    </r>
    <r>
      <rPr>
        <b/>
        <sz val="10"/>
        <rFont val="Calibri"/>
        <family val="2"/>
      </rPr>
      <t xml:space="preserve"> V rámci profese chlazení bude řešeno napojení potrubí chlazení od uzavíracího armatury stoupačky ke koncovému chladícímu prvku.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</si>
  <si>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0"/>
        <rFont val="Calibri"/>
        <family val="2"/>
      </rPr>
      <t>ETAPA 6</t>
    </r>
  </si>
  <si>
    <t xml:space="preserve">7.NP, 6.NP </t>
  </si>
  <si>
    <t xml:space="preserve">– spuštěn provoz nemocnice </t>
  </si>
  <si>
    <t xml:space="preserve">5.NP </t>
  </si>
  <si>
    <t>– aktuálně rekonstruované podlaží</t>
  </si>
  <si>
    <t xml:space="preserve">4.NP </t>
  </si>
  <si>
    <t>– izolační a přepojovací podlaží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</si>
  <si>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0"/>
        <rFont val="Calibri"/>
        <family val="2"/>
      </rPr>
      <t>ETAPA 7</t>
    </r>
  </si>
  <si>
    <t xml:space="preserve">7.NP, 6.NP,5.NP </t>
  </si>
  <si>
    <t>– spuštěn provoz nemocnice</t>
  </si>
  <si>
    <t xml:space="preserve">3.NP 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</si>
  <si>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0"/>
        <rFont val="Calibri"/>
        <family val="2"/>
      </rPr>
      <t>ETAPA 8</t>
    </r>
  </si>
  <si>
    <t xml:space="preserve">7.NP,6.NP,5.NP,4.NP </t>
  </si>
  <si>
    <t xml:space="preserve">2.NP 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</si>
  <si>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0"/>
        <rFont val="Calibri"/>
        <family val="2"/>
      </rPr>
      <t>ETAPA 9</t>
    </r>
  </si>
  <si>
    <t xml:space="preserve">7.NP, 6.NP,5.NP,4.NP,3.NP </t>
  </si>
  <si>
    <t xml:space="preserve">2.NP, 1.NP a část 1.PP 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</si>
  <si>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0"/>
        <rFont val="Calibri"/>
        <family val="2"/>
      </rPr>
      <t>ETAPA 10</t>
    </r>
  </si>
  <si>
    <t xml:space="preserve">7.NP,6.NP,5.NP,4.NP,3.NP,2.NP,1.NP </t>
  </si>
  <si>
    <t xml:space="preserve">1.PP </t>
  </si>
  <si>
    <t>– dokončení rekonstrukce</t>
  </si>
  <si>
    <t>Tato etapa musí proběhnout mimo topnou sezónu z důvodu větších zásahů ve výměníkové stanici a provedení nových páteřních rozvodů ÚT v tomto podlaží.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</si>
  <si>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0"/>
        <rFont val="Calibri"/>
        <family val="2"/>
      </rPr>
      <t>ETAPA 11</t>
    </r>
  </si>
  <si>
    <t>Kompletní rekonstrukce vertikál – schodiště veřejné (dokončení el. rozvodů a úpravy povrchů).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</si>
  <si>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0"/>
        <rFont val="Calibri"/>
        <family val="2"/>
      </rPr>
      <t>ETAPA 12</t>
    </r>
  </si>
  <si>
    <t>Kompletní rekonstrukce vertikál – schodiště personální (dokončení el. rozvodů a úpravy povrchů).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</si>
  <si>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0"/>
        <rFont val="Calibri"/>
        <family val="2"/>
      </rPr>
      <t>ETAPA 13</t>
    </r>
  </si>
  <si>
    <t>Stěhování jednotlivých oddělení do svých stálých předem určených pozic – spuštění plného provozu.</t>
  </si>
  <si>
    <t>Doprava zdroje chladu</t>
  </si>
  <si>
    <t>Hzs - oživení a zprovoznění zdroje chladu, autorizovaným technikem vč. prokázání funkčnosti</t>
  </si>
  <si>
    <t>Zaškolení obsluhy</t>
  </si>
  <si>
    <t>Jihlava - Pavilon Interny</t>
  </si>
  <si>
    <t xml:space="preserve">Ostatní položky </t>
  </si>
  <si>
    <t>Redukce varná DN 15/20</t>
  </si>
  <si>
    <t>Uzavírací kohout závitový DN 20/16</t>
  </si>
  <si>
    <t>REGULAČNÍ UZEL FANCOIL</t>
  </si>
  <si>
    <t xml:space="preserve">Vyregulování </t>
  </si>
  <si>
    <t>Redukce varná DN 40/50</t>
  </si>
  <si>
    <t>REGULAČNÍ UZLY VZT JEDNOTKA Č. 1-CHL: (34kW)</t>
  </si>
  <si>
    <t>Regulační ventil s ekvirpocetní charakteristikou kv=9,5 s pohonem 24V - kompletní dodávka profese MaR, v části chlazení pouze montáž do potrubního celku včetně dodávky protišroubení - 2ks</t>
  </si>
  <si>
    <t>Pružný kompenzátor DN 50 pro napojení výměníku VZT jednotky, včetně montážního příslušenství (přírub, těsnění apod).</t>
  </si>
  <si>
    <t>Vypouštěcí kohout DN20</t>
  </si>
  <si>
    <t>Automatický odvzdušňovací ventil umístěny v komoře výměníku do DN12, uzavírací ventil motýlkový do DN12</t>
  </si>
  <si>
    <t>Vyregulování ventilu - nastavením v MaR</t>
  </si>
  <si>
    <t>VZT 1.001</t>
  </si>
  <si>
    <t>REGULAČNÍ UZLY VZT JEDNOTKA Č. 2-CHL: (34kW)</t>
  </si>
  <si>
    <t>VZT 2.001</t>
  </si>
  <si>
    <t>REGULAČNÍ UZLY VZT JEDNOTKA Č. 3-CHL: (25kW)</t>
  </si>
  <si>
    <t>VZT 3.001</t>
  </si>
  <si>
    <t>Kulový kohout DN 50/16</t>
  </si>
  <si>
    <t>Filtr DN 50 včetně protišroubení 2ks</t>
  </si>
  <si>
    <t>Regulační ventil s ekvirpocetní charakteristikou kv=7,4 s pohonem 24V - kompletní dodávka profese MaR, v části chlazení pouze montáž do potrubního celku včetně dodávky protišroubení - 2ks</t>
  </si>
  <si>
    <t>VZT 4.001</t>
  </si>
  <si>
    <t>REGULAČNÍ UZLY VZT JEDNOTKA Č. 4-CHL: (71kW)</t>
  </si>
  <si>
    <t>Regulační ventil s ekvirpocetní charakteristikou kv=28,2 s pohonem 24V - kompletní dodávka profese MaR, v části chlazení pouze montáž do potrubního celku včetně dodávky protišroubení - 2ks</t>
  </si>
  <si>
    <t>Filtr DN 65 včetně navaření protipřírub 2ks</t>
  </si>
  <si>
    <t>Mezipřírubová klapka  DN 65/16 včetně navaření 2ks protipřírub</t>
  </si>
  <si>
    <t>REGULAČNÍ UZLY VZT JEDNOTKA Č. 5-CHL: (67kW)</t>
  </si>
  <si>
    <t>VZT 5.001</t>
  </si>
  <si>
    <t>Regulační ventil s ekvirpocetní charakteristikou kv=27,13 s pohonem 24V - kompletní dodávka profese MaR, v části chlazení pouze montáž do potrubního celku včetně dodávky protišroubení - 2ks</t>
  </si>
  <si>
    <t>REGULAČNÍ UZLY VZT JEDNOTKA Č. 6-CHL: (67kW)</t>
  </si>
  <si>
    <t>Regulační ventil s ekvirpocetní charakteristikou kv=24,8 s pohonem 24V - kompletní dodávka profese MaR, v části chlazení pouze montáž do potrubního celku včetně dodávky protišroubení - 2ks</t>
  </si>
  <si>
    <t>VZT 6.001</t>
  </si>
  <si>
    <t>REGULAČNÍ UZLY VZT JEDNOTKA Č. 7-CHL: (67kW)</t>
  </si>
  <si>
    <t>Regulační ventil s ekvirpocetní charakteristikou kv=15,2 s pohonem 24V - kompletní dodávka profese MaR, v části chlazení pouze montáž do potrubního celku včetně dodávky protišroubení - 2ks</t>
  </si>
  <si>
    <t>VZT 7.001</t>
  </si>
  <si>
    <t>Filtr přírubový, DN 125 s nav.přírub včetně navařovacích protipřírub 2ks</t>
  </si>
  <si>
    <t>Filtr přírubový, DN 65 s nav.přírub včetně navařovacích protipřírub 2ks</t>
  </si>
  <si>
    <t>Kohouty plnicí a vypouštěcí DN 20</t>
  </si>
  <si>
    <t>Klapka mezipřírubová KL DN65 vč. 2 ks protipřírub</t>
  </si>
  <si>
    <t>Kohout kulový, vnitř.-vnitř.z. DN 32</t>
  </si>
  <si>
    <t xml:space="preserve">Nádoba ručního odvzdušnění </t>
  </si>
  <si>
    <t>ruční odvzdušňovací ventil DN 3/8</t>
  </si>
  <si>
    <t>Zpětná klapka k odvzušňovacímu ventilu DN 3/8</t>
  </si>
  <si>
    <t>Kohout kulový, vnitř.-vnitř.z. DN 15 včetně protišroubení</t>
  </si>
  <si>
    <t xml:space="preserve">Ohebné nerezové potrubí AISI 316 L DN 15 včetně ukončovacího šroubení, protišroubení, těsnění, l=0,5m </t>
  </si>
  <si>
    <t xml:space="preserve">Tlakoměr </t>
  </si>
  <si>
    <t>Diferenční snímače</t>
  </si>
  <si>
    <t>Úprava u zdroje chladu</t>
  </si>
  <si>
    <t>Měření hluku</t>
  </si>
  <si>
    <t>Zpracování provozního řádu</t>
  </si>
  <si>
    <t>Montáž diferečního tlakoměru - dodávka v části MaR</t>
  </si>
  <si>
    <t xml:space="preserve">Návarky pro teplotní čidla </t>
  </si>
  <si>
    <t>Návarky pro teploměr/tlakoměr</t>
  </si>
  <si>
    <t>Odstranění potrubí DN 125</t>
  </si>
  <si>
    <t>Montáž čerpadel oběhových spirálních, DN 125</t>
  </si>
  <si>
    <t>Nově instalované čerpadlo jednoduché s elektronickou regulací otáček  120 m3/h; 90 kPa s rezervou výšky k hraně křivky:25kPa;  P=1x5,5kW, 1x11,0A; 1x400V; DN 125, PN16 včetně 2ks protipřírub. Čerpadlo bez izolace - izolace řešena samostatně, čerpadlo s možností řízení konstantní tlak, konstaní průtok, dále s možností řítzení MaR 0-10V a s možností monitoringu od MaR a pokynu chodu a vypnutí od MaR. Nastavení řízení dle diferčního tlakové snímače v potrubní síti. Součástí čerpadla bude IF module pro Modbus napojení, komunikační protokol RS485 Modbus RTU.</t>
  </si>
  <si>
    <t>Nově instalované čerpadlo jednoduché s elektronickou regulací otáček  70 m3/h; 90 kPa s rezervou výšky k hraně křivky:50kPa;  P=1x4,7kW, 1x10,0A; 1x400V; DN 80, PN10 včetně 2ks protipřírub. Čerpadlo bez izolace - izolace řešena samostatně, čerpadlo s možností řízení konstantní tlak, konstaní průtok, dále s možností řítzení MaR 0-10V a s možností monitoringu od MaR a pokynu chodu a vypnutí od MaR. Nastavení řízení dle diferčního tlakové snímače v potrubní síti. Součástí čerpadla bude IF module pro Modbus napojení, komunikační protokol RS485 Modbus RTU.</t>
  </si>
  <si>
    <t>Nově instalované čerpadlo jednoduché s elektronickou regulací otáček  48 m3/h; 105 kPa s rezervou výšky k hraně křivky:8kPa;  P=1x2,7kW, 1x6,8A; 1x400V; DN 65, PN10 včetně 2ks protipřírub. Čerpadlo bez izolace - izolace řešena samostatně, čerpadlo s možností řízení konstantní tlak, konstaní průtok, dále s možností řítzení MaR 0-10V a s možností monitoringu od MaR a pokynu chodu a vypnutí od MaR. Nastavení řízení dle diferčního tlakové snímače v potrubní síti. . Součástí čerpadla bude IF module pro Modbus napojení, komunikační protokol RS485 Modbus RTU.</t>
  </si>
  <si>
    <t>Nově instalované čerpadlo jednoduché s elektronickou regulací otáček  10,75 m3/h; 105 kPa s rezervou výšky k hraně křivky:20kPa;  P=1x0,8kW, 1x3,5A; 1x230V; DN 40, PN10 včetně 2ks protipřírub. Čerpadlo bez izolace - izolace řešena samostatně, čerpadlo s možností řízení konstantní tlak, konstaní průtok, dále s možností řítzení MaR 0-10V a s možností monitoringu od MaR a pokynu chodu a vypnutí od MaR. Nastavení řízení dle diferčního tlakové snímače v potrubní síti. Součástí čerpadla bude IF module pro Modbus napojení, komunikační protokol RS485 Modbus RTU.</t>
  </si>
  <si>
    <t>Montáž čerpadel oběhových spirálních, DN 80</t>
  </si>
  <si>
    <t>Dodavatelská dokumentace</t>
  </si>
  <si>
    <t>Dukumentace skutečného stavu</t>
  </si>
  <si>
    <t>Demontáž stávajícího čerpadla hmotnost do 300kg, uložení do skladu investora</t>
  </si>
  <si>
    <t>Standart řešení kalorimetrického měřidla  pro jmenovitý průtok 60 m3/h, DN 100, stavební délky 360 mm:
Nízké tlakové ztráty: 8 kPa při jmenovitém průtoku
Průtokoměr bez pohyblivých částí pro talk PN 25 a  teploty až 150°C
krytí: IP 54
síťové napájení: 24 V AC; 230 V AC; spotřeba 0,15W
impulsní vstup pro objem: frekvence max. 200 Hz; šířka
impulsu &gt; 3 ms
impulsní číslo: 0,01 až 10 000 litrů/impuls
teplotní čidla: Pt100 nebo Pt500; dvou nebo čtyř vodičové zapojení
Modulární koncepce měřiče umožňuje snadnou integraci komunikačních modulů (M-Bus, RS485, impulsní výstupy, impulsní vstupy, kombinovaný modul a analogový modul 4 … 20mA). 
Počítadlo ukládá hodnoty za 24 měsíců a až 31 informačních údajů.  Zařízení umožňuje periodické ukládání dat také ve velmi krátkých intervalech (tzv. logování) – takto lze v paměti měřiče uchovat až 440 záznamů. 
Profese chlazení zajistí montáž včetně napojení nerezových jímek, teplotních čidel, připojovacích kabelů pro moduly. Dodávka je řešena v části MaR</t>
  </si>
  <si>
    <t>Osový kompenzátor neezový DN 125</t>
  </si>
  <si>
    <t>Snímač průtoku včetně napojení</t>
  </si>
  <si>
    <t>Uzavírací ventil DN 25</t>
  </si>
  <si>
    <t>Odvzdušňovací ventil velkokapacitní s rozšířeným tělem na 1"</t>
  </si>
  <si>
    <t>osový kompenzátor do potrubí DN80, vč.2ks protipřírub</t>
  </si>
  <si>
    <t>osový kompenzátor do potrubí DN125, vč.2ks protipřírub</t>
  </si>
  <si>
    <t>osový kompenzátor do potrubí DN65, vč.2ks protipřírub</t>
  </si>
  <si>
    <t>osový kompenzátor do potrubí DN40, vč.2ks protipřírub</t>
  </si>
  <si>
    <t>Potrubí hladké bezešvé nízkotlaké D 57 (DN 50)včetně tvarovek a přechodů</t>
  </si>
  <si>
    <t>Potrubí hladké bezešvé nízkotlaké D 44 (DN 40)včetně tvarovek a přechodů</t>
  </si>
  <si>
    <t>Tepelná izolace rozdělovače, parotěsné izolační pouzdro tl. 32 mm.</t>
  </si>
  <si>
    <t>Oplechování pro armatury na střeše objektu s možností demontáže pro umožnění revize - uzavírací ventil DN 125</t>
  </si>
  <si>
    <t>Minerální tepelná izolace tl.80mm pro izolaci potrubí DN 125+25mm kaučuku (2.vrstva). Izolace je tvořena hydrofobizovanými lamely z kamenné vlny (minerální plsti) s převážně kolmou orientací vláken. Izolace bude stažena ocelovým drátem</t>
  </si>
  <si>
    <t>Rozdělovač PN 10 4xDN125, 6xDN65 včetně stojanu, teploměru, tlakoměru. Podrobněji dle schema</t>
  </si>
  <si>
    <t>Sběrač PN 10 4xDN125, 6xDN65 včetně stojanu, teploměru, tlakoměru. Podrobněji dle schema</t>
  </si>
  <si>
    <t>Zálohování čerpadel</t>
  </si>
  <si>
    <t>Mezipřírubová klapka DN 65  s pohonem 24V ON/OFF včetně 2ks navařených protipřírub</t>
  </si>
  <si>
    <t>Mezipřírubová klapka DN 125  s pohonem 24V ON/OFF včetně 2ks navařených protipřírub</t>
  </si>
  <si>
    <t>Napojení čerpadel na potrubní síť</t>
  </si>
  <si>
    <t>Kalorimetr - Interna</t>
  </si>
  <si>
    <t>Odstranění tepelné izolace na potrubí včetně oplechování DN 125</t>
  </si>
  <si>
    <t>713-03</t>
  </si>
  <si>
    <t>713-12</t>
  </si>
  <si>
    <t>713-13</t>
  </si>
  <si>
    <t>713-17</t>
  </si>
  <si>
    <t>713-18</t>
  </si>
  <si>
    <t>713-19</t>
  </si>
  <si>
    <t>713-20</t>
  </si>
  <si>
    <t>731-04</t>
  </si>
  <si>
    <t>732-05</t>
  </si>
  <si>
    <t>732-06</t>
  </si>
  <si>
    <t>732-10</t>
  </si>
  <si>
    <t>732-11</t>
  </si>
  <si>
    <t>733-01</t>
  </si>
  <si>
    <t>733-02</t>
  </si>
  <si>
    <t>733-03</t>
  </si>
  <si>
    <t>733-04</t>
  </si>
  <si>
    <t>733-05</t>
  </si>
  <si>
    <t>733-06</t>
  </si>
  <si>
    <t>733-07</t>
  </si>
  <si>
    <t>733-08</t>
  </si>
  <si>
    <t>734-01</t>
  </si>
  <si>
    <t>734-02</t>
  </si>
  <si>
    <t>734-05</t>
  </si>
  <si>
    <t>734-06</t>
  </si>
  <si>
    <t>734-08</t>
  </si>
  <si>
    <t>734-11</t>
  </si>
  <si>
    <t>734-12</t>
  </si>
  <si>
    <t>734-13</t>
  </si>
  <si>
    <t>734-16</t>
  </si>
  <si>
    <t>734-18</t>
  </si>
  <si>
    <t>734-23</t>
  </si>
  <si>
    <t>734-24</t>
  </si>
  <si>
    <t>734-25</t>
  </si>
  <si>
    <t>734-26</t>
  </si>
  <si>
    <t>734-27</t>
  </si>
  <si>
    <t>734-28</t>
  </si>
  <si>
    <t>734-29</t>
  </si>
  <si>
    <t>734-33</t>
  </si>
  <si>
    <t>734-36</t>
  </si>
  <si>
    <t>734-43</t>
  </si>
  <si>
    <t>734-44</t>
  </si>
  <si>
    <t>734-45</t>
  </si>
  <si>
    <t>734-46</t>
  </si>
  <si>
    <t>734-47</t>
  </si>
  <si>
    <t>734-48</t>
  </si>
  <si>
    <t>734-49</t>
  </si>
  <si>
    <t>734-50</t>
  </si>
  <si>
    <t>734-51</t>
  </si>
  <si>
    <t>734-52</t>
  </si>
  <si>
    <t>734-53</t>
  </si>
  <si>
    <t>734-54</t>
  </si>
  <si>
    <t>734-55</t>
  </si>
  <si>
    <t>734-56</t>
  </si>
  <si>
    <t>734-58</t>
  </si>
  <si>
    <t>734-59</t>
  </si>
  <si>
    <t>734-60</t>
  </si>
  <si>
    <t>734-61</t>
  </si>
  <si>
    <t>734-62</t>
  </si>
  <si>
    <t>734-63</t>
  </si>
  <si>
    <t>734-64</t>
  </si>
  <si>
    <t>734-65</t>
  </si>
  <si>
    <t>734-66</t>
  </si>
  <si>
    <t>734-67</t>
  </si>
  <si>
    <t>734-68</t>
  </si>
  <si>
    <t>734-69</t>
  </si>
  <si>
    <t>734-72</t>
  </si>
  <si>
    <t>734-73</t>
  </si>
  <si>
    <t>734-75</t>
  </si>
  <si>
    <t>734-79</t>
  </si>
  <si>
    <t>734-80</t>
  </si>
  <si>
    <t>734-83</t>
  </si>
  <si>
    <t>734-95</t>
  </si>
  <si>
    <t>734-99</t>
  </si>
  <si>
    <t>734-100</t>
  </si>
  <si>
    <t>734-101</t>
  </si>
  <si>
    <t>734-102</t>
  </si>
  <si>
    <t>734-103</t>
  </si>
  <si>
    <t>734-104</t>
  </si>
  <si>
    <t>734-105</t>
  </si>
  <si>
    <t>734-106</t>
  </si>
  <si>
    <t>734-107</t>
  </si>
  <si>
    <t>734-108</t>
  </si>
  <si>
    <t>734-109</t>
  </si>
  <si>
    <t>734-110</t>
  </si>
  <si>
    <t>734-111</t>
  </si>
  <si>
    <t>734-112</t>
  </si>
  <si>
    <t>734-113</t>
  </si>
  <si>
    <t>734-114</t>
  </si>
  <si>
    <t>734-115</t>
  </si>
  <si>
    <t>734-116</t>
  </si>
  <si>
    <t>734-117</t>
  </si>
  <si>
    <t>734-118</t>
  </si>
  <si>
    <t>734-128</t>
  </si>
  <si>
    <t>734-130</t>
  </si>
  <si>
    <t>900-15</t>
  </si>
  <si>
    <t>900-16</t>
  </si>
  <si>
    <t>900-17</t>
  </si>
  <si>
    <t>900-18</t>
  </si>
  <si>
    <t>900-19</t>
  </si>
  <si>
    <t>900-20</t>
  </si>
  <si>
    <t>900-21</t>
  </si>
  <si>
    <t>733-14</t>
  </si>
  <si>
    <t>Pavilon Interny (etapa 2, etapa 3)</t>
  </si>
  <si>
    <t>dny</t>
  </si>
  <si>
    <t>Pavilon Interny (etapa 4 - 7.NP)</t>
  </si>
  <si>
    <t>Vrty do D60</t>
  </si>
  <si>
    <t>733-15</t>
  </si>
  <si>
    <t>Vrty do D100</t>
  </si>
  <si>
    <t>Prostup s chráničkou do D 60 včetně požárního zatěsnění</t>
  </si>
  <si>
    <t>Prostup s chráničkou do D100 včetně požárního zatěsnění</t>
  </si>
  <si>
    <t>Vrty do D180</t>
  </si>
  <si>
    <t>Prostup s chráničkou do D180 včetně požárního zatěsnění</t>
  </si>
  <si>
    <t>733-18</t>
  </si>
  <si>
    <t xml:space="preserve">Druhá vrstva izolace pro potrubí do prům 28mm+2x19mm- izolovat od šachty k fancoilům: tepelná minerální izolace tl. 60 mm s AL polepem se skleněnou mřížkou min. požadované parametry objemové hmotnosti 80 kg/m3, izolaci nutno pro potřeby zajištění těsnosti a zabránění jejímu odpadnutí svázat ocelovým drátem., požadovaná odolnost dle PD PBŘ je 30 minut. </t>
  </si>
  <si>
    <t xml:space="preserve">Druhá vrstva izolace pro potrubí do prům 31,8mm+2x19mm- izolovat od šachty k fancoilům: tepelná minerální izolace tl. 60 mm s AL polepem se skleněnou mřížkou, min. požadované parametry objemové hmotnosti 80 kg/m3, izolaci nutno pro potřeby zajištění těsnosti a zabránění jejímu odpadnutí svázat ocelovým drátem., požadovaná odolnost dle PD PBŘ je 30 minut. </t>
  </si>
  <si>
    <t xml:space="preserve">Druhá vrstva izolace pro potrubí do prům 38mm+2x19mm- izolovat od šachty k fancoilům: tepelná minerální izolace tl. 60 mm s AL polepem se skleněnou mřížkou, min. požadované parametry objemové hmotnosti 80 kg/m3, izolaci nutno pro potřeby zajištění těsnosti a zabránění jejímu odpadnutí svázat ocelovým drátem., požadovaná odolnost dle PD PBŘ je 30 minut. </t>
  </si>
  <si>
    <t>Pavilon Interny (etapa 5 - 6.NP)</t>
  </si>
  <si>
    <t>Pavilon Interny (etapa 6 - 5.NP)</t>
  </si>
  <si>
    <t>Pavilon Interny (etapa 7 - 4.NP)</t>
  </si>
  <si>
    <t>Pavilon Interny (etapa 8 - 3.NP)</t>
  </si>
  <si>
    <t>Pavilon Interny (etapa 9 - 2.,1.NP, 1.PP)</t>
  </si>
  <si>
    <t>upevňovací prvek pro potrubí chlazení - 57</t>
  </si>
  <si>
    <t>upevňovací prvek pro potrubí chlazení - 76</t>
  </si>
  <si>
    <t>upevňovací prvek pro potrubí chlazení - 133</t>
  </si>
  <si>
    <t>upevňovací prvek pro potrubí chlazení - do 35</t>
  </si>
  <si>
    <t>upevňovací prvek pro potrubí chlazení - do 22</t>
  </si>
  <si>
    <t>upevňovací prvek pro potrubí chlazení - 44</t>
  </si>
  <si>
    <t>713-21</t>
  </si>
  <si>
    <t>713-22</t>
  </si>
  <si>
    <t>713-23</t>
  </si>
  <si>
    <t>713-24</t>
  </si>
  <si>
    <t>713-25</t>
  </si>
  <si>
    <t>713-26</t>
  </si>
  <si>
    <t>713-27</t>
  </si>
  <si>
    <t>713-28</t>
  </si>
  <si>
    <t>upevňovací prvek pro potrubí chlazení - do 28</t>
  </si>
  <si>
    <t>upevňovací prvek pro potrubí chlazení - do 31,8</t>
  </si>
  <si>
    <t>upevňovací prvek pro potrubí chlazení - do 38</t>
  </si>
  <si>
    <t>jeřáb do výšky 15m a vyložení 27m pro montáž zdroje chladu a i pro demontáž zdroje</t>
  </si>
  <si>
    <t>demontáž stávajících uzavíracích ventilů</t>
  </si>
  <si>
    <t>Vrty do D50</t>
  </si>
  <si>
    <t>Smyčkový vyvažovací ventil z šedé litiny přírubový VFC DN65 včetně měření tlaku, průtoku včetně dvou kusů protipřírub</t>
  </si>
  <si>
    <t>Smyčkový vyvažovací ventil z šedé litiny přírubový VFC DN125 včetně měření tlaku, průtoku včetně dvou kusů protipřírub</t>
  </si>
  <si>
    <t xml:space="preserve">Odlučovač mikrobublin s drátěnou vestavbou pro vyšší separační efekt pro maximální objem 72m3/h s přírubovým napojením DN125 včetně 2ks protipřírub s integrovaným průmyslovým velkokapacitním odvzdušňovačem, tělo s masazi a oceli, max. provozní tlak 10 bar. </t>
  </si>
  <si>
    <t>Prohlídka stávajících systémů</t>
  </si>
  <si>
    <t>Inhibitory s vydatností 1:100</t>
  </si>
  <si>
    <t>Vypuštění stávajícího systému</t>
  </si>
  <si>
    <t>Rohové šroubení DN  15 bronz/mosaz/nikl pro připojení fancoilu s propociálně jemným nastavením a zvýšenou hodnotou kv 1,7, max provozní tlak 10bar. Ventil s možností vypouštění. V rámci dodavatelské dokumentace předá profese VZT profesi CHL způsob ukončení nátrubku fancoilu v části chlazení bude počítáno s dodávkou protišroubením na připojovací rohové šroubení.</t>
  </si>
  <si>
    <t>Trojcestný ventil ON/OFF, včetně pohonu 24 V v dodávce fancoilu, profese chlazení zajistí montáž ventilu, součástí dodávky chlazení budou protišroubení do DN 20 - 2ks na ventil</t>
  </si>
  <si>
    <t>Dvoucestný ventil ON/OFF,  včetně pohonu 24 V v dodávce fancoilu, profese chlazení zajistí montáž ventilu, součástí dodávky chlazení budou protišroubení do DN 20 - 2ks na ventil</t>
  </si>
  <si>
    <t>Dvoucestný ventil ON/OFF, včetně pohonu 24 V v dodávce fancoilu, profese chlazení zajistí montáž ventilu, součástí dodávky chlazení budou protišroubení do DN 20 - 2ks na ventil</t>
  </si>
  <si>
    <t>Zaregulování  uzlů u VZT výměníků softwarovým způsobem pomocí zdvihu ventilu - řešeno ve spolupráci s MaR</t>
  </si>
  <si>
    <t>900-22</t>
  </si>
  <si>
    <t>900-23</t>
  </si>
  <si>
    <t>900-24</t>
  </si>
  <si>
    <t>Plošina/pojízdné lešení  pro montáž páteřních rozvodů</t>
  </si>
  <si>
    <t>Expanzní nádoba 600l/6bar  včetně montážní konzole</t>
  </si>
  <si>
    <t>Kompletní pojistná skupina PN10 4bar včetně manometru a odvzdušňujícícho ventilu, výměna s ohledem na provázaný potrubní systém i na ostatních částech objektu</t>
  </si>
  <si>
    <t>731-05</t>
  </si>
  <si>
    <t>Nová otevřená nádrž 1500l pro expanzní automat PUIP, včetně demontáže stávající</t>
  </si>
  <si>
    <t>732-17</t>
  </si>
  <si>
    <t>732-18</t>
  </si>
  <si>
    <t>732-19</t>
  </si>
  <si>
    <t>732-20</t>
  </si>
  <si>
    <t>Kompresorový automat PUIP -uvedení do provozu, přenastavení, revize, práce technika, zaškolení obsluhy, spolupráce při nastavení systému</t>
  </si>
  <si>
    <t>Zvětšení kapacity automatické úpravny vody na objektu PUIP  o změkčovací automat 2m3/h, přičemž oddělovací člen, dávkování inhibitorů bude stávající</t>
  </si>
  <si>
    <t>Změkčovací zařízení, přepojení, uvedení do provozu</t>
  </si>
  <si>
    <t>Čištění filtrů - 2x, včetně proplachu soustavy včetně stávajících částí soustavy</t>
  </si>
  <si>
    <t xml:space="preserve">Druhá vrstva izolace pro potrubí do prům 76mm+2x19mm- izolovat přes části strojovny pož. ventilátorů: tepelná minerální izolace tl. 60 mm s AL polepem se skleněnou mřížkou, min. požadované parametry objemové hmotnosti 80 kg/m3, izolaci nutno pro potřeby zajištění těsnosti a zabránění jejímu odpadnutí svázat ocelovým drátem., požadovaná odolnost dle PD PBŘ je 30 minut. </t>
  </si>
  <si>
    <t xml:space="preserve">Druhá vrstva izolace pro potrubí do prům 133mm+2x19mm- izolovat přes části strojovny pož. ventilátorů: tepelná minerální izolace tl. 60 mm s AL polepem se skleněnou mřížkou, min. požadované parametry objemové hmotnosti 80 kg/m3, izolaci nutno pro potřeby zajištění těsnosti a zabránění jejímu odpadnutí svázat ocelovým drátem., požadovaná odolnost dle PD PBŘ je 30 minut. </t>
  </si>
  <si>
    <t>Demontáž stávajícího zdroje chladu včetně ekologické likvidace a dopravy, jeřáb je součástí položky jeřábové stání</t>
  </si>
  <si>
    <t>rekonstrukce pavilonu interny</t>
  </si>
  <si>
    <t>Nemocnice - Jihlava</t>
  </si>
  <si>
    <t xml:space="preserve">Nemocnice Jihlava </t>
  </si>
  <si>
    <t>rekonstrukce pavilon Interny (etapa 2, etapa 3)</t>
  </si>
  <si>
    <t>rekonstrukce pavilonu Interny (etapa 4 - 7.NP)</t>
  </si>
  <si>
    <t>rekonstrukce pavilonu interny (etapa 5 - 6.NP)</t>
  </si>
  <si>
    <t>rekonstrukce pavilonu interny (etapa 6 - 5.NP)</t>
  </si>
  <si>
    <t>rekonstrukce pavilonu interny (etapa 7 - 4.NP)</t>
  </si>
  <si>
    <t>rekonstrukce pavilonu interny (etapa 8 - 3.NP)</t>
  </si>
  <si>
    <t>rekonstrukce pavilonu interny (etapa 9 - 2.,1.NP, 1.PP)</t>
  </si>
  <si>
    <t>Nemocnice Jihlava - rekonstrukce pavilonu interny</t>
  </si>
  <si>
    <t xml:space="preserve">Rozpočet: </t>
  </si>
  <si>
    <t>D.1.01.4b</t>
  </si>
  <si>
    <t xml:space="preserve">Zdrojem chladu bude bloková chladící jednotka s elektronickými expanzními ventily a úpravou výměníku microchannel se vzduchem chlazeným kondenzátorem a dvěmi samostatnými chladícími okruhy výkonu 816,5KW při 6/12°C a te=32°C; R410A –náplň 112 kg. Při těchto výpočtových podmínkách  účinnost EER=min 3,41.  ESEER za EUROVENT podmínek: min. 4,27. Jednotka má vzduchem chlazený kondenzátor (axiální ventilátory na průtok vzduchu: 62,22222 mc/s ,  maximální provozní teplota: 45°C. Tlaková ztráta na straně vody max 24,23 kPa při průtoku: 32,46 l/s s napojením 5“. 
Bloková chladící jednotka bude  pracovat ve výkonových stupních dle počtu kompresorů – 6ks. Regulace výkonu po výkonových krocích kompresoru.  Příkon jednotky: 239,27 kW; startovací proud maximální LRA: 1077,65A; FLA: 625,36 A; nominální proud: 415,37 A.
Jednotka je řešena v tišším provedení (hladina akustického výkonu dle 4SN EN ISO 9614-2: 96,5dB; hladina akustického tlaku dle EN ISO 3744:  63,7dB v 10m). Jednotka je včetně příslušenství v podobě nastavení nižšího hluku pro noční režim chlazení se snížením hluku min o 3Db. Součástí zdroje chladu je příslušenství pro napojení na BMS systém ve standartu komunikační karty MODBUS Součástí zařízení je průtokový spínač, regulace kondenzačního tlaku pro zajištění celoročního provozu a pružinové antivibrační podložky.  Délka: max. 8330 mm
Šířka: 2200 mm
Výška: max. 2450 mm
Hmotnost ( bez vody): max. 5760 kg   
</t>
  </si>
  <si>
    <t>Samolepící izolační desky parotěsné (µ=min 7000)  tl.32 mm pro izolování čerpadel</t>
  </si>
  <si>
    <t>Samolepící izolační desky parotěsné (µ=min 7000)  tl.32 mm pro izolování armatur větších DN 65</t>
  </si>
  <si>
    <t>Samolepící izolační desky parotěsné (µ=min 7000)  tl.25 mm pro izolování armatur menších DN 65</t>
  </si>
  <si>
    <t>Potrubní pouzdra parotěsné (µ=min 7000) ze syntetického kaučuku rozvody chladné vody, do prům 18, tl. 19mm</t>
  </si>
  <si>
    <t>Potrubní pouzdra parotěsné (µ=min 7000) ze syntetického kaučuku rozvody chladné vody, do prům 22, tl. 19mm</t>
  </si>
  <si>
    <t>Potrubní pouzdra parotěsné (µ=min 7000) ze syntetického kaučuku rozvody chladné vody, do prům 28, tl. 19mm</t>
  </si>
  <si>
    <t>Potrubní pouzdra parotěsné (µ=min 7000) ze syntetického kaučuku rozvody chladné vody, do prům 31,8, tl. 19mm</t>
  </si>
  <si>
    <t>Potrubní pouzdra parotěsné (µ=min 7000) ze syntetického kaučuku rozvody chladné vody, do prům 38, tl. 19mm</t>
  </si>
  <si>
    <t>Potrubní pouzdra parotěsné (µ=min 7000) ze syntetického kaučuku rozvody chladné vody, do prům 44, tl. 19mm</t>
  </si>
  <si>
    <t>Potrubní pouzdra parotěsné (µ=min 7000) ze syntetického kaučuku rozvody chladné vody, do prům 57, tl. 25mm</t>
  </si>
  <si>
    <t>Potrubní pouzdra parotěsné (µ=min 7000) ze syntetického kaučuku rozvody chladné vody, do prům 76, tl. 25mm</t>
  </si>
  <si>
    <t>Potrubní pouzdra parotěsné (µ=min 7000) ze syntetického kaučuku rozvody chladné vody, do prům 89, tl. 32mm</t>
  </si>
  <si>
    <t>Potrubní pouzdra parotěsné (µ=min 7000) ze syntetického kaučuku rozvody chladné vody, do prům 108, tl. 32mm</t>
  </si>
  <si>
    <r>
      <t>Samolepící izolační desky parotěsné (</t>
    </r>
    <r>
      <rPr>
        <sz val="8"/>
        <rFont val="Calibri"/>
        <family val="2"/>
      </rPr>
      <t>µ</t>
    </r>
    <r>
      <rPr>
        <sz val="8"/>
        <rFont val="Arial"/>
        <family val="2"/>
      </rPr>
      <t>=min 7000)  tl.32 mm, na prům potrubí  133</t>
    </r>
  </si>
  <si>
    <t>Vzhledem k provázanosti systému řešení chlazení a s ohledem na standarty původních řešených celků k přihlédnutím k rekonstrukci za provozu nemocnice jako celku je nutné rezervovat část nákladů na nepředvídatelné vlivy zahrnující vliv neznámých volných prostorů pro potrubní propoj ze strojovny do pavilonu Interny v části chodby, vliv opotřebení stávajících armatur; možné poškození izolací stávajících rozvodů, možné poškození stávajících regulačních armatur. Dále nepředpokládané demontáže stávajících potrubních celků chlazení dle předané informace. Dále spolupráci MaR při odstavení systému a najíždění systému. Dále výměna všech pojistných ventilů na stávajících systémech na 4bary s ohledem na provázanost potrubní sítě.  Dále je třeba zohlednit požadavky na zrychlenou montáž při přepojování jednotlivých podlaží,  včetně kompletního zabezpečení stavby a nepředvídatelné provozní stavy. Zohlednní chybějícího rozboru vody.  S ohledem na zásahy do poměrně komplikovanějšího stávajícího systému při provozu, současně s ohledem na omezené prostorové možnosti strojoven, dále s ohledem k možným nepřesnostem v výchozí dokumentaci, a s ohledem k ostatním nepředvídatelným vlivům  je v realizační části vyhrazena část na nepředvídatelné vlivy na úrovni: 1,5% zakázky.</t>
  </si>
  <si>
    <t>734-96</t>
  </si>
  <si>
    <t>734-97</t>
  </si>
  <si>
    <t>734-98</t>
  </si>
  <si>
    <t>Položkový výkaz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</si>
</sst>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#,##0\ &quot;Kč&quot;"/>
  </numFmts>
  <fonts count="24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 CE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Symbol"/>
      <family val="1"/>
    </font>
    <font>
      <sz val="7"/>
      <name val="Times New Roman"/>
      <family val="1"/>
    </font>
    <font>
      <b/>
      <sz val="8"/>
      <name val="Arial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268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4" fontId="1" fillId="0" borderId="0" xfId="0" applyNumberFormat="1" applyFont="1"/>
    <xf numFmtId="0" fontId="3" fillId="0" borderId="0" xfId="0" applyFont="1" applyBorder="1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6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Continuous"/>
    </xf>
    <xf numFmtId="49" fontId="4" fillId="2" borderId="4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centerContinuous"/>
    </xf>
    <xf numFmtId="0" fontId="3" fillId="0" borderId="5" xfId="0" applyFont="1" applyBorder="1"/>
    <xf numFmtId="49" fontId="3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3" fillId="0" borderId="8" xfId="0" applyFont="1" applyBorder="1"/>
    <xf numFmtId="49" fontId="3" fillId="0" borderId="9" xfId="0" applyNumberFormat="1" applyFont="1" applyBorder="1"/>
    <xf numFmtId="49" fontId="3" fillId="0" borderId="8" xfId="0" applyNumberFormat="1" applyFont="1" applyBorder="1"/>
    <xf numFmtId="0" fontId="3" fillId="0" borderId="10" xfId="0" applyFont="1" applyBorder="1"/>
    <xf numFmtId="0" fontId="3" fillId="0" borderId="11" xfId="0" applyFont="1" applyBorder="1" applyAlignment="1">
      <alignment horizontal="left"/>
    </xf>
    <xf numFmtId="0" fontId="6" fillId="0" borderId="7" xfId="0" applyFont="1" applyBorder="1"/>
    <xf numFmtId="49" fontId="3" fillId="0" borderId="11" xfId="0" applyNumberFormat="1" applyFont="1" applyBorder="1" applyAlignment="1">
      <alignment horizontal="left"/>
    </xf>
    <xf numFmtId="49" fontId="6" fillId="2" borderId="7" xfId="0" applyNumberFormat="1" applyFont="1" applyFill="1" applyBorder="1"/>
    <xf numFmtId="49" fontId="1" fillId="2" borderId="8" xfId="0" applyNumberFormat="1" applyFont="1" applyFill="1" applyBorder="1"/>
    <xf numFmtId="49" fontId="6" fillId="2" borderId="9" xfId="0" applyNumberFormat="1" applyFont="1" applyFill="1" applyBorder="1"/>
    <xf numFmtId="49" fontId="1" fillId="2" borderId="9" xfId="0" applyNumberFormat="1" applyFont="1" applyFill="1" applyBorder="1"/>
    <xf numFmtId="0" fontId="3" fillId="0" borderId="10" xfId="0" applyFont="1" applyFill="1" applyBorder="1"/>
    <xf numFmtId="3" fontId="3" fillId="0" borderId="11" xfId="0" applyNumberFormat="1" applyFont="1" applyBorder="1" applyAlignment="1">
      <alignment horizontal="left"/>
    </xf>
    <xf numFmtId="0" fontId="1" fillId="0" borderId="0" xfId="0" applyFont="1" applyFill="1"/>
    <xf numFmtId="49" fontId="6" fillId="2" borderId="12" xfId="0" applyNumberFormat="1" applyFont="1" applyFill="1" applyBorder="1"/>
    <xf numFmtId="49" fontId="1" fillId="2" borderId="13" xfId="0" applyNumberFormat="1" applyFont="1" applyFill="1" applyBorder="1"/>
    <xf numFmtId="49" fontId="6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0" xfId="0" applyNumberFormat="1" applyFont="1" applyBorder="1" applyAlignment="1">
      <alignment horizontal="left"/>
    </xf>
    <xf numFmtId="0" fontId="3" fillId="0" borderId="14" xfId="0" applyFont="1" applyBorder="1"/>
    <xf numFmtId="0" fontId="3" fillId="0" borderId="10" xfId="0" applyNumberFormat="1" applyFont="1" applyBorder="1"/>
    <xf numFmtId="0" fontId="3" fillId="0" borderId="15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15" xfId="0" applyFont="1" applyBorder="1" applyAlignment="1">
      <alignment horizontal="left"/>
    </xf>
    <xf numFmtId="0" fontId="1" fillId="0" borderId="0" xfId="0" applyFont="1" applyBorder="1"/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3" fontId="1" fillId="0" borderId="0" xfId="0" applyNumberFormat="1" applyFont="1"/>
    <xf numFmtId="0" fontId="3" fillId="0" borderId="7" xfId="0" applyFont="1" applyBorder="1"/>
    <xf numFmtId="0" fontId="3" fillId="0" borderId="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6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6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6" fillId="2" borderId="2" xfId="0" applyFont="1" applyFill="1" applyBorder="1"/>
    <xf numFmtId="0" fontId="6" fillId="2" borderId="4" xfId="0" applyFont="1" applyFill="1" applyBorder="1"/>
    <xf numFmtId="0" fontId="6" fillId="2" borderId="3" xfId="0" applyFont="1" applyFill="1" applyBorder="1"/>
    <xf numFmtId="0" fontId="6" fillId="2" borderId="31" xfId="0" applyFont="1" applyFill="1" applyBorder="1"/>
    <xf numFmtId="0" fontId="6" fillId="2" borderId="32" xfId="0" applyFont="1" applyFill="1" applyBorder="1"/>
    <xf numFmtId="0" fontId="1" fillId="0" borderId="13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5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4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4" fontId="1" fillId="0" borderId="8" xfId="0" applyNumberFormat="1" applyFont="1" applyBorder="1" applyAlignment="1">
      <alignment horizontal="right"/>
    </xf>
    <xf numFmtId="0" fontId="5" fillId="2" borderId="28" xfId="0" applyFont="1" applyFill="1" applyBorder="1"/>
    <xf numFmtId="0" fontId="5" fillId="2" borderId="29" xfId="0" applyFont="1" applyFill="1" applyBorder="1"/>
    <xf numFmtId="0" fontId="5" fillId="2" borderId="30" xfId="0" applyFont="1" applyFill="1" applyBorder="1"/>
    <xf numFmtId="0" fontId="5" fillId="0" borderId="0" xfId="0" applyFont="1"/>
    <xf numFmtId="0" fontId="1" fillId="0" borderId="0" xfId="0" applyFont="1" applyAlignment="1">
      <alignment vertical="justify"/>
    </xf>
    <xf numFmtId="49" fontId="6" fillId="0" borderId="40" xfId="20" applyNumberFormat="1" applyFont="1" applyBorder="1">
      <alignment/>
      <protection/>
    </xf>
    <xf numFmtId="49" fontId="1" fillId="0" borderId="40" xfId="20" applyNumberFormat="1" applyFont="1" applyBorder="1">
      <alignment/>
      <protection/>
    </xf>
    <xf numFmtId="49" fontId="1" fillId="0" borderId="40" xfId="20" applyNumberFormat="1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49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49" fontId="6" fillId="0" borderId="43" xfId="20" applyNumberFormat="1" applyFont="1" applyBorder="1">
      <alignment/>
      <protection/>
    </xf>
    <xf numFmtId="49" fontId="1" fillId="0" borderId="43" xfId="20" applyNumberFormat="1" applyFont="1" applyBorder="1">
      <alignment/>
      <protection/>
    </xf>
    <xf numFmtId="49" fontId="1" fillId="0" borderId="43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2" borderId="20" xfId="0" applyNumberFormat="1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3" fontId="1" fillId="0" borderId="34" xfId="0" applyNumberFormat="1" applyFont="1" applyBorder="1"/>
    <xf numFmtId="0" fontId="6" fillId="2" borderId="20" xfId="0" applyFont="1" applyFill="1" applyBorder="1"/>
    <xf numFmtId="0" fontId="6" fillId="2" borderId="21" xfId="0" applyFont="1" applyFill="1" applyBorder="1"/>
    <xf numFmtId="3" fontId="6" fillId="2" borderId="22" xfId="0" applyNumberFormat="1" applyFont="1" applyFill="1" applyBorder="1"/>
    <xf numFmtId="3" fontId="6" fillId="2" borderId="44" xfId="0" applyNumberFormat="1" applyFont="1" applyFill="1" applyBorder="1"/>
    <xf numFmtId="3" fontId="6" fillId="2" borderId="45" xfId="0" applyNumberFormat="1" applyFont="1" applyFill="1" applyBorder="1"/>
    <xf numFmtId="3" fontId="6" fillId="2" borderId="46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6" fillId="2" borderId="47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right"/>
    </xf>
    <xf numFmtId="4" fontId="4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6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20" applyFont="1">
      <alignment/>
      <protection/>
    </xf>
    <xf numFmtId="0" fontId="9" fillId="0" borderId="0" xfId="20" applyFont="1" applyAlignment="1">
      <alignment horizontal="centerContinuous"/>
      <protection/>
    </xf>
    <xf numFmtId="0" fontId="10" fillId="0" borderId="0" xfId="20" applyFont="1" applyAlignment="1">
      <alignment horizontal="centerContinuous"/>
      <protection/>
    </xf>
    <xf numFmtId="0" fontId="10" fillId="0" borderId="0" xfId="20" applyFont="1" applyAlignment="1">
      <alignment horizontal="right"/>
      <protection/>
    </xf>
    <xf numFmtId="0" fontId="3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3" fillId="2" borderId="10" xfId="20" applyNumberFormat="1" applyFont="1" applyFill="1" applyBorder="1">
      <alignment/>
      <protection/>
    </xf>
    <xf numFmtId="0" fontId="3" fillId="2" borderId="8" xfId="20" applyFont="1" applyFill="1" applyBorder="1" applyAlignment="1">
      <alignment horizontal="center"/>
      <protection/>
    </xf>
    <xf numFmtId="0" fontId="3" fillId="2" borderId="8" xfId="20" applyNumberFormat="1" applyFont="1" applyFill="1" applyBorder="1" applyAlignment="1">
      <alignment horizontal="center"/>
      <protection/>
    </xf>
    <xf numFmtId="0" fontId="3" fillId="2" borderId="10" xfId="20" applyFont="1" applyFill="1" applyBorder="1" applyAlignment="1">
      <alignment horizontal="center"/>
      <protection/>
    </xf>
    <xf numFmtId="0" fontId="3" fillId="2" borderId="10" xfId="20" applyFont="1" applyFill="1" applyBorder="1" applyAlignment="1">
      <alignment horizontal="center" wrapText="1"/>
      <protection/>
    </xf>
    <xf numFmtId="49" fontId="3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0" xfId="0" applyNumberFormat="1" applyFont="1" applyBorder="1"/>
    <xf numFmtId="0" fontId="7" fillId="0" borderId="0" xfId="20" applyFont="1" applyFill="1" applyBorder="1" applyAlignment="1">
      <alignment vertical="center" wrapText="1"/>
      <protection/>
    </xf>
    <xf numFmtId="0" fontId="1" fillId="0" borderId="10" xfId="20" applyFont="1" applyFill="1" applyBorder="1" applyAlignment="1">
      <alignment horizontal="center"/>
      <protection/>
    </xf>
    <xf numFmtId="49" fontId="11" fillId="0" borderId="10" xfId="20" applyNumberFormat="1" applyFont="1" applyFill="1" applyBorder="1" applyAlignment="1">
      <alignment horizontal="left"/>
      <protection/>
    </xf>
    <xf numFmtId="0" fontId="11" fillId="0" borderId="51" xfId="20" applyFont="1" applyFill="1" applyBorder="1">
      <alignment/>
      <protection/>
    </xf>
    <xf numFmtId="0" fontId="1" fillId="0" borderId="9" xfId="20" applyFont="1" applyFill="1" applyBorder="1" applyAlignment="1">
      <alignment horizontal="center"/>
      <protection/>
    </xf>
    <xf numFmtId="4" fontId="1" fillId="0" borderId="9" xfId="20" applyNumberFormat="1" applyFont="1" applyFill="1" applyBorder="1" applyAlignment="1">
      <alignment horizontal="right"/>
      <protection/>
    </xf>
    <xf numFmtId="4" fontId="1" fillId="0" borderId="8" xfId="20" applyNumberFormat="1" applyFont="1" applyFill="1" applyBorder="1" applyAlignment="1">
      <alignment horizontal="right"/>
      <protection/>
    </xf>
    <xf numFmtId="4" fontId="6" fillId="0" borderId="10" xfId="20" applyNumberFormat="1" applyFont="1" applyFill="1" applyBorder="1">
      <alignment/>
      <protection/>
    </xf>
    <xf numFmtId="0" fontId="7" fillId="0" borderId="10" xfId="20" applyFont="1" applyFill="1" applyBorder="1" applyAlignment="1">
      <alignment horizontal="center" vertical="top"/>
      <protection/>
    </xf>
    <xf numFmtId="49" fontId="7" fillId="0" borderId="10" xfId="20" applyNumberFormat="1" applyFont="1" applyFill="1" applyBorder="1" applyAlignment="1">
      <alignment horizontal="left" vertical="top"/>
      <protection/>
    </xf>
    <xf numFmtId="49" fontId="7" fillId="0" borderId="10" xfId="20" applyNumberFormat="1" applyFont="1" applyFill="1" applyBorder="1" applyAlignment="1">
      <alignment horizontal="center" shrinkToFit="1"/>
      <protection/>
    </xf>
    <xf numFmtId="4" fontId="7" fillId="0" borderId="10" xfId="20" applyNumberFormat="1" applyFont="1" applyFill="1" applyBorder="1" applyAlignment="1">
      <alignment horizontal="right"/>
      <protection/>
    </xf>
    <xf numFmtId="49" fontId="6" fillId="2" borderId="8" xfId="0" applyNumberFormat="1" applyFont="1" applyFill="1" applyBorder="1"/>
    <xf numFmtId="0" fontId="12" fillId="0" borderId="10" xfId="20" applyFont="1" applyFill="1" applyBorder="1" applyAlignment="1">
      <alignment horizontal="center"/>
      <protection/>
    </xf>
    <xf numFmtId="49" fontId="11" fillId="0" borderId="51" xfId="20" applyNumberFormat="1" applyFont="1" applyFill="1" applyBorder="1" applyAlignment="1">
      <alignment horizontal="left"/>
      <protection/>
    </xf>
    <xf numFmtId="0" fontId="6" fillId="0" borderId="0" xfId="0" applyFont="1" applyFill="1" applyBorder="1"/>
    <xf numFmtId="3" fontId="6" fillId="0" borderId="0" xfId="0" applyNumberFormat="1" applyFont="1" applyFill="1" applyBorder="1"/>
    <xf numFmtId="0" fontId="12" fillId="0" borderId="0" xfId="20" applyFont="1">
      <alignment/>
      <protection/>
    </xf>
    <xf numFmtId="0" fontId="1" fillId="0" borderId="0" xfId="20" applyFont="1" applyFill="1">
      <alignment/>
      <protection/>
    </xf>
    <xf numFmtId="0" fontId="1" fillId="0" borderId="40" xfId="20" applyFont="1" applyFill="1" applyBorder="1" applyAlignment="1">
      <alignment horizontal="center"/>
      <protection/>
    </xf>
    <xf numFmtId="0" fontId="1" fillId="0" borderId="40" xfId="20" applyFont="1" applyFill="1" applyBorder="1">
      <alignment/>
      <protection/>
    </xf>
    <xf numFmtId="49" fontId="1" fillId="0" borderId="40" xfId="20" applyNumberFormat="1" applyFont="1" applyFill="1" applyBorder="1" applyAlignment="1">
      <alignment horizontal="left"/>
      <protection/>
    </xf>
    <xf numFmtId="0" fontId="1" fillId="0" borderId="42" xfId="20" applyFont="1" applyFill="1" applyBorder="1">
      <alignment/>
      <protection/>
    </xf>
    <xf numFmtId="0" fontId="1" fillId="0" borderId="43" xfId="20" applyFont="1" applyFill="1" applyBorder="1">
      <alignment/>
      <protection/>
    </xf>
    <xf numFmtId="0" fontId="14" fillId="0" borderId="0" xfId="20" applyFont="1" applyFill="1">
      <alignment/>
      <protection/>
    </xf>
    <xf numFmtId="0" fontId="17" fillId="0" borderId="0" xfId="0" applyFont="1" applyAlignment="1">
      <alignment horizontal="left" vertical="center" indent="1"/>
    </xf>
    <xf numFmtId="49" fontId="19" fillId="0" borderId="10" xfId="20" applyNumberFormat="1" applyFont="1" applyFill="1" applyBorder="1" applyAlignment="1">
      <alignment horizontal="left"/>
      <protection/>
    </xf>
    <xf numFmtId="0" fontId="17" fillId="0" borderId="0" xfId="0" applyFont="1" applyAlignment="1">
      <alignment horizontal="justify" vertical="center"/>
    </xf>
    <xf numFmtId="0" fontId="20" fillId="0" borderId="0" xfId="0" applyFont="1" applyAlignment="1">
      <alignment horizontal="left" vertical="center" indent="4"/>
    </xf>
    <xf numFmtId="0" fontId="17" fillId="0" borderId="0" xfId="0" applyFont="1" applyAlignment="1">
      <alignment horizontal="left" vertical="center" indent="2"/>
    </xf>
    <xf numFmtId="0" fontId="16" fillId="0" borderId="0" xfId="0" applyFont="1" applyAlignment="1">
      <alignment horizontal="left" vertical="center" indent="1"/>
    </xf>
    <xf numFmtId="0" fontId="1" fillId="0" borderId="43" xfId="20" applyFont="1" applyFill="1" applyBorder="1" applyAlignment="1">
      <alignment horizontal="left"/>
      <protection/>
    </xf>
    <xf numFmtId="0" fontId="16" fillId="0" borderId="10" xfId="0" applyFont="1" applyFill="1" applyBorder="1" applyAlignment="1">
      <alignment vertical="center"/>
    </xf>
    <xf numFmtId="4" fontId="1" fillId="0" borderId="0" xfId="20" applyNumberFormat="1" applyFont="1">
      <alignment/>
      <protection/>
    </xf>
    <xf numFmtId="0" fontId="6" fillId="0" borderId="10" xfId="20" applyFont="1" applyFill="1" applyBorder="1" applyAlignment="1">
      <alignment horizontal="center"/>
      <protection/>
    </xf>
    <xf numFmtId="49" fontId="6" fillId="0" borderId="10" xfId="20" applyNumberFormat="1" applyFont="1" applyFill="1" applyBorder="1" applyAlignment="1">
      <alignment horizontal="left"/>
      <protection/>
    </xf>
    <xf numFmtId="0" fontId="6" fillId="0" borderId="10" xfId="20" applyFont="1" applyFill="1" applyBorder="1" applyAlignment="1">
      <alignment horizontal="center" vertical="center"/>
      <protection/>
    </xf>
    <xf numFmtId="49" fontId="6" fillId="0" borderId="10" xfId="20" applyNumberFormat="1" applyFont="1" applyFill="1" applyBorder="1" applyAlignment="1">
      <alignment horizontal="left" vertical="center"/>
      <protection/>
    </xf>
    <xf numFmtId="0" fontId="7" fillId="0" borderId="10" xfId="20" applyFont="1" applyFill="1" applyBorder="1" applyAlignment="1">
      <alignment vertical="top" wrapText="1"/>
      <protection/>
    </xf>
    <xf numFmtId="4" fontId="7" fillId="0" borderId="10" xfId="20" applyNumberFormat="1" applyFont="1" applyFill="1" applyBorder="1">
      <alignment/>
      <protection/>
    </xf>
    <xf numFmtId="4" fontId="6" fillId="0" borderId="0" xfId="20" applyNumberFormat="1" applyFont="1">
      <alignment/>
      <protection/>
    </xf>
    <xf numFmtId="0" fontId="1" fillId="0" borderId="40" xfId="20" applyFont="1" applyFill="1" applyBorder="1" applyAlignment="1">
      <alignment horizontal="left"/>
      <protection/>
    </xf>
    <xf numFmtId="0" fontId="1" fillId="0" borderId="43" xfId="20" applyFont="1" applyFill="1" applyBorder="1" applyAlignment="1">
      <alignment/>
      <protection/>
    </xf>
    <xf numFmtId="0" fontId="6" fillId="0" borderId="10" xfId="20" applyFont="1" applyFill="1" applyBorder="1">
      <alignment/>
      <protection/>
    </xf>
    <xf numFmtId="0" fontId="1" fillId="0" borderId="10" xfId="20" applyNumberFormat="1" applyFont="1" applyFill="1" applyBorder="1" applyAlignment="1">
      <alignment horizontal="right"/>
      <protection/>
    </xf>
    <xf numFmtId="0" fontId="1" fillId="0" borderId="10" xfId="20" applyNumberFormat="1" applyFont="1" applyFill="1" applyBorder="1">
      <alignment/>
      <protection/>
    </xf>
    <xf numFmtId="49" fontId="13" fillId="0" borderId="10" xfId="20" applyNumberFormat="1" applyFont="1" applyFill="1" applyBorder="1" applyAlignment="1">
      <alignment horizontal="left" vertical="top"/>
      <protection/>
    </xf>
    <xf numFmtId="0" fontId="23" fillId="0" borderId="10" xfId="20" applyFont="1" applyBorder="1" applyAlignment="1">
      <alignment vertical="top" wrapText="1"/>
      <protection/>
    </xf>
    <xf numFmtId="49" fontId="23" fillId="0" borderId="10" xfId="20" applyNumberFormat="1" applyFont="1" applyBorder="1" applyAlignment="1">
      <alignment horizontal="center" shrinkToFit="1"/>
      <protection/>
    </xf>
    <xf numFmtId="4" fontId="23" fillId="0" borderId="10" xfId="20" applyNumberFormat="1" applyFont="1" applyBorder="1" applyAlignment="1">
      <alignment horizontal="right"/>
      <protection/>
    </xf>
    <xf numFmtId="0" fontId="11" fillId="0" borderId="10" xfId="20" applyFont="1" applyFill="1" applyBorder="1">
      <alignment/>
      <protection/>
    </xf>
    <xf numFmtId="4" fontId="1" fillId="0" borderId="10" xfId="20" applyNumberFormat="1" applyFont="1" applyFill="1" applyBorder="1" applyAlignment="1">
      <alignment horizontal="right"/>
      <protection/>
    </xf>
    <xf numFmtId="0" fontId="12" fillId="0" borderId="10" xfId="20" applyNumberFormat="1" applyFont="1" applyFill="1" applyBorder="1" applyAlignment="1">
      <alignment horizontal="right"/>
      <protection/>
    </xf>
    <xf numFmtId="0" fontId="12" fillId="0" borderId="10" xfId="20" applyNumberFormat="1" applyFont="1" applyFill="1" applyBorder="1">
      <alignment/>
      <protection/>
    </xf>
    <xf numFmtId="49" fontId="18" fillId="0" borderId="10" xfId="20" applyNumberFormat="1" applyFont="1" applyFill="1" applyBorder="1" applyAlignment="1">
      <alignment horizontal="left"/>
      <protection/>
    </xf>
    <xf numFmtId="4" fontId="12" fillId="0" borderId="10" xfId="20" applyNumberFormat="1" applyFont="1" applyFill="1" applyBorder="1" applyAlignment="1">
      <alignment horizontal="right"/>
      <protection/>
    </xf>
    <xf numFmtId="0" fontId="7" fillId="0" borderId="10" xfId="20" applyFont="1" applyFill="1" applyBorder="1" applyAlignment="1">
      <alignment vertical="center" wrapText="1"/>
      <protection/>
    </xf>
    <xf numFmtId="49" fontId="7" fillId="0" borderId="10" xfId="20" applyNumberFormat="1" applyFont="1" applyFill="1" applyBorder="1" applyAlignment="1">
      <alignment horizontal="center" vertical="center" shrinkToFit="1"/>
      <protection/>
    </xf>
    <xf numFmtId="4" fontId="7" fillId="0" borderId="10" xfId="20" applyNumberFormat="1" applyFont="1" applyFill="1" applyBorder="1" applyAlignment="1">
      <alignment horizontal="right" vertical="center"/>
      <protection/>
    </xf>
    <xf numFmtId="49" fontId="7" fillId="0" borderId="10" xfId="20" applyNumberFormat="1" applyFont="1" applyFill="1" applyBorder="1" applyAlignment="1">
      <alignment horizontal="left" vertical="center"/>
      <protection/>
    </xf>
    <xf numFmtId="49" fontId="13" fillId="0" borderId="10" xfId="20" applyNumberFormat="1" applyFont="1" applyFill="1" applyBorder="1" applyAlignment="1">
      <alignment horizontal="center" vertical="center" shrinkToFit="1"/>
      <protection/>
    </xf>
    <xf numFmtId="4" fontId="13" fillId="0" borderId="10" xfId="20" applyNumberFormat="1" applyFont="1" applyFill="1" applyBorder="1" applyAlignment="1">
      <alignment horizontal="right" vertical="center"/>
      <protection/>
    </xf>
    <xf numFmtId="4" fontId="13" fillId="0" borderId="10" xfId="20" applyNumberFormat="1" applyFont="1" applyFill="1" applyBorder="1" applyAlignment="1">
      <alignment vertical="center"/>
      <protection/>
    </xf>
    <xf numFmtId="0" fontId="7" fillId="0" borderId="10" xfId="20" applyFont="1" applyFill="1" applyBorder="1" applyAlignment="1">
      <alignment horizontal="center" vertical="center"/>
      <protection/>
    </xf>
    <xf numFmtId="49" fontId="13" fillId="0" borderId="10" xfId="20" applyNumberFormat="1" applyFont="1" applyFill="1" applyBorder="1" applyAlignment="1">
      <alignment horizontal="left" vertical="center"/>
      <protection/>
    </xf>
    <xf numFmtId="4" fontId="7" fillId="0" borderId="10" xfId="20" applyNumberFormat="1" applyFont="1" applyFill="1" applyBorder="1" applyAlignment="1">
      <alignment vertical="center"/>
      <protection/>
    </xf>
    <xf numFmtId="0" fontId="22" fillId="0" borderId="10" xfId="20" applyFont="1" applyFill="1" applyBorder="1" applyAlignment="1">
      <alignment vertical="center" wrapText="1"/>
      <protection/>
    </xf>
    <xf numFmtId="4" fontId="13" fillId="0" borderId="10" xfId="20" applyNumberFormat="1" applyFont="1" applyFill="1" applyBorder="1" applyAlignment="1">
      <alignment horizontal="right"/>
      <protection/>
    </xf>
    <xf numFmtId="0" fontId="3" fillId="0" borderId="41" xfId="20" applyFont="1" applyFill="1" applyBorder="1" applyAlignment="1">
      <alignment horizontal="left"/>
      <protection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0" fontId="3" fillId="0" borderId="51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166" fontId="1" fillId="0" borderId="51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5" fillId="2" borderId="52" xfId="0" applyNumberFormat="1" applyFont="1" applyFill="1" applyBorder="1" applyAlignment="1">
      <alignment horizontal="right" indent="2"/>
    </xf>
    <xf numFmtId="166" fontId="5" fillId="2" borderId="48" xfId="0" applyNumberFormat="1" applyFont="1" applyFill="1" applyBorder="1" applyAlignment="1">
      <alignment horizontal="right" indent="2"/>
    </xf>
    <xf numFmtId="0" fontId="7" fillId="0" borderId="0" xfId="0" applyFont="1" applyAlignment="1">
      <alignment horizontal="left" vertical="top" wrapText="1"/>
    </xf>
    <xf numFmtId="0" fontId="1" fillId="0" borderId="53" xfId="20" applyFont="1" applyBorder="1" applyAlignment="1">
      <alignment horizontal="center"/>
      <protection/>
    </xf>
    <xf numFmtId="0" fontId="1" fillId="0" borderId="54" xfId="20" applyFont="1" applyBorder="1" applyAlignment="1">
      <alignment horizontal="center"/>
      <protection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58" xfId="20" applyFont="1" applyBorder="1" applyAlignment="1">
      <alignment horizontal="left"/>
      <protection/>
    </xf>
    <xf numFmtId="3" fontId="6" fillId="2" borderId="29" xfId="0" applyNumberFormat="1" applyFont="1" applyFill="1" applyBorder="1" applyAlignment="1">
      <alignment horizontal="right"/>
    </xf>
    <xf numFmtId="3" fontId="6" fillId="2" borderId="48" xfId="0" applyNumberFormat="1" applyFont="1" applyFill="1" applyBorder="1" applyAlignment="1">
      <alignment horizontal="right"/>
    </xf>
    <xf numFmtId="0" fontId="8" fillId="0" borderId="0" xfId="20" applyFont="1" applyAlignment="1">
      <alignment horizontal="center"/>
      <protection/>
    </xf>
    <xf numFmtId="0" fontId="1" fillId="0" borderId="53" xfId="20" applyFont="1" applyFill="1" applyBorder="1" applyAlignment="1">
      <alignment horizontal="center"/>
      <protection/>
    </xf>
    <xf numFmtId="0" fontId="1" fillId="0" borderId="54" xfId="20" applyFont="1" applyFill="1" applyBorder="1" applyAlignment="1">
      <alignment horizontal="center"/>
      <protection/>
    </xf>
    <xf numFmtId="49" fontId="1" fillId="0" borderId="55" xfId="20" applyNumberFormat="1" applyFont="1" applyFill="1" applyBorder="1" applyAlignment="1">
      <alignment horizontal="center"/>
      <protection/>
    </xf>
    <xf numFmtId="0" fontId="1" fillId="0" borderId="56" xfId="20" applyFont="1" applyFill="1" applyBorder="1" applyAlignment="1">
      <alignment horizontal="center"/>
      <protection/>
    </xf>
    <xf numFmtId="0" fontId="1" fillId="0" borderId="57" xfId="20" applyFont="1" applyFill="1" applyBorder="1" applyAlignment="1">
      <alignment horizontal="left" shrinkToFit="1"/>
      <protection/>
    </xf>
    <xf numFmtId="0" fontId="1" fillId="0" borderId="43" xfId="20" applyFont="1" applyFill="1" applyBorder="1" applyAlignment="1">
      <alignment horizontal="left" shrinkToFit="1"/>
      <protection/>
    </xf>
    <xf numFmtId="0" fontId="1" fillId="0" borderId="58" xfId="20" applyFont="1" applyFill="1" applyBorder="1" applyAlignment="1">
      <alignment horizontal="left" shrinkToFit="1"/>
      <protection/>
    </xf>
    <xf numFmtId="0" fontId="17" fillId="0" borderId="0" xfId="0" applyFont="1" applyAlignment="1">
      <alignment horizontal="left" vertical="center" wrapText="1"/>
    </xf>
    <xf numFmtId="0" fontId="7" fillId="3" borderId="10" xfId="20" applyFont="1" applyFill="1" applyBorder="1" applyAlignment="1">
      <alignment horizontal="center" vertical="top"/>
      <protection/>
    </xf>
    <xf numFmtId="49" fontId="7" fillId="3" borderId="10" xfId="20" applyNumberFormat="1" applyFont="1" applyFill="1" applyBorder="1" applyAlignment="1">
      <alignment horizontal="left" vertical="top"/>
      <protection/>
    </xf>
    <xf numFmtId="0" fontId="7" fillId="3" borderId="10" xfId="20" applyFont="1" applyFill="1" applyBorder="1" applyAlignment="1">
      <alignment vertical="top" wrapText="1"/>
      <protection/>
    </xf>
    <xf numFmtId="49" fontId="7" fillId="3" borderId="10" xfId="20" applyNumberFormat="1" applyFont="1" applyFill="1" applyBorder="1" applyAlignment="1">
      <alignment horizontal="center" shrinkToFit="1"/>
      <protection/>
    </xf>
    <xf numFmtId="4" fontId="7" fillId="3" borderId="10" xfId="20" applyNumberFormat="1" applyFont="1" applyFill="1" applyBorder="1" applyAlignment="1">
      <alignment horizontal="right"/>
      <protection/>
    </xf>
    <xf numFmtId="4" fontId="7" fillId="3" borderId="10" xfId="20" applyNumberFormat="1" applyFont="1" applyFill="1" applyBorder="1">
      <alignment/>
      <protection/>
    </xf>
    <xf numFmtId="0" fontId="1" fillId="3" borderId="0" xfId="20" applyFont="1" applyFill="1">
      <alignment/>
      <protection/>
    </xf>
    <xf numFmtId="0" fontId="1" fillId="3" borderId="0" xfId="20" applyFont="1" applyFill="1" applyAlignment="1">
      <alignment horizontal="right"/>
      <protection/>
    </xf>
    <xf numFmtId="0" fontId="1" fillId="3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normální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258"/>
  <sheetViews>
    <sheetView tabSelected="1" view="pageBreakPreview" zoomScaleSheetLayoutView="100" workbookViewId="0" topLeftCell="A1">
      <selection activeCell="M250" sqref="M249:M250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5" t="s">
        <v>650</v>
      </c>
      <c r="B1" s="6"/>
      <c r="C1" s="6"/>
      <c r="D1" s="6"/>
      <c r="E1" s="6"/>
      <c r="F1" s="6"/>
      <c r="G1" s="6"/>
    </row>
    <row r="2" spans="1:7" ht="12.75" customHeight="1">
      <c r="A2" s="7" t="s">
        <v>9</v>
      </c>
      <c r="B2" s="8"/>
      <c r="C2" s="9" t="s">
        <v>307</v>
      </c>
      <c r="D2" s="9" t="s">
        <v>308</v>
      </c>
      <c r="E2" s="10"/>
      <c r="F2" s="11" t="s">
        <v>10</v>
      </c>
      <c r="G2" s="12"/>
    </row>
    <row r="3" spans="1:7" ht="3" customHeight="1" hidden="1">
      <c r="A3" s="13"/>
      <c r="B3" s="14"/>
      <c r="C3" s="15"/>
      <c r="D3" s="15"/>
      <c r="E3" s="16"/>
      <c r="F3" s="17"/>
      <c r="G3" s="18"/>
    </row>
    <row r="4" spans="1:7" ht="12" customHeight="1">
      <c r="A4" s="19" t="s">
        <v>11</v>
      </c>
      <c r="B4" s="14"/>
      <c r="C4" s="15"/>
      <c r="D4" s="15"/>
      <c r="E4" s="16"/>
      <c r="F4" s="17" t="s">
        <v>12</v>
      </c>
      <c r="G4" s="20"/>
    </row>
    <row r="5" spans="1:7" ht="12.95" customHeight="1">
      <c r="A5" s="21"/>
      <c r="B5" s="172" t="s">
        <v>628</v>
      </c>
      <c r="C5" s="23"/>
      <c r="D5" s="24"/>
      <c r="E5" s="22"/>
      <c r="F5" s="17" t="s">
        <v>13</v>
      </c>
      <c r="G5" s="18"/>
    </row>
    <row r="6" spans="1:15" ht="12.95" customHeight="1">
      <c r="A6" s="19"/>
      <c r="B6" s="14"/>
      <c r="C6" s="15"/>
      <c r="D6" s="15"/>
      <c r="E6" s="16"/>
      <c r="F6" s="25" t="s">
        <v>14</v>
      </c>
      <c r="G6" s="26">
        <v>0</v>
      </c>
      <c r="O6" s="27"/>
    </row>
    <row r="7" spans="1:7" ht="12.95" customHeight="1">
      <c r="A7" s="28" t="s">
        <v>309</v>
      </c>
      <c r="B7" s="29"/>
      <c r="C7" s="30"/>
      <c r="D7" s="31"/>
      <c r="E7" s="31"/>
      <c r="F7" s="32" t="s">
        <v>15</v>
      </c>
      <c r="G7" s="26">
        <f>IF(G6=0,,ROUND((F30+F32)/G6,1))</f>
        <v>0</v>
      </c>
    </row>
    <row r="8" spans="1:9" ht="12.75">
      <c r="A8" s="33" t="s">
        <v>16</v>
      </c>
      <c r="B8" s="17"/>
      <c r="C8" s="231" t="s">
        <v>294</v>
      </c>
      <c r="D8" s="232"/>
      <c r="E8" s="233"/>
      <c r="F8" s="34" t="s">
        <v>17</v>
      </c>
      <c r="G8" s="35"/>
      <c r="H8" s="36"/>
      <c r="I8" s="37"/>
    </row>
    <row r="9" spans="1:8" ht="12.75">
      <c r="A9" s="33" t="s">
        <v>18</v>
      </c>
      <c r="B9" s="17"/>
      <c r="C9" s="231" t="s">
        <v>294</v>
      </c>
      <c r="D9" s="232"/>
      <c r="E9" s="233"/>
      <c r="F9" s="17"/>
      <c r="G9" s="38"/>
      <c r="H9" s="39"/>
    </row>
    <row r="10" spans="1:8" ht="12.75">
      <c r="A10" s="33" t="s">
        <v>19</v>
      </c>
      <c r="B10" s="17"/>
      <c r="C10" s="234" t="s">
        <v>306</v>
      </c>
      <c r="D10" s="234"/>
      <c r="E10" s="234"/>
      <c r="F10" s="40"/>
      <c r="G10" s="41"/>
      <c r="H10" s="42"/>
    </row>
    <row r="11" spans="1:57" ht="13.5" customHeight="1">
      <c r="A11" s="33" t="s">
        <v>20</v>
      </c>
      <c r="B11" s="17"/>
      <c r="C11" s="234"/>
      <c r="D11" s="234"/>
      <c r="E11" s="234"/>
      <c r="F11" s="43" t="s">
        <v>21</v>
      </c>
      <c r="G11" s="44"/>
      <c r="H11" s="39"/>
      <c r="BA11" s="45"/>
      <c r="BB11" s="45"/>
      <c r="BC11" s="45"/>
      <c r="BD11" s="45"/>
      <c r="BE11" s="45"/>
    </row>
    <row r="12" spans="1:8" ht="12.75" customHeight="1">
      <c r="A12" s="46" t="s">
        <v>22</v>
      </c>
      <c r="B12" s="14"/>
      <c r="C12" s="234" t="s">
        <v>295</v>
      </c>
      <c r="D12" s="234"/>
      <c r="E12" s="234"/>
      <c r="F12" s="47" t="s">
        <v>23</v>
      </c>
      <c r="G12" s="48"/>
      <c r="H12" s="39"/>
    </row>
    <row r="13" spans="1:8" ht="28.5" customHeight="1" thickBot="1">
      <c r="A13" s="49" t="s">
        <v>24</v>
      </c>
      <c r="B13" s="50"/>
      <c r="C13" s="50"/>
      <c r="D13" s="50"/>
      <c r="E13" s="51"/>
      <c r="F13" s="51"/>
      <c r="G13" s="52"/>
      <c r="H13" s="39"/>
    </row>
    <row r="14" spans="1:7" ht="17.25" customHeight="1" thickBot="1">
      <c r="A14" s="53" t="s">
        <v>25</v>
      </c>
      <c r="B14" s="54"/>
      <c r="C14" s="55"/>
      <c r="D14" s="56" t="s">
        <v>26</v>
      </c>
      <c r="E14" s="57"/>
      <c r="F14" s="57"/>
      <c r="G14" s="55"/>
    </row>
    <row r="15" spans="1:7" ht="15.95" customHeight="1">
      <c r="A15" s="58"/>
      <c r="B15" s="59" t="s">
        <v>27</v>
      </c>
      <c r="C15" s="60">
        <f>' Rek'!E16</f>
        <v>0</v>
      </c>
      <c r="D15" s="61"/>
      <c r="E15" s="62"/>
      <c r="F15" s="63"/>
      <c r="G15" s="60"/>
    </row>
    <row r="16" spans="1:7" ht="15.95" customHeight="1">
      <c r="A16" s="58" t="s">
        <v>28</v>
      </c>
      <c r="B16" s="59" t="s">
        <v>29</v>
      </c>
      <c r="C16" s="60">
        <f>' Rek'!F16</f>
        <v>0</v>
      </c>
      <c r="D16" s="13"/>
      <c r="E16" s="64"/>
      <c r="F16" s="65"/>
      <c r="G16" s="60"/>
    </row>
    <row r="17" spans="1:7" ht="15.95" customHeight="1">
      <c r="A17" s="58" t="s">
        <v>30</v>
      </c>
      <c r="B17" s="59" t="s">
        <v>31</v>
      </c>
      <c r="C17" s="60"/>
      <c r="D17" s="13"/>
      <c r="E17" s="64"/>
      <c r="F17" s="65"/>
      <c r="G17" s="60"/>
    </row>
    <row r="18" spans="1:7" ht="15.95" customHeight="1">
      <c r="A18" s="66" t="s">
        <v>32</v>
      </c>
      <c r="B18" s="67" t="s">
        <v>33</v>
      </c>
      <c r="C18" s="60"/>
      <c r="D18" s="13"/>
      <c r="E18" s="64"/>
      <c r="F18" s="65"/>
      <c r="G18" s="60"/>
    </row>
    <row r="19" spans="1:7" ht="15.95" customHeight="1">
      <c r="A19" s="68" t="s">
        <v>34</v>
      </c>
      <c r="B19" s="59"/>
      <c r="C19" s="60">
        <f>C15+C16</f>
        <v>0</v>
      </c>
      <c r="D19" s="13"/>
      <c r="E19" s="64"/>
      <c r="F19" s="65"/>
      <c r="G19" s="60"/>
    </row>
    <row r="20" spans="1:7" ht="15.95" customHeight="1">
      <c r="A20" s="68"/>
      <c r="B20" s="59"/>
      <c r="C20" s="60"/>
      <c r="D20" s="13"/>
      <c r="E20" s="64"/>
      <c r="F20" s="65"/>
      <c r="G20" s="60"/>
    </row>
    <row r="21" spans="1:7" ht="15.95" customHeight="1">
      <c r="A21" s="68" t="s">
        <v>8</v>
      </c>
      <c r="B21" s="59"/>
      <c r="C21" s="60"/>
      <c r="D21" s="13"/>
      <c r="E21" s="64"/>
      <c r="F21" s="65"/>
      <c r="G21" s="60"/>
    </row>
    <row r="22" spans="1:7" ht="15.95" customHeight="1">
      <c r="A22" s="69" t="s">
        <v>35</v>
      </c>
      <c r="B22" s="39"/>
      <c r="C22" s="60"/>
      <c r="D22" s="13" t="s">
        <v>36</v>
      </c>
      <c r="E22" s="64"/>
      <c r="F22" s="65"/>
      <c r="G22" s="60"/>
    </row>
    <row r="23" spans="1:7" ht="15.95" customHeight="1" thickBot="1">
      <c r="A23" s="229" t="s">
        <v>37</v>
      </c>
      <c r="B23" s="230"/>
      <c r="C23" s="70">
        <f>C19</f>
        <v>0</v>
      </c>
      <c r="D23" s="71" t="s">
        <v>38</v>
      </c>
      <c r="E23" s="72"/>
      <c r="F23" s="73"/>
      <c r="G23" s="60">
        <f>' Rek'!H18</f>
        <v>0</v>
      </c>
    </row>
    <row r="24" spans="1:7" ht="12.75">
      <c r="A24" s="74" t="s">
        <v>39</v>
      </c>
      <c r="B24" s="75"/>
      <c r="C24" s="76"/>
      <c r="D24" s="75" t="s">
        <v>40</v>
      </c>
      <c r="E24" s="75"/>
      <c r="F24" s="77" t="s">
        <v>41</v>
      </c>
      <c r="G24" s="78"/>
    </row>
    <row r="25" spans="1:7" ht="12.75">
      <c r="A25" s="69" t="s">
        <v>42</v>
      </c>
      <c r="B25" s="39"/>
      <c r="C25" s="79"/>
      <c r="D25" s="39" t="s">
        <v>42</v>
      </c>
      <c r="F25" s="80" t="s">
        <v>42</v>
      </c>
      <c r="G25" s="81"/>
    </row>
    <row r="26" spans="1:7" ht="37.5" customHeight="1">
      <c r="A26" s="69" t="s">
        <v>43</v>
      </c>
      <c r="B26" s="82"/>
      <c r="C26" s="79"/>
      <c r="D26" s="39" t="s">
        <v>43</v>
      </c>
      <c r="F26" s="80" t="s">
        <v>43</v>
      </c>
      <c r="G26" s="81"/>
    </row>
    <row r="27" spans="1:7" ht="12.75">
      <c r="A27" s="69"/>
      <c r="B27" s="83"/>
      <c r="C27" s="79"/>
      <c r="D27" s="39"/>
      <c r="F27" s="80"/>
      <c r="G27" s="81"/>
    </row>
    <row r="28" spans="1:7" ht="12.75">
      <c r="A28" s="69" t="s">
        <v>44</v>
      </c>
      <c r="B28" s="39"/>
      <c r="C28" s="79"/>
      <c r="D28" s="80" t="s">
        <v>45</v>
      </c>
      <c r="E28" s="79"/>
      <c r="F28" s="84" t="s">
        <v>45</v>
      </c>
      <c r="G28" s="81"/>
    </row>
    <row r="29" spans="1:7" ht="69" customHeight="1">
      <c r="A29" s="69"/>
      <c r="B29" s="39"/>
      <c r="C29" s="85"/>
      <c r="D29" s="86"/>
      <c r="E29" s="85"/>
      <c r="F29" s="39"/>
      <c r="G29" s="81"/>
    </row>
    <row r="30" spans="1:7" ht="12.75">
      <c r="A30" s="87" t="s">
        <v>2</v>
      </c>
      <c r="B30" s="88"/>
      <c r="C30" s="89">
        <v>21</v>
      </c>
      <c r="D30" s="88" t="s">
        <v>46</v>
      </c>
      <c r="E30" s="90"/>
      <c r="F30" s="236">
        <f>C23-F32</f>
        <v>0</v>
      </c>
      <c r="G30" s="237"/>
    </row>
    <row r="31" spans="1:7" ht="12.75">
      <c r="A31" s="87" t="s">
        <v>47</v>
      </c>
      <c r="B31" s="88"/>
      <c r="C31" s="89">
        <f>C30</f>
        <v>21</v>
      </c>
      <c r="D31" s="88" t="s">
        <v>48</v>
      </c>
      <c r="E31" s="90"/>
      <c r="F31" s="236">
        <f>ROUND(PRODUCT(F30,C31/100),0)</f>
        <v>0</v>
      </c>
      <c r="G31" s="237"/>
    </row>
    <row r="32" spans="1:7" ht="12.75">
      <c r="A32" s="87" t="s">
        <v>2</v>
      </c>
      <c r="B32" s="88"/>
      <c r="C32" s="89">
        <v>0</v>
      </c>
      <c r="D32" s="88" t="s">
        <v>48</v>
      </c>
      <c r="E32" s="90"/>
      <c r="F32" s="236">
        <v>0</v>
      </c>
      <c r="G32" s="237"/>
    </row>
    <row r="33" spans="1:7" ht="12.75">
      <c r="A33" s="87" t="s">
        <v>47</v>
      </c>
      <c r="B33" s="91"/>
      <c r="C33" s="92">
        <f>C32</f>
        <v>0</v>
      </c>
      <c r="D33" s="88" t="s">
        <v>48</v>
      </c>
      <c r="E33" s="65"/>
      <c r="F33" s="236">
        <f>ROUND(PRODUCT(F32,C33/100),0)</f>
        <v>0</v>
      </c>
      <c r="G33" s="237"/>
    </row>
    <row r="34" spans="1:7" s="96" customFormat="1" ht="19.5" customHeight="1" thickBot="1">
      <c r="A34" s="93" t="s">
        <v>49</v>
      </c>
      <c r="B34" s="94"/>
      <c r="C34" s="94"/>
      <c r="D34" s="94"/>
      <c r="E34" s="95"/>
      <c r="F34" s="238">
        <f>ROUND(SUM(F30:F33),0)</f>
        <v>0</v>
      </c>
      <c r="G34" s="239"/>
    </row>
    <row r="36" spans="1:8" ht="12.75">
      <c r="A36" s="2" t="s">
        <v>50</v>
      </c>
      <c r="B36" s="2"/>
      <c r="C36" s="2"/>
      <c r="D36" s="2"/>
      <c r="E36" s="2"/>
      <c r="F36" s="2"/>
      <c r="G36" s="2"/>
      <c r="H36" s="1" t="s">
        <v>0</v>
      </c>
    </row>
    <row r="37" spans="1:8" ht="14.25" customHeight="1">
      <c r="A37" s="2"/>
      <c r="B37" s="240"/>
      <c r="C37" s="240"/>
      <c r="D37" s="240"/>
      <c r="E37" s="240"/>
      <c r="F37" s="240"/>
      <c r="G37" s="240"/>
      <c r="H37" s="1" t="s">
        <v>0</v>
      </c>
    </row>
    <row r="38" spans="1:8" ht="12.75" customHeight="1">
      <c r="A38" s="97"/>
      <c r="B38" s="240"/>
      <c r="C38" s="240"/>
      <c r="D38" s="240"/>
      <c r="E38" s="240"/>
      <c r="F38" s="240"/>
      <c r="G38" s="240"/>
      <c r="H38" s="1" t="s">
        <v>0</v>
      </c>
    </row>
    <row r="39" spans="1:8" ht="12.75">
      <c r="A39" s="97"/>
      <c r="B39" s="240"/>
      <c r="C39" s="240"/>
      <c r="D39" s="240"/>
      <c r="E39" s="240"/>
      <c r="F39" s="240"/>
      <c r="G39" s="240"/>
      <c r="H39" s="1" t="s">
        <v>0</v>
      </c>
    </row>
    <row r="40" spans="1:8" ht="12.75">
      <c r="A40" s="97"/>
      <c r="B40" s="240"/>
      <c r="C40" s="240"/>
      <c r="D40" s="240"/>
      <c r="E40" s="240"/>
      <c r="F40" s="240"/>
      <c r="G40" s="240"/>
      <c r="H40" s="1" t="s">
        <v>0</v>
      </c>
    </row>
    <row r="41" spans="1:8" ht="12.75">
      <c r="A41" s="97"/>
      <c r="B41" s="240"/>
      <c r="C41" s="240"/>
      <c r="D41" s="240"/>
      <c r="E41" s="240"/>
      <c r="F41" s="240"/>
      <c r="G41" s="240"/>
      <c r="H41" s="1" t="s">
        <v>0</v>
      </c>
    </row>
    <row r="42" spans="1:8" ht="12.75">
      <c r="A42" s="97"/>
      <c r="B42" s="240"/>
      <c r="C42" s="240"/>
      <c r="D42" s="240"/>
      <c r="E42" s="240"/>
      <c r="F42" s="240"/>
      <c r="G42" s="240"/>
      <c r="H42" s="1" t="s">
        <v>0</v>
      </c>
    </row>
    <row r="43" spans="1:8" ht="12.75">
      <c r="A43" s="97"/>
      <c r="B43" s="240"/>
      <c r="C43" s="240"/>
      <c r="D43" s="240"/>
      <c r="E43" s="240"/>
      <c r="F43" s="240"/>
      <c r="G43" s="240"/>
      <c r="H43" s="1" t="s">
        <v>0</v>
      </c>
    </row>
    <row r="44" spans="1:8" ht="12.75" customHeight="1">
      <c r="A44" s="97"/>
      <c r="B44" s="240"/>
      <c r="C44" s="240"/>
      <c r="D44" s="240"/>
      <c r="E44" s="240"/>
      <c r="F44" s="240"/>
      <c r="G44" s="240"/>
      <c r="H44" s="1" t="s">
        <v>0</v>
      </c>
    </row>
    <row r="45" spans="1:8" ht="12.75" customHeight="1">
      <c r="A45" s="97"/>
      <c r="B45" s="240"/>
      <c r="C45" s="240"/>
      <c r="D45" s="240"/>
      <c r="E45" s="240"/>
      <c r="F45" s="240"/>
      <c r="G45" s="240"/>
      <c r="H45" s="1" t="s">
        <v>0</v>
      </c>
    </row>
    <row r="46" spans="2:7" ht="12.75">
      <c r="B46" s="235"/>
      <c r="C46" s="235"/>
      <c r="D46" s="235"/>
      <c r="E46" s="235"/>
      <c r="F46" s="235"/>
      <c r="G46" s="235"/>
    </row>
    <row r="47" spans="2:7" ht="12.75">
      <c r="B47" s="235"/>
      <c r="C47" s="235"/>
      <c r="D47" s="235"/>
      <c r="E47" s="235"/>
      <c r="F47" s="235"/>
      <c r="G47" s="235"/>
    </row>
    <row r="48" spans="2:7" ht="12.75">
      <c r="B48" s="235"/>
      <c r="C48" s="235"/>
      <c r="D48" s="235"/>
      <c r="E48" s="235"/>
      <c r="F48" s="235"/>
      <c r="G48" s="235"/>
    </row>
    <row r="49" spans="2:7" ht="12.75">
      <c r="B49" s="235"/>
      <c r="C49" s="235"/>
      <c r="D49" s="235"/>
      <c r="E49" s="235"/>
      <c r="F49" s="235"/>
      <c r="G49" s="235"/>
    </row>
    <row r="50" spans="2:7" ht="12.75">
      <c r="B50" s="235"/>
      <c r="C50" s="235"/>
      <c r="D50" s="235"/>
      <c r="E50" s="235"/>
      <c r="F50" s="235"/>
      <c r="G50" s="235"/>
    </row>
    <row r="51" spans="2:7" ht="12.75">
      <c r="B51" s="235"/>
      <c r="C51" s="235"/>
      <c r="D51" s="235"/>
      <c r="E51" s="235"/>
      <c r="F51" s="235"/>
      <c r="G51" s="235"/>
    </row>
    <row r="258" spans="1:8" ht="12.75">
      <c r="A258" s="267"/>
      <c r="B258" s="267"/>
      <c r="C258" s="267"/>
      <c r="D258" s="267"/>
      <c r="E258" s="267"/>
      <c r="F258" s="267">
        <v>1</v>
      </c>
      <c r="G258" s="267"/>
      <c r="H258" s="267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 horizontalCentered="1"/>
  <pageMargins left="0.3937007874015748" right="0.3937007874015748" top="0.3937007874015748" bottom="0.3937007874015748" header="0.11811023622047245" footer="0.11811023622047245"/>
  <pageSetup fitToHeight="0" fitToWidth="1" horizontalDpi="600" verticalDpi="600" orientation="portrait" paperSize="9" r:id="rId1"/>
  <headerFooter alignWithMargins="0">
    <oddFooter>&amp;R&amp;"Arial,Obyčejné"Strana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63"/>
  <sheetViews>
    <sheetView workbookViewId="0" topLeftCell="A1">
      <selection activeCell="B49" sqref="B49"/>
    </sheetView>
  </sheetViews>
  <sheetFormatPr defaultColWidth="9.00390625" defaultRowHeight="12.75"/>
  <sheetData>
    <row r="2" spans="2:24" ht="48" customHeight="1">
      <c r="B2" s="258" t="s">
        <v>311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</row>
    <row r="3" ht="12.75">
      <c r="B3" s="187"/>
    </row>
    <row r="4" ht="12.75">
      <c r="B4" s="188" t="s">
        <v>312</v>
      </c>
    </row>
    <row r="5" ht="12.75">
      <c r="B5" s="189" t="s">
        <v>313</v>
      </c>
    </row>
    <row r="6" ht="12.75">
      <c r="B6" s="185"/>
    </row>
    <row r="7" ht="12.75">
      <c r="B7" s="188" t="s">
        <v>314</v>
      </c>
    </row>
    <row r="8" ht="12.75">
      <c r="B8" s="189" t="s">
        <v>315</v>
      </c>
    </row>
    <row r="9" ht="12.75">
      <c r="B9" s="185"/>
    </row>
    <row r="10" ht="12.75">
      <c r="B10" s="188" t="s">
        <v>316</v>
      </c>
    </row>
    <row r="11" ht="12.75">
      <c r="B11" s="189" t="s">
        <v>317</v>
      </c>
    </row>
    <row r="12" ht="12.75">
      <c r="B12" s="185" t="s">
        <v>318</v>
      </c>
    </row>
    <row r="13" ht="12.75">
      <c r="B13" s="190" t="s">
        <v>319</v>
      </c>
    </row>
    <row r="14" ht="12.75">
      <c r="B14" s="185"/>
    </row>
    <row r="15" ht="12.75">
      <c r="B15" s="190" t="s">
        <v>320</v>
      </c>
    </row>
    <row r="16" ht="12.75">
      <c r="B16" s="190" t="s">
        <v>321</v>
      </c>
    </row>
    <row r="17" ht="12.75">
      <c r="B17" s="190" t="s">
        <v>322</v>
      </c>
    </row>
    <row r="18" ht="12.75">
      <c r="B18" s="190"/>
    </row>
    <row r="19" ht="12.75">
      <c r="B19" s="185" t="s">
        <v>323</v>
      </c>
    </row>
    <row r="20" ht="12.75">
      <c r="B20" s="185"/>
    </row>
    <row r="21" ht="12.75">
      <c r="B21" s="188" t="s">
        <v>324</v>
      </c>
    </row>
    <row r="22" ht="12.75">
      <c r="B22" s="185" t="s">
        <v>325</v>
      </c>
    </row>
    <row r="23" ht="12.75">
      <c r="B23" s="189" t="s">
        <v>326</v>
      </c>
    </row>
    <row r="24" ht="12.75">
      <c r="B24" s="185"/>
    </row>
    <row r="25" ht="12.75">
      <c r="B25" s="188" t="s">
        <v>327</v>
      </c>
    </row>
    <row r="26" ht="12.75">
      <c r="B26" s="185" t="s">
        <v>328</v>
      </c>
    </row>
    <row r="27" ht="12.75">
      <c r="B27" s="185" t="s">
        <v>329</v>
      </c>
    </row>
    <row r="28" ht="12.75">
      <c r="B28" s="189" t="s">
        <v>330</v>
      </c>
    </row>
    <row r="30" ht="12.75">
      <c r="B30" s="185"/>
    </row>
    <row r="31" ht="12.75">
      <c r="B31" s="185"/>
    </row>
    <row r="32" ht="12.75">
      <c r="B32" s="188" t="s">
        <v>331</v>
      </c>
    </row>
    <row r="33" spans="2:4" ht="12.75">
      <c r="B33" s="185" t="s">
        <v>332</v>
      </c>
      <c r="D33" s="185" t="s">
        <v>333</v>
      </c>
    </row>
    <row r="34" spans="2:5" ht="12.75">
      <c r="B34" s="185" t="s">
        <v>334</v>
      </c>
      <c r="E34" s="185" t="s">
        <v>335</v>
      </c>
    </row>
    <row r="35" spans="2:5" ht="12.75">
      <c r="B35" s="185" t="s">
        <v>336</v>
      </c>
      <c r="E35" s="185" t="s">
        <v>337</v>
      </c>
    </row>
    <row r="37" ht="12.75">
      <c r="B37" s="188" t="s">
        <v>338</v>
      </c>
    </row>
    <row r="38" spans="2:4" ht="12.75">
      <c r="B38" s="185" t="s">
        <v>339</v>
      </c>
      <c r="D38" s="185" t="s">
        <v>340</v>
      </c>
    </row>
    <row r="39" spans="2:5" ht="12.75">
      <c r="B39" s="185" t="s">
        <v>336</v>
      </c>
      <c r="E39" s="185" t="s">
        <v>335</v>
      </c>
    </row>
    <row r="40" spans="2:5" ht="12.75">
      <c r="B40" s="185" t="s">
        <v>341</v>
      </c>
      <c r="E40" s="185" t="s">
        <v>337</v>
      </c>
    </row>
    <row r="41" ht="12.75">
      <c r="B41" s="185"/>
    </row>
    <row r="42" ht="12.75">
      <c r="B42" s="188" t="s">
        <v>342</v>
      </c>
    </row>
    <row r="43" spans="2:3" ht="12.75">
      <c r="B43" s="185" t="s">
        <v>343</v>
      </c>
      <c r="C43" s="185" t="s">
        <v>340</v>
      </c>
    </row>
    <row r="44" spans="2:5" ht="12.75">
      <c r="B44" s="185" t="s">
        <v>341</v>
      </c>
      <c r="E44" s="185" t="s">
        <v>335</v>
      </c>
    </row>
    <row r="45" spans="2:5" ht="12.75">
      <c r="B45" s="185" t="s">
        <v>344</v>
      </c>
      <c r="E45" s="185" t="s">
        <v>337</v>
      </c>
    </row>
    <row r="46" ht="12.75">
      <c r="B46" s="185"/>
    </row>
    <row r="47" ht="12.75">
      <c r="B47" s="188" t="s">
        <v>345</v>
      </c>
    </row>
    <row r="48" spans="2:3" ht="12.75">
      <c r="B48" s="185" t="s">
        <v>346</v>
      </c>
      <c r="C48" s="185" t="s">
        <v>340</v>
      </c>
    </row>
    <row r="49" spans="2:4" ht="12.75">
      <c r="B49" s="185" t="s">
        <v>347</v>
      </c>
      <c r="D49" s="185" t="s">
        <v>335</v>
      </c>
    </row>
    <row r="50" ht="12.75">
      <c r="B50" s="185"/>
    </row>
    <row r="51" ht="12.75">
      <c r="B51" s="188" t="s">
        <v>348</v>
      </c>
    </row>
    <row r="52" spans="2:3" ht="12.75">
      <c r="B52" s="185" t="s">
        <v>349</v>
      </c>
      <c r="C52" s="185" t="s">
        <v>340</v>
      </c>
    </row>
    <row r="53" spans="2:7" ht="12.75">
      <c r="B53" s="185" t="s">
        <v>350</v>
      </c>
      <c r="G53" s="185" t="s">
        <v>351</v>
      </c>
    </row>
    <row r="54" ht="12.75">
      <c r="B54" s="189" t="s">
        <v>352</v>
      </c>
    </row>
    <row r="55" ht="12.75">
      <c r="B55" s="185"/>
    </row>
    <row r="56" ht="12.75">
      <c r="B56" s="188" t="s">
        <v>353</v>
      </c>
    </row>
    <row r="57" ht="12.75">
      <c r="B57" s="189" t="s">
        <v>354</v>
      </c>
    </row>
    <row r="58" ht="12.75">
      <c r="B58" s="189"/>
    </row>
    <row r="59" ht="12.75">
      <c r="B59" s="188" t="s">
        <v>355</v>
      </c>
    </row>
    <row r="60" ht="12.75">
      <c r="B60" s="189" t="s">
        <v>356</v>
      </c>
    </row>
    <row r="61" ht="12.75">
      <c r="B61" s="189"/>
    </row>
    <row r="62" ht="12.75">
      <c r="B62" s="188" t="s">
        <v>357</v>
      </c>
    </row>
    <row r="63" ht="12.75">
      <c r="B63" s="189" t="s">
        <v>358</v>
      </c>
    </row>
  </sheetData>
  <mergeCells count="1">
    <mergeCell ref="B2:X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58"/>
  <sheetViews>
    <sheetView tabSelected="1" view="pageBreakPreview" zoomScale="115" zoomScaleSheetLayoutView="115" workbookViewId="0" topLeftCell="A1">
      <selection activeCell="M250" sqref="M249:M250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26.3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41" t="s">
        <v>650</v>
      </c>
      <c r="B1" s="242"/>
      <c r="C1" s="98" t="s">
        <v>619</v>
      </c>
      <c r="D1" s="99"/>
      <c r="E1" s="100"/>
      <c r="F1" s="99"/>
      <c r="G1" s="101" t="s">
        <v>51</v>
      </c>
      <c r="H1" s="102" t="s">
        <v>630</v>
      </c>
      <c r="I1" s="103"/>
    </row>
    <row r="2" spans="1:9" ht="13.5" thickBot="1">
      <c r="A2" s="243" t="s">
        <v>52</v>
      </c>
      <c r="B2" s="244"/>
      <c r="C2" s="104" t="s">
        <v>618</v>
      </c>
      <c r="D2" s="105"/>
      <c r="E2" s="106"/>
      <c r="F2" s="105"/>
      <c r="G2" s="245" t="s">
        <v>310</v>
      </c>
      <c r="H2" s="246"/>
      <c r="I2" s="247"/>
    </row>
    <row r="3" ht="13.5" thickTop="1">
      <c r="F3" s="39"/>
    </row>
    <row r="4" spans="1:9" ht="19.5" customHeight="1">
      <c r="A4" s="107" t="s">
        <v>53</v>
      </c>
      <c r="B4" s="108"/>
      <c r="C4" s="108"/>
      <c r="D4" s="108"/>
      <c r="E4" s="109"/>
      <c r="F4" s="108"/>
      <c r="G4" s="108"/>
      <c r="H4" s="108"/>
      <c r="I4" s="108"/>
    </row>
    <row r="5" spans="1:9" ht="12.75">
      <c r="A5" s="175"/>
      <c r="B5" s="175"/>
      <c r="C5" s="175"/>
      <c r="D5" s="176"/>
      <c r="E5" s="176"/>
      <c r="F5" s="176"/>
      <c r="G5" s="176"/>
      <c r="H5" s="176"/>
      <c r="I5" s="176"/>
    </row>
    <row r="6" spans="1:9" ht="13.5" thickBot="1">
      <c r="A6" s="175" t="s">
        <v>303</v>
      </c>
      <c r="B6" s="175"/>
      <c r="C6" s="175"/>
      <c r="D6" s="176"/>
      <c r="E6" s="176"/>
      <c r="F6" s="176"/>
      <c r="G6" s="176"/>
      <c r="H6" s="176"/>
      <c r="I6" s="176"/>
    </row>
    <row r="7" spans="1:9" ht="13.5" thickBot="1">
      <c r="A7" s="110"/>
      <c r="B7" s="111" t="s">
        <v>54</v>
      </c>
      <c r="C7" s="111"/>
      <c r="D7" s="112"/>
      <c r="E7" s="113" t="s">
        <v>4</v>
      </c>
      <c r="F7" s="114" t="s">
        <v>5</v>
      </c>
      <c r="G7" s="114" t="s">
        <v>6</v>
      </c>
      <c r="H7" s="114" t="s">
        <v>7</v>
      </c>
      <c r="I7" s="115" t="s">
        <v>8</v>
      </c>
    </row>
    <row r="8" spans="1:9" ht="12.75">
      <c r="A8" s="156" t="s">
        <v>80</v>
      </c>
      <c r="B8" s="4" t="s">
        <v>81</v>
      </c>
      <c r="C8" s="39"/>
      <c r="D8" s="116"/>
      <c r="E8" s="157"/>
      <c r="F8" s="158">
        <f>'CHL-et2_et3'!H37+'CHL-et4'!H20+'CHL-et5'!H20+'CHL-et6'!H20+'CHL-et7'!H20+'CHL-et8'!H20+'CHL-et9'!H20</f>
        <v>0</v>
      </c>
      <c r="G8" s="158"/>
      <c r="H8" s="158"/>
      <c r="I8" s="159"/>
    </row>
    <row r="9" spans="1:9" ht="12.75">
      <c r="A9" s="156" t="s">
        <v>109</v>
      </c>
      <c r="B9" s="4" t="s">
        <v>296</v>
      </c>
      <c r="C9" s="39"/>
      <c r="D9" s="116"/>
      <c r="E9" s="157"/>
      <c r="F9" s="158">
        <f>'CHL-et2_et3'!H45</f>
        <v>0</v>
      </c>
      <c r="G9" s="158"/>
      <c r="H9" s="158"/>
      <c r="I9" s="159"/>
    </row>
    <row r="10" spans="1:9" ht="12.75">
      <c r="A10" s="156" t="s">
        <v>114</v>
      </c>
      <c r="B10" s="4" t="s">
        <v>115</v>
      </c>
      <c r="C10" s="39"/>
      <c r="D10" s="116"/>
      <c r="E10" s="157"/>
      <c r="F10" s="158">
        <f>'CHL-et2_et3'!H68</f>
        <v>0</v>
      </c>
      <c r="G10" s="158"/>
      <c r="H10" s="158"/>
      <c r="I10" s="159"/>
    </row>
    <row r="11" spans="1:9" ht="12.75">
      <c r="A11" s="156" t="s">
        <v>133</v>
      </c>
      <c r="B11" s="4" t="s">
        <v>134</v>
      </c>
      <c r="C11" s="39"/>
      <c r="D11" s="116"/>
      <c r="E11" s="157"/>
      <c r="F11" s="158">
        <f>'CHL-et2_et3'!H92+'CHL-et4'!H31+'CHL-et5'!H31+'CHL-et6'!H31+'CHL-et7'!H31+'CHL-et8'!H31+'CHL-et9'!H31</f>
        <v>0</v>
      </c>
      <c r="G11" s="158"/>
      <c r="H11" s="158"/>
      <c r="I11" s="159"/>
    </row>
    <row r="12" spans="1:9" ht="12.75">
      <c r="A12" s="156" t="s">
        <v>146</v>
      </c>
      <c r="B12" s="4" t="s">
        <v>147</v>
      </c>
      <c r="C12" s="39"/>
      <c r="D12" s="116"/>
      <c r="E12" s="157"/>
      <c r="F12" s="158">
        <f>'CHL-et2_et3'!H243+'CHL-et4'!H52+'CHL-et5'!H52+'CHL-et6'!H52+'CHL-et7'!H52+'CHL-et8'!H52+'CHL-et9'!H52</f>
        <v>0</v>
      </c>
      <c r="G12" s="158"/>
      <c r="H12" s="158"/>
      <c r="I12" s="159"/>
    </row>
    <row r="13" spans="1:9" ht="12.75">
      <c r="A13" s="156" t="s">
        <v>84</v>
      </c>
      <c r="B13" s="4" t="s">
        <v>85</v>
      </c>
      <c r="C13" s="39"/>
      <c r="D13" s="116"/>
      <c r="E13" s="157"/>
      <c r="F13" s="158">
        <f>'CHL-et2_et3'!H249+'CHL-et4'!H58+'CHL-et5'!H58+'CHL-et6'!H58+'CHL-et7'!H58+'CHL-et8'!H58+'CHL-et9'!H58</f>
        <v>0</v>
      </c>
      <c r="G13" s="158"/>
      <c r="H13" s="158"/>
      <c r="I13" s="159"/>
    </row>
    <row r="14" spans="1:9" ht="12.75">
      <c r="A14" s="156" t="s">
        <v>236</v>
      </c>
      <c r="B14" s="4" t="s">
        <v>237</v>
      </c>
      <c r="C14" s="39"/>
      <c r="D14" s="116"/>
      <c r="E14" s="157"/>
      <c r="F14" s="158">
        <f>'CHL-et2_et3'!H254+'CHL-et4'!H62+'CHL-et5'!H62+'CHL-et6'!H62+'CHL-et7'!H62+'CHL-et8'!H62+'CHL-et9'!H62</f>
        <v>0</v>
      </c>
      <c r="G14" s="158"/>
      <c r="H14" s="158"/>
      <c r="I14" s="159"/>
    </row>
    <row r="15" spans="1:9" ht="13.5" thickBot="1">
      <c r="A15" s="156" t="s">
        <v>89</v>
      </c>
      <c r="B15" s="4" t="s">
        <v>90</v>
      </c>
      <c r="C15" s="39"/>
      <c r="D15" s="116"/>
      <c r="E15" s="157"/>
      <c r="F15" s="158">
        <f>'CHL-et2_et3'!H280+'CHL-et4'!H73+'CHL-et5'!H73+'CHL-et6'!H73+'CHL-et7'!H73+'CHL-et8'!H73+'CHL-et9'!H73</f>
        <v>0</v>
      </c>
      <c r="G15" s="158"/>
      <c r="H15" s="158"/>
      <c r="I15" s="159"/>
    </row>
    <row r="16" spans="1:9" ht="13.5" thickBot="1">
      <c r="A16" s="117"/>
      <c r="B16" s="118" t="s">
        <v>55</v>
      </c>
      <c r="C16" s="118"/>
      <c r="D16" s="119"/>
      <c r="E16" s="120">
        <f>SUM(E8:E15)</f>
        <v>0</v>
      </c>
      <c r="F16" s="121">
        <f>SUM(F8:F15)</f>
        <v>0</v>
      </c>
      <c r="G16" s="121">
        <f>SUM(G8:G15)</f>
        <v>0</v>
      </c>
      <c r="H16" s="121">
        <f>SUM(H8:H14)</f>
        <v>0</v>
      </c>
      <c r="I16" s="122">
        <f>SUM(I8:I14)</f>
        <v>0</v>
      </c>
    </row>
    <row r="17" spans="1:43" ht="12.75">
      <c r="A17" s="39"/>
      <c r="B17" s="39"/>
      <c r="C17" s="39"/>
      <c r="D17" s="39"/>
      <c r="E17" s="39"/>
      <c r="F17" s="39"/>
      <c r="G17" s="39"/>
      <c r="H17" s="39"/>
      <c r="I17" s="39"/>
      <c r="AQ17" s="1">
        <v>2</v>
      </c>
    </row>
    <row r="18" spans="1:9" ht="18">
      <c r="A18" s="108" t="s">
        <v>56</v>
      </c>
      <c r="B18" s="108"/>
      <c r="C18" s="108"/>
      <c r="D18" s="108"/>
      <c r="E18" s="108"/>
      <c r="F18" s="108"/>
      <c r="G18" s="123"/>
      <c r="H18" s="108"/>
      <c r="I18" s="108"/>
    </row>
    <row r="19" ht="13.5" thickBot="1"/>
    <row r="20" spans="1:9" ht="12.75">
      <c r="A20" s="74" t="s">
        <v>57</v>
      </c>
      <c r="B20" s="75"/>
      <c r="C20" s="75"/>
      <c r="D20" s="124"/>
      <c r="E20" s="125" t="s">
        <v>58</v>
      </c>
      <c r="F20" s="126" t="s">
        <v>3</v>
      </c>
      <c r="G20" s="127" t="s">
        <v>59</v>
      </c>
      <c r="H20" s="128"/>
      <c r="I20" s="129" t="s">
        <v>58</v>
      </c>
    </row>
    <row r="21" spans="1:9" ht="12.75">
      <c r="A21" s="68" t="s">
        <v>75</v>
      </c>
      <c r="B21" s="59"/>
      <c r="C21" s="59"/>
      <c r="D21" s="130"/>
      <c r="E21" s="131">
        <v>0</v>
      </c>
      <c r="F21" s="132">
        <v>0</v>
      </c>
      <c r="G21" s="133">
        <f>F16</f>
        <v>0</v>
      </c>
      <c r="H21" s="134"/>
      <c r="I21" s="135">
        <f>E21+F21*G21/100</f>
        <v>0</v>
      </c>
    </row>
    <row r="22" spans="1:9" ht="12.75">
      <c r="A22" s="68" t="s">
        <v>76</v>
      </c>
      <c r="B22" s="59"/>
      <c r="C22" s="59"/>
      <c r="D22" s="130"/>
      <c r="E22" s="131">
        <v>0</v>
      </c>
      <c r="F22" s="132">
        <v>0</v>
      </c>
      <c r="G22" s="133">
        <f>F16</f>
        <v>0</v>
      </c>
      <c r="H22" s="134"/>
      <c r="I22" s="135">
        <f>E22+F22*G22/100</f>
        <v>0</v>
      </c>
    </row>
    <row r="23" spans="1:9" ht="13.5" thickBot="1">
      <c r="A23" s="136"/>
      <c r="B23" s="137" t="s">
        <v>60</v>
      </c>
      <c r="C23" s="138"/>
      <c r="D23" s="139"/>
      <c r="E23" s="140"/>
      <c r="F23" s="141"/>
      <c r="G23" s="141"/>
      <c r="H23" s="248">
        <f>SUM(I21:I22)</f>
        <v>0</v>
      </c>
      <c r="I23" s="249"/>
    </row>
    <row r="24" spans="1:9" ht="12.75">
      <c r="A24"/>
      <c r="B24"/>
      <c r="C24"/>
      <c r="D24"/>
      <c r="E24"/>
      <c r="F24"/>
      <c r="G24"/>
      <c r="H24"/>
      <c r="I24"/>
    </row>
    <row r="25" spans="6:9" ht="12.75">
      <c r="F25" s="142"/>
      <c r="G25" s="143"/>
      <c r="H25" s="143"/>
      <c r="I25" s="3"/>
    </row>
    <row r="26" spans="6:9" ht="12.75">
      <c r="F26" s="142"/>
      <c r="G26" s="143"/>
      <c r="H26" s="143"/>
      <c r="I26" s="3"/>
    </row>
    <row r="27" spans="6:9" ht="12.75">
      <c r="F27" s="142"/>
      <c r="G27" s="143"/>
      <c r="H27" s="143"/>
      <c r="I27" s="3"/>
    </row>
    <row r="28" spans="6:9" ht="12.75">
      <c r="F28" s="142"/>
      <c r="G28" s="143"/>
      <c r="H28" s="143"/>
      <c r="I28" s="3"/>
    </row>
    <row r="29" spans="6:9" ht="12.75">
      <c r="F29" s="142"/>
      <c r="G29" s="143"/>
      <c r="H29" s="143"/>
      <c r="I29" s="3"/>
    </row>
    <row r="30" spans="6:9" ht="12.75">
      <c r="F30" s="142"/>
      <c r="G30" s="143"/>
      <c r="H30" s="143"/>
      <c r="I30" s="3"/>
    </row>
    <row r="31" spans="6:9" ht="12.75">
      <c r="F31" s="142"/>
      <c r="G31" s="143"/>
      <c r="H31" s="143"/>
      <c r="I31" s="3"/>
    </row>
    <row r="32" spans="6:9" ht="12.75">
      <c r="F32" s="142"/>
      <c r="G32" s="143"/>
      <c r="H32" s="143"/>
      <c r="I32" s="3"/>
    </row>
    <row r="33" spans="6:9" ht="12.75">
      <c r="F33" s="142"/>
      <c r="G33" s="143"/>
      <c r="H33" s="143"/>
      <c r="I33" s="3"/>
    </row>
    <row r="34" spans="6:9" ht="12.75">
      <c r="F34" s="142"/>
      <c r="G34" s="143"/>
      <c r="H34" s="143"/>
      <c r="I34" s="3"/>
    </row>
    <row r="35" spans="6:9" ht="12.75">
      <c r="F35" s="142"/>
      <c r="G35" s="143"/>
      <c r="H35" s="143"/>
      <c r="I35" s="3"/>
    </row>
    <row r="36" spans="6:9" ht="12.75">
      <c r="F36" s="142"/>
      <c r="G36" s="143"/>
      <c r="H36" s="143"/>
      <c r="I36" s="3"/>
    </row>
    <row r="37" spans="6:9" ht="12.75">
      <c r="F37" s="142"/>
      <c r="G37" s="143"/>
      <c r="H37" s="143"/>
      <c r="I37" s="3"/>
    </row>
    <row r="38" spans="6:9" ht="12.75">
      <c r="F38" s="142"/>
      <c r="G38" s="143"/>
      <c r="H38" s="143"/>
      <c r="I38" s="3"/>
    </row>
    <row r="39" spans="6:9" ht="12.75">
      <c r="F39" s="142"/>
      <c r="G39" s="143"/>
      <c r="H39" s="143"/>
      <c r="I39" s="3"/>
    </row>
    <row r="40" spans="6:9" ht="12.75">
      <c r="F40" s="142"/>
      <c r="G40" s="143"/>
      <c r="H40" s="143"/>
      <c r="I40" s="3"/>
    </row>
    <row r="41" spans="6:9" ht="12.75">
      <c r="F41" s="142"/>
      <c r="G41" s="143"/>
      <c r="H41" s="143"/>
      <c r="I41" s="3"/>
    </row>
    <row r="42" spans="6:9" ht="12.75">
      <c r="F42" s="142"/>
      <c r="G42" s="143"/>
      <c r="H42" s="143"/>
      <c r="I42" s="3"/>
    </row>
    <row r="43" spans="6:9" ht="12.75">
      <c r="F43" s="142"/>
      <c r="G43" s="143"/>
      <c r="H43" s="143"/>
      <c r="I43" s="3"/>
    </row>
    <row r="44" spans="6:9" ht="12.75">
      <c r="F44" s="142"/>
      <c r="G44" s="143"/>
      <c r="H44" s="143"/>
      <c r="I44" s="3"/>
    </row>
    <row r="258" spans="1:8" ht="12.75">
      <c r="A258" s="267"/>
      <c r="B258" s="267"/>
      <c r="C258" s="267"/>
      <c r="D258" s="267"/>
      <c r="E258" s="267"/>
      <c r="F258" s="267">
        <v>1</v>
      </c>
      <c r="G258" s="267"/>
      <c r="H258" s="267"/>
    </row>
  </sheetData>
  <mergeCells count="4">
    <mergeCell ref="A1:B1"/>
    <mergeCell ref="A2:B2"/>
    <mergeCell ref="G2:I2"/>
    <mergeCell ref="H23:I23"/>
  </mergeCells>
  <printOptions horizontalCentered="1"/>
  <pageMargins left="0.3937007874015748" right="0.3937007874015748" top="0.3937007874015748" bottom="0.3937007874015748" header="0.11811023622047245" footer="0.11811023622047245"/>
  <pageSetup fitToHeight="0" fitToWidth="1" horizontalDpi="600" verticalDpi="600" orientation="portrait" paperSize="9" r:id="rId1"/>
  <headerFooter alignWithMargins="0">
    <oddFooter>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4"/>
  <sheetViews>
    <sheetView showGridLines="0" showZeros="0" tabSelected="1" view="pageBreakPreview" zoomScaleSheetLayoutView="100" workbookViewId="0" topLeftCell="A1">
      <pane ySplit="6" topLeftCell="A236" activePane="bottomLeft" state="frozen"/>
      <selection pane="topLeft" activeCell="A2" sqref="A2:B2"/>
      <selection pane="bottomLeft" activeCell="M250" sqref="M249:M250"/>
    </sheetView>
  </sheetViews>
  <sheetFormatPr defaultColWidth="9.00390625" defaultRowHeight="12.75"/>
  <cols>
    <col min="1" max="1" width="4.375" style="144" customWidth="1"/>
    <col min="2" max="2" width="11.625" style="144" customWidth="1"/>
    <col min="3" max="3" width="19.625" style="144" hidden="1" customWidth="1"/>
    <col min="4" max="4" width="40.375" style="144" customWidth="1"/>
    <col min="5" max="5" width="5.625" style="144" customWidth="1"/>
    <col min="6" max="6" width="8.625" style="149" customWidth="1"/>
    <col min="7" max="7" width="11.875" style="144" customWidth="1"/>
    <col min="8" max="8" width="13.875" style="144" customWidth="1"/>
    <col min="9" max="9" width="11.75390625" style="144" hidden="1" customWidth="1"/>
    <col min="10" max="10" width="11.625" style="144" hidden="1" customWidth="1"/>
    <col min="11" max="11" width="11.00390625" style="144" hidden="1" customWidth="1"/>
    <col min="12" max="12" width="10.375" style="144" hidden="1" customWidth="1"/>
    <col min="13" max="13" width="45.25390625" style="144" customWidth="1"/>
    <col min="14" max="16384" width="9.125" style="144" customWidth="1"/>
  </cols>
  <sheetData>
    <row r="1" spans="1:8" ht="15.75">
      <c r="A1" s="250" t="s">
        <v>650</v>
      </c>
      <c r="B1" s="250"/>
      <c r="C1" s="250"/>
      <c r="D1" s="250"/>
      <c r="E1" s="250"/>
      <c r="F1" s="250"/>
      <c r="G1" s="250"/>
      <c r="H1" s="250"/>
    </row>
    <row r="2" spans="2:8" ht="14.25" customHeight="1" thickBot="1">
      <c r="B2" s="145"/>
      <c r="C2" s="145"/>
      <c r="D2" s="146"/>
      <c r="E2" s="146"/>
      <c r="F2" s="147"/>
      <c r="G2" s="146"/>
      <c r="H2" s="146"/>
    </row>
    <row r="3" spans="1:8" ht="13.5" thickTop="1">
      <c r="A3" s="251" t="s">
        <v>1</v>
      </c>
      <c r="B3" s="252"/>
      <c r="C3" s="179" t="s">
        <v>362</v>
      </c>
      <c r="D3" s="201" t="s">
        <v>620</v>
      </c>
      <c r="E3" s="180"/>
      <c r="F3" s="228" t="s">
        <v>629</v>
      </c>
      <c r="G3" s="181" t="s">
        <v>630</v>
      </c>
      <c r="H3" s="182"/>
    </row>
    <row r="4" spans="1:8" ht="13.5" thickBot="1">
      <c r="A4" s="253" t="s">
        <v>52</v>
      </c>
      <c r="B4" s="254"/>
      <c r="C4" s="191" t="s">
        <v>549</v>
      </c>
      <c r="D4" s="191" t="s">
        <v>621</v>
      </c>
      <c r="E4" s="183"/>
      <c r="F4" s="255" t="s">
        <v>293</v>
      </c>
      <c r="G4" s="256"/>
      <c r="H4" s="257"/>
    </row>
    <row r="5" spans="1:8" ht="13.5" thickTop="1">
      <c r="A5" s="148"/>
      <c r="H5" s="150"/>
    </row>
    <row r="6" spans="1:12" ht="27" customHeight="1">
      <c r="A6" s="151" t="s">
        <v>61</v>
      </c>
      <c r="B6" s="152" t="s">
        <v>62</v>
      </c>
      <c r="C6" s="152" t="s">
        <v>301</v>
      </c>
      <c r="D6" s="152" t="s">
        <v>63</v>
      </c>
      <c r="E6" s="152" t="s">
        <v>64</v>
      </c>
      <c r="F6" s="153" t="s">
        <v>65</v>
      </c>
      <c r="G6" s="152" t="s">
        <v>66</v>
      </c>
      <c r="H6" s="154" t="s">
        <v>67</v>
      </c>
      <c r="I6" s="155" t="s">
        <v>68</v>
      </c>
      <c r="J6" s="155" t="s">
        <v>69</v>
      </c>
      <c r="K6" s="155" t="s">
        <v>70</v>
      </c>
      <c r="L6" s="155" t="s">
        <v>71</v>
      </c>
    </row>
    <row r="7" spans="1:8" s="178" customFormat="1" ht="12.75">
      <c r="A7" s="194" t="s">
        <v>72</v>
      </c>
      <c r="B7" s="195" t="s">
        <v>80</v>
      </c>
      <c r="C7" s="195"/>
      <c r="D7" s="203" t="s">
        <v>81</v>
      </c>
      <c r="E7" s="161"/>
      <c r="F7" s="204"/>
      <c r="G7" s="204"/>
      <c r="H7" s="205"/>
    </row>
    <row r="8" spans="1:8" s="178" customFormat="1" ht="22.5">
      <c r="A8" s="168">
        <v>1</v>
      </c>
      <c r="B8" s="169" t="s">
        <v>91</v>
      </c>
      <c r="C8" s="206"/>
      <c r="D8" s="198" t="s">
        <v>446</v>
      </c>
      <c r="E8" s="170" t="s">
        <v>78</v>
      </c>
      <c r="F8" s="171">
        <v>10</v>
      </c>
      <c r="G8" s="171"/>
      <c r="H8" s="199">
        <f>F8*G8</f>
        <v>0</v>
      </c>
    </row>
    <row r="9" spans="1:8" s="178" customFormat="1" ht="33.75">
      <c r="A9" s="168">
        <v>2</v>
      </c>
      <c r="B9" s="169" t="s">
        <v>93</v>
      </c>
      <c r="C9" s="206"/>
      <c r="D9" s="198" t="s">
        <v>635</v>
      </c>
      <c r="E9" s="170" t="s">
        <v>92</v>
      </c>
      <c r="F9" s="171">
        <f aca="true" t="shared" si="0" ref="F9:F19">F71</f>
        <v>16</v>
      </c>
      <c r="G9" s="171"/>
      <c r="H9" s="199">
        <f aca="true" t="shared" si="1" ref="H9:H36">F9*G9</f>
        <v>0</v>
      </c>
    </row>
    <row r="10" spans="1:8" s="178" customFormat="1" ht="33.75">
      <c r="A10" s="168">
        <v>3</v>
      </c>
      <c r="B10" s="169" t="s">
        <v>447</v>
      </c>
      <c r="C10" s="206"/>
      <c r="D10" s="198" t="s">
        <v>636</v>
      </c>
      <c r="E10" s="170" t="s">
        <v>92</v>
      </c>
      <c r="F10" s="171">
        <f t="shared" si="0"/>
        <v>8</v>
      </c>
      <c r="G10" s="171"/>
      <c r="H10" s="199">
        <f t="shared" si="1"/>
        <v>0</v>
      </c>
    </row>
    <row r="11" spans="1:8" s="178" customFormat="1" ht="33.75">
      <c r="A11" s="168">
        <v>4</v>
      </c>
      <c r="B11" s="169" t="s">
        <v>94</v>
      </c>
      <c r="C11" s="206"/>
      <c r="D11" s="198" t="s">
        <v>637</v>
      </c>
      <c r="E11" s="170" t="s">
        <v>92</v>
      </c>
      <c r="F11" s="171">
        <f t="shared" si="0"/>
        <v>1</v>
      </c>
      <c r="G11" s="171"/>
      <c r="H11" s="199">
        <f t="shared" si="1"/>
        <v>0</v>
      </c>
    </row>
    <row r="12" spans="1:8" s="178" customFormat="1" ht="33.75">
      <c r="A12" s="168">
        <v>5</v>
      </c>
      <c r="B12" s="169" t="s">
        <v>95</v>
      </c>
      <c r="C12" s="206"/>
      <c r="D12" s="198" t="s">
        <v>638</v>
      </c>
      <c r="E12" s="170" t="s">
        <v>92</v>
      </c>
      <c r="F12" s="171">
        <f t="shared" si="0"/>
        <v>1</v>
      </c>
      <c r="G12" s="171"/>
      <c r="H12" s="199">
        <f t="shared" si="1"/>
        <v>0</v>
      </c>
    </row>
    <row r="13" spans="1:8" s="178" customFormat="1" ht="33.75">
      <c r="A13" s="168">
        <v>6</v>
      </c>
      <c r="B13" s="169" t="s">
        <v>96</v>
      </c>
      <c r="C13" s="206"/>
      <c r="D13" s="198" t="s">
        <v>639</v>
      </c>
      <c r="E13" s="170" t="s">
        <v>92</v>
      </c>
      <c r="F13" s="171">
        <f t="shared" si="0"/>
        <v>28</v>
      </c>
      <c r="G13" s="171"/>
      <c r="H13" s="199">
        <f aca="true" t="shared" si="2" ref="H13">F13*G13</f>
        <v>0</v>
      </c>
    </row>
    <row r="14" spans="1:8" s="178" customFormat="1" ht="33.75">
      <c r="A14" s="168">
        <v>7</v>
      </c>
      <c r="B14" s="169" t="s">
        <v>97</v>
      </c>
      <c r="C14" s="206"/>
      <c r="D14" s="198" t="s">
        <v>640</v>
      </c>
      <c r="E14" s="170" t="s">
        <v>92</v>
      </c>
      <c r="F14" s="171">
        <f t="shared" si="0"/>
        <v>0</v>
      </c>
      <c r="G14" s="171"/>
      <c r="H14" s="199">
        <f t="shared" si="1"/>
        <v>0</v>
      </c>
    </row>
    <row r="15" spans="1:8" s="178" customFormat="1" ht="33.75">
      <c r="A15" s="168">
        <v>8</v>
      </c>
      <c r="B15" s="169" t="s">
        <v>98</v>
      </c>
      <c r="C15" s="206"/>
      <c r="D15" s="198" t="s">
        <v>641</v>
      </c>
      <c r="E15" s="170" t="s">
        <v>92</v>
      </c>
      <c r="F15" s="171">
        <f t="shared" si="0"/>
        <v>50</v>
      </c>
      <c r="G15" s="171"/>
      <c r="H15" s="199">
        <f aca="true" t="shared" si="3" ref="H15">F15*G15</f>
        <v>0</v>
      </c>
    </row>
    <row r="16" spans="1:8" s="178" customFormat="1" ht="33.75">
      <c r="A16" s="168">
        <v>9</v>
      </c>
      <c r="B16" s="169" t="s">
        <v>99</v>
      </c>
      <c r="C16" s="206"/>
      <c r="D16" s="198" t="s">
        <v>642</v>
      </c>
      <c r="E16" s="170" t="s">
        <v>92</v>
      </c>
      <c r="F16" s="171">
        <f t="shared" si="0"/>
        <v>360</v>
      </c>
      <c r="G16" s="171"/>
      <c r="H16" s="199">
        <f t="shared" si="1"/>
        <v>0</v>
      </c>
    </row>
    <row r="17" spans="1:8" s="178" customFormat="1" ht="33.75">
      <c r="A17" s="168">
        <v>10</v>
      </c>
      <c r="B17" s="169" t="s">
        <v>100</v>
      </c>
      <c r="C17" s="206"/>
      <c r="D17" s="198" t="s">
        <v>643</v>
      </c>
      <c r="E17" s="170" t="s">
        <v>92</v>
      </c>
      <c r="F17" s="171">
        <f t="shared" si="0"/>
        <v>0</v>
      </c>
      <c r="G17" s="171"/>
      <c r="H17" s="199">
        <f t="shared" si="1"/>
        <v>0</v>
      </c>
    </row>
    <row r="18" spans="1:8" s="178" customFormat="1" ht="33.75">
      <c r="A18" s="168">
        <v>11</v>
      </c>
      <c r="B18" s="169" t="s">
        <v>101</v>
      </c>
      <c r="C18" s="206"/>
      <c r="D18" s="198" t="s">
        <v>644</v>
      </c>
      <c r="E18" s="170" t="s">
        <v>92</v>
      </c>
      <c r="F18" s="171">
        <f t="shared" si="0"/>
        <v>0</v>
      </c>
      <c r="G18" s="171"/>
      <c r="H18" s="199">
        <f t="shared" si="1"/>
        <v>0</v>
      </c>
    </row>
    <row r="19" spans="1:8" s="178" customFormat="1" ht="22.5">
      <c r="A19" s="168">
        <v>12</v>
      </c>
      <c r="B19" s="169" t="s">
        <v>448</v>
      </c>
      <c r="C19" s="206"/>
      <c r="D19" s="198" t="s">
        <v>645</v>
      </c>
      <c r="E19" s="170" t="s">
        <v>78</v>
      </c>
      <c r="F19" s="171">
        <f t="shared" si="0"/>
        <v>485</v>
      </c>
      <c r="G19" s="171"/>
      <c r="H19" s="199">
        <f t="shared" si="1"/>
        <v>0</v>
      </c>
    </row>
    <row r="20" spans="1:8" s="178" customFormat="1" ht="56.25">
      <c r="A20" s="168">
        <v>13</v>
      </c>
      <c r="B20" s="169" t="s">
        <v>449</v>
      </c>
      <c r="C20" s="206"/>
      <c r="D20" s="198" t="s">
        <v>438</v>
      </c>
      <c r="E20" s="170" t="s">
        <v>78</v>
      </c>
      <c r="F20" s="171">
        <v>10</v>
      </c>
      <c r="G20" s="171"/>
      <c r="H20" s="199">
        <f t="shared" si="1"/>
        <v>0</v>
      </c>
    </row>
    <row r="21" spans="1:8" ht="12.75">
      <c r="A21" s="168">
        <v>14</v>
      </c>
      <c r="B21" s="169" t="s">
        <v>102</v>
      </c>
      <c r="C21" s="206"/>
      <c r="D21" s="198" t="s">
        <v>305</v>
      </c>
      <c r="E21" s="170" t="s">
        <v>78</v>
      </c>
      <c r="F21" s="171">
        <v>10</v>
      </c>
      <c r="G21" s="171"/>
      <c r="H21" s="199">
        <f t="shared" si="1"/>
        <v>0</v>
      </c>
    </row>
    <row r="22" spans="1:8" ht="28.5" customHeight="1">
      <c r="A22" s="168">
        <v>15</v>
      </c>
      <c r="B22" s="169" t="s">
        <v>103</v>
      </c>
      <c r="C22" s="206"/>
      <c r="D22" s="198" t="s">
        <v>437</v>
      </c>
      <c r="E22" s="170" t="s">
        <v>73</v>
      </c>
      <c r="F22" s="171">
        <v>3</v>
      </c>
      <c r="G22" s="171"/>
      <c r="H22" s="199">
        <f aca="true" t="shared" si="4" ref="H22">F22*G22</f>
        <v>0</v>
      </c>
    </row>
    <row r="23" spans="1:8" s="177" customFormat="1" ht="22.5">
      <c r="A23" s="168">
        <v>16</v>
      </c>
      <c r="B23" s="169" t="s">
        <v>104</v>
      </c>
      <c r="C23" s="169"/>
      <c r="D23" s="198" t="s">
        <v>436</v>
      </c>
      <c r="E23" s="170" t="s">
        <v>77</v>
      </c>
      <c r="F23" s="171">
        <v>2</v>
      </c>
      <c r="G23" s="171"/>
      <c r="H23" s="199">
        <f t="shared" si="1"/>
        <v>0</v>
      </c>
    </row>
    <row r="24" spans="1:8" s="178" customFormat="1" ht="12.75">
      <c r="A24" s="168">
        <v>17</v>
      </c>
      <c r="B24" s="169" t="s">
        <v>450</v>
      </c>
      <c r="C24" s="169"/>
      <c r="D24" s="198" t="s">
        <v>270</v>
      </c>
      <c r="E24" s="170" t="s">
        <v>92</v>
      </c>
      <c r="F24" s="171">
        <f>SUM(F9:F19)+(2.5*SUM(F25:F27))</f>
        <v>1011.5</v>
      </c>
      <c r="G24" s="171"/>
      <c r="H24" s="199">
        <f t="shared" si="1"/>
        <v>0</v>
      </c>
    </row>
    <row r="25" spans="1:8" s="178" customFormat="1" ht="22.5">
      <c r="A25" s="168">
        <v>18</v>
      </c>
      <c r="B25" s="169" t="s">
        <v>451</v>
      </c>
      <c r="C25" s="169"/>
      <c r="D25" s="198" t="s">
        <v>632</v>
      </c>
      <c r="E25" s="170" t="s">
        <v>78</v>
      </c>
      <c r="F25" s="171">
        <v>10</v>
      </c>
      <c r="G25" s="171"/>
      <c r="H25" s="199">
        <f t="shared" si="1"/>
        <v>0</v>
      </c>
    </row>
    <row r="26" spans="1:8" s="178" customFormat="1" ht="22.5">
      <c r="A26" s="168">
        <v>19</v>
      </c>
      <c r="B26" s="169" t="s">
        <v>452</v>
      </c>
      <c r="C26" s="169"/>
      <c r="D26" s="198" t="s">
        <v>633</v>
      </c>
      <c r="E26" s="170" t="s">
        <v>78</v>
      </c>
      <c r="F26" s="171">
        <v>8</v>
      </c>
      <c r="G26" s="171"/>
      <c r="H26" s="199">
        <f t="shared" si="1"/>
        <v>0</v>
      </c>
    </row>
    <row r="27" spans="1:8" s="178" customFormat="1" ht="22.5">
      <c r="A27" s="168">
        <v>20</v>
      </c>
      <c r="B27" s="169" t="s">
        <v>453</v>
      </c>
      <c r="C27" s="169"/>
      <c r="D27" s="198" t="s">
        <v>634</v>
      </c>
      <c r="E27" s="170" t="s">
        <v>78</v>
      </c>
      <c r="F27" s="171">
        <v>7</v>
      </c>
      <c r="G27" s="171"/>
      <c r="H27" s="199">
        <f aca="true" t="shared" si="5" ref="H27:H35">F27*G27</f>
        <v>0</v>
      </c>
    </row>
    <row r="28" spans="1:8" s="178" customFormat="1" ht="81" customHeight="1">
      <c r="A28" s="168">
        <v>21</v>
      </c>
      <c r="B28" s="169" t="s">
        <v>574</v>
      </c>
      <c r="C28" s="169"/>
      <c r="D28" s="198" t="s">
        <v>615</v>
      </c>
      <c r="E28" s="170" t="s">
        <v>92</v>
      </c>
      <c r="F28" s="171">
        <v>50</v>
      </c>
      <c r="G28" s="171"/>
      <c r="H28" s="199">
        <f t="shared" si="5"/>
        <v>0</v>
      </c>
    </row>
    <row r="29" spans="1:8" s="178" customFormat="1" ht="90">
      <c r="A29" s="168">
        <v>22</v>
      </c>
      <c r="B29" s="169" t="s">
        <v>575</v>
      </c>
      <c r="C29" s="169"/>
      <c r="D29" s="198" t="s">
        <v>616</v>
      </c>
      <c r="E29" s="170" t="s">
        <v>92</v>
      </c>
      <c r="F29" s="171">
        <v>30</v>
      </c>
      <c r="G29" s="171"/>
      <c r="H29" s="199">
        <f t="shared" si="5"/>
        <v>0</v>
      </c>
    </row>
    <row r="30" spans="1:8" s="178" customFormat="1" ht="12.75">
      <c r="A30" s="168">
        <v>23</v>
      </c>
      <c r="B30" s="169" t="s">
        <v>576</v>
      </c>
      <c r="C30" s="169"/>
      <c r="D30" s="207" t="s">
        <v>572</v>
      </c>
      <c r="E30" s="208" t="s">
        <v>73</v>
      </c>
      <c r="F30" s="209">
        <f>(F9+F10)/2</f>
        <v>12</v>
      </c>
      <c r="G30" s="209"/>
      <c r="H30" s="199">
        <f t="shared" si="5"/>
        <v>0</v>
      </c>
    </row>
    <row r="31" spans="1:8" s="178" customFormat="1" ht="12.75">
      <c r="A31" s="168">
        <v>24</v>
      </c>
      <c r="B31" s="169" t="s">
        <v>577</v>
      </c>
      <c r="C31" s="169"/>
      <c r="D31" s="207" t="s">
        <v>571</v>
      </c>
      <c r="E31" s="208" t="s">
        <v>73</v>
      </c>
      <c r="F31" s="209">
        <f>(F11+F12+F13)/2</f>
        <v>15</v>
      </c>
      <c r="G31" s="209"/>
      <c r="H31" s="199">
        <f t="shared" si="5"/>
        <v>0</v>
      </c>
    </row>
    <row r="32" spans="1:8" s="178" customFormat="1" ht="12.75">
      <c r="A32" s="168">
        <v>25</v>
      </c>
      <c r="B32" s="169" t="s">
        <v>578</v>
      </c>
      <c r="C32" s="169"/>
      <c r="D32" s="207" t="s">
        <v>573</v>
      </c>
      <c r="E32" s="208" t="s">
        <v>73</v>
      </c>
      <c r="F32" s="209">
        <f>0</f>
        <v>0</v>
      </c>
      <c r="G32" s="209"/>
      <c r="H32" s="199">
        <f t="shared" si="5"/>
        <v>0</v>
      </c>
    </row>
    <row r="33" spans="1:8" s="178" customFormat="1" ht="12.75">
      <c r="A33" s="168">
        <v>26</v>
      </c>
      <c r="B33" s="169" t="s">
        <v>579</v>
      </c>
      <c r="C33" s="169"/>
      <c r="D33" s="207" t="s">
        <v>568</v>
      </c>
      <c r="E33" s="208" t="s">
        <v>73</v>
      </c>
      <c r="F33" s="209">
        <f>F15/2</f>
        <v>25</v>
      </c>
      <c r="G33" s="209"/>
      <c r="H33" s="199">
        <f t="shared" si="5"/>
        <v>0</v>
      </c>
    </row>
    <row r="34" spans="1:8" s="178" customFormat="1" ht="12.75">
      <c r="A34" s="168">
        <v>27</v>
      </c>
      <c r="B34" s="169" t="s">
        <v>580</v>
      </c>
      <c r="C34" s="169"/>
      <c r="D34" s="207" t="s">
        <v>569</v>
      </c>
      <c r="E34" s="208" t="s">
        <v>73</v>
      </c>
      <c r="F34" s="209">
        <f>F16/2.5</f>
        <v>144</v>
      </c>
      <c r="G34" s="209"/>
      <c r="H34" s="199">
        <f t="shared" si="5"/>
        <v>0</v>
      </c>
    </row>
    <row r="35" spans="1:8" s="178" customFormat="1" ht="13.5" customHeight="1">
      <c r="A35" s="168">
        <v>28</v>
      </c>
      <c r="B35" s="169" t="s">
        <v>581</v>
      </c>
      <c r="C35" s="169"/>
      <c r="D35" s="207" t="s">
        <v>570</v>
      </c>
      <c r="E35" s="208" t="s">
        <v>73</v>
      </c>
      <c r="F35" s="209">
        <f>F19/2.5</f>
        <v>194</v>
      </c>
      <c r="G35" s="209"/>
      <c r="H35" s="199">
        <f t="shared" si="5"/>
        <v>0</v>
      </c>
    </row>
    <row r="36" spans="1:8" s="178" customFormat="1" ht="12.75">
      <c r="A36" s="168">
        <v>29</v>
      </c>
      <c r="B36" s="169" t="s">
        <v>105</v>
      </c>
      <c r="C36" s="169"/>
      <c r="D36" s="198" t="s">
        <v>106</v>
      </c>
      <c r="E36" s="170" t="s">
        <v>3</v>
      </c>
      <c r="F36" s="171">
        <v>950</v>
      </c>
      <c r="G36" s="171"/>
      <c r="H36" s="199">
        <f t="shared" si="1"/>
        <v>0</v>
      </c>
    </row>
    <row r="37" spans="1:8" s="178" customFormat="1" ht="12.75">
      <c r="A37" s="161"/>
      <c r="B37" s="162" t="s">
        <v>74</v>
      </c>
      <c r="C37" s="162"/>
      <c r="D37" s="210" t="s">
        <v>82</v>
      </c>
      <c r="E37" s="161"/>
      <c r="F37" s="211"/>
      <c r="G37" s="211"/>
      <c r="H37" s="167">
        <f>SUM(H8:H36)</f>
        <v>0</v>
      </c>
    </row>
    <row r="38" spans="1:8" s="178" customFormat="1" ht="12.75">
      <c r="A38" s="194" t="s">
        <v>72</v>
      </c>
      <c r="B38" s="195" t="s">
        <v>109</v>
      </c>
      <c r="C38" s="186"/>
      <c r="D38" s="203" t="s">
        <v>296</v>
      </c>
      <c r="E38" s="173"/>
      <c r="F38" s="212"/>
      <c r="G38" s="212"/>
      <c r="H38" s="213"/>
    </row>
    <row r="39" spans="1:8" s="178" customFormat="1" ht="33.75">
      <c r="A39" s="168">
        <v>30</v>
      </c>
      <c r="B39" s="169" t="s">
        <v>110</v>
      </c>
      <c r="C39" s="169"/>
      <c r="D39" s="198" t="s">
        <v>617</v>
      </c>
      <c r="E39" s="170" t="s">
        <v>73</v>
      </c>
      <c r="F39" s="171">
        <v>1</v>
      </c>
      <c r="G39" s="171"/>
      <c r="H39" s="199">
        <f>F39*G39</f>
        <v>0</v>
      </c>
    </row>
    <row r="40" spans="1:8" s="178" customFormat="1" ht="338.25" customHeight="1">
      <c r="A40" s="168">
        <v>31</v>
      </c>
      <c r="B40" s="169" t="s">
        <v>110</v>
      </c>
      <c r="C40" s="169" t="s">
        <v>302</v>
      </c>
      <c r="D40" s="198" t="s">
        <v>631</v>
      </c>
      <c r="E40" s="170" t="s">
        <v>73</v>
      </c>
      <c r="F40" s="171">
        <v>1</v>
      </c>
      <c r="G40" s="171"/>
      <c r="H40" s="199">
        <f>F40*G40</f>
        <v>0</v>
      </c>
    </row>
    <row r="41" spans="1:8" s="178" customFormat="1" ht="12.75">
      <c r="A41" s="168">
        <v>32</v>
      </c>
      <c r="B41" s="169" t="s">
        <v>111</v>
      </c>
      <c r="C41" s="169" t="s">
        <v>302</v>
      </c>
      <c r="D41" s="198" t="s">
        <v>271</v>
      </c>
      <c r="E41" s="170" t="s">
        <v>73</v>
      </c>
      <c r="F41" s="171">
        <v>1</v>
      </c>
      <c r="G41" s="171"/>
      <c r="H41" s="199">
        <f aca="true" t="shared" si="6" ref="H41:H44">F41*G41</f>
        <v>0</v>
      </c>
    </row>
    <row r="42" spans="1:8" s="178" customFormat="1" ht="12.75">
      <c r="A42" s="168">
        <v>33</v>
      </c>
      <c r="B42" s="169" t="s">
        <v>113</v>
      </c>
      <c r="C42" s="169" t="s">
        <v>302</v>
      </c>
      <c r="D42" s="198" t="s">
        <v>272</v>
      </c>
      <c r="E42" s="170" t="s">
        <v>112</v>
      </c>
      <c r="F42" s="171">
        <v>1</v>
      </c>
      <c r="G42" s="171"/>
      <c r="H42" s="199">
        <f t="shared" si="6"/>
        <v>0</v>
      </c>
    </row>
    <row r="43" spans="1:8" s="178" customFormat="1" ht="12.75">
      <c r="A43" s="168">
        <v>34</v>
      </c>
      <c r="B43" s="169" t="s">
        <v>454</v>
      </c>
      <c r="C43" s="206"/>
      <c r="D43" s="198" t="s">
        <v>361</v>
      </c>
      <c r="E43" s="170" t="s">
        <v>108</v>
      </c>
      <c r="F43" s="171">
        <v>8</v>
      </c>
      <c r="G43" s="171"/>
      <c r="H43" s="199">
        <f t="shared" si="6"/>
        <v>0</v>
      </c>
    </row>
    <row r="44" spans="1:8" s="178" customFormat="1" ht="22.5">
      <c r="A44" s="168">
        <v>35</v>
      </c>
      <c r="B44" s="169" t="s">
        <v>605</v>
      </c>
      <c r="C44" s="206"/>
      <c r="D44" s="198" t="s">
        <v>360</v>
      </c>
      <c r="E44" s="170" t="s">
        <v>108</v>
      </c>
      <c r="F44" s="171">
        <v>72</v>
      </c>
      <c r="G44" s="171"/>
      <c r="H44" s="199">
        <f t="shared" si="6"/>
        <v>0</v>
      </c>
    </row>
    <row r="45" spans="1:8" s="178" customFormat="1" ht="12.75">
      <c r="A45" s="161"/>
      <c r="B45" s="162" t="s">
        <v>74</v>
      </c>
      <c r="C45" s="214"/>
      <c r="D45" s="210" t="s">
        <v>297</v>
      </c>
      <c r="E45" s="173"/>
      <c r="F45" s="215"/>
      <c r="G45" s="215"/>
      <c r="H45" s="167">
        <f>SUM(H39:L44)</f>
        <v>0</v>
      </c>
    </row>
    <row r="46" spans="1:8" s="178" customFormat="1" ht="12.75">
      <c r="A46" s="194" t="s">
        <v>72</v>
      </c>
      <c r="B46" s="195" t="s">
        <v>114</v>
      </c>
      <c r="C46" s="186"/>
      <c r="D46" s="203" t="s">
        <v>115</v>
      </c>
      <c r="E46" s="173"/>
      <c r="F46" s="212"/>
      <c r="G46" s="212"/>
      <c r="H46" s="213"/>
    </row>
    <row r="47" spans="1:8" s="178" customFormat="1" ht="22.5">
      <c r="A47" s="168">
        <v>36</v>
      </c>
      <c r="B47" s="169" t="s">
        <v>116</v>
      </c>
      <c r="C47" s="206"/>
      <c r="D47" s="198" t="s">
        <v>273</v>
      </c>
      <c r="E47" s="170" t="s">
        <v>73</v>
      </c>
      <c r="F47" s="171">
        <v>1</v>
      </c>
      <c r="G47" s="171"/>
      <c r="H47" s="199">
        <f>F47*G47</f>
        <v>0</v>
      </c>
    </row>
    <row r="48" spans="1:8" s="178" customFormat="1" ht="12.75">
      <c r="A48" s="168">
        <v>37</v>
      </c>
      <c r="B48" s="169" t="s">
        <v>117</v>
      </c>
      <c r="C48" s="206"/>
      <c r="D48" s="198" t="s">
        <v>603</v>
      </c>
      <c r="E48" s="170" t="s">
        <v>73</v>
      </c>
      <c r="F48" s="171">
        <v>1</v>
      </c>
      <c r="G48" s="171"/>
      <c r="H48" s="199">
        <f aca="true" t="shared" si="7" ref="H48:H67">F48*G48</f>
        <v>0</v>
      </c>
    </row>
    <row r="49" spans="1:8" s="178" customFormat="1" ht="22.5">
      <c r="A49" s="168">
        <v>38</v>
      </c>
      <c r="B49" s="169" t="s">
        <v>118</v>
      </c>
      <c r="C49" s="206"/>
      <c r="D49" s="198" t="s">
        <v>606</v>
      </c>
      <c r="E49" s="170" t="s">
        <v>73</v>
      </c>
      <c r="F49" s="171">
        <v>1</v>
      </c>
      <c r="G49" s="171"/>
      <c r="H49" s="199">
        <f t="shared" si="7"/>
        <v>0</v>
      </c>
    </row>
    <row r="50" spans="1:8" s="178" customFormat="1" ht="12.75">
      <c r="A50" s="168">
        <v>39</v>
      </c>
      <c r="B50" s="169" t="s">
        <v>119</v>
      </c>
      <c r="C50" s="206"/>
      <c r="D50" s="198" t="s">
        <v>274</v>
      </c>
      <c r="E50" s="170" t="s">
        <v>73</v>
      </c>
      <c r="F50" s="171">
        <v>3</v>
      </c>
      <c r="G50" s="171"/>
      <c r="H50" s="199">
        <f t="shared" si="7"/>
        <v>0</v>
      </c>
    </row>
    <row r="51" spans="1:8" s="178" customFormat="1" ht="33.75">
      <c r="A51" s="168">
        <v>40</v>
      </c>
      <c r="B51" s="169" t="s">
        <v>455</v>
      </c>
      <c r="C51" s="206"/>
      <c r="D51" s="198" t="s">
        <v>611</v>
      </c>
      <c r="E51" s="170" t="s">
        <v>108</v>
      </c>
      <c r="F51" s="171">
        <v>16</v>
      </c>
      <c r="G51" s="171"/>
      <c r="H51" s="199">
        <f t="shared" si="7"/>
        <v>0</v>
      </c>
    </row>
    <row r="52" spans="1:8" s="178" customFormat="1" ht="33.75">
      <c r="A52" s="168">
        <v>41</v>
      </c>
      <c r="B52" s="169" t="s">
        <v>456</v>
      </c>
      <c r="C52" s="206"/>
      <c r="D52" s="198" t="s">
        <v>612</v>
      </c>
      <c r="E52" s="170" t="s">
        <v>73</v>
      </c>
      <c r="F52" s="171">
        <v>1</v>
      </c>
      <c r="G52" s="171"/>
      <c r="H52" s="199">
        <f t="shared" si="7"/>
        <v>0</v>
      </c>
    </row>
    <row r="53" spans="1:8" s="178" customFormat="1" ht="12.75">
      <c r="A53" s="168">
        <v>42</v>
      </c>
      <c r="B53" s="169" t="s">
        <v>120</v>
      </c>
      <c r="C53" s="206"/>
      <c r="D53" s="198" t="s">
        <v>613</v>
      </c>
      <c r="E53" s="170" t="s">
        <v>108</v>
      </c>
      <c r="F53" s="171">
        <v>12</v>
      </c>
      <c r="G53" s="171"/>
      <c r="H53" s="199">
        <f t="shared" si="7"/>
        <v>0</v>
      </c>
    </row>
    <row r="54" spans="1:8" s="178" customFormat="1" ht="12.75">
      <c r="A54" s="168">
        <v>43</v>
      </c>
      <c r="B54" s="169" t="s">
        <v>122</v>
      </c>
      <c r="C54" s="206"/>
      <c r="D54" s="198" t="s">
        <v>121</v>
      </c>
      <c r="E54" s="170" t="s">
        <v>73</v>
      </c>
      <c r="F54" s="171">
        <v>2</v>
      </c>
      <c r="G54" s="171"/>
      <c r="H54" s="199">
        <f t="shared" si="7"/>
        <v>0</v>
      </c>
    </row>
    <row r="55" spans="1:8" s="178" customFormat="1" ht="12.75">
      <c r="A55" s="168">
        <v>44</v>
      </c>
      <c r="B55" s="169" t="s">
        <v>124</v>
      </c>
      <c r="C55" s="206"/>
      <c r="D55" s="198" t="s">
        <v>123</v>
      </c>
      <c r="E55" s="170" t="s">
        <v>73</v>
      </c>
      <c r="F55" s="171">
        <v>1</v>
      </c>
      <c r="G55" s="171"/>
      <c r="H55" s="199">
        <f aca="true" t="shared" si="8" ref="H55">F55*G55</f>
        <v>0</v>
      </c>
    </row>
    <row r="56" spans="1:8" s="178" customFormat="1" ht="12.75">
      <c r="A56" s="168">
        <v>45</v>
      </c>
      <c r="B56" s="169" t="s">
        <v>457</v>
      </c>
      <c r="C56" s="206"/>
      <c r="D56" s="198" t="s">
        <v>421</v>
      </c>
      <c r="E56" s="170" t="s">
        <v>73</v>
      </c>
      <c r="F56" s="171">
        <v>1</v>
      </c>
      <c r="G56" s="171"/>
      <c r="H56" s="199">
        <f t="shared" si="7"/>
        <v>0</v>
      </c>
    </row>
    <row r="57" spans="1:8" s="178" customFormat="1" ht="12.75">
      <c r="A57" s="168">
        <v>46</v>
      </c>
      <c r="B57" s="169" t="s">
        <v>458</v>
      </c>
      <c r="C57" s="206"/>
      <c r="D57" s="198" t="s">
        <v>416</v>
      </c>
      <c r="E57" s="170" t="s">
        <v>73</v>
      </c>
      <c r="F57" s="171">
        <v>1</v>
      </c>
      <c r="G57" s="171"/>
      <c r="H57" s="199">
        <f t="shared" si="7"/>
        <v>0</v>
      </c>
    </row>
    <row r="58" spans="1:8" s="178" customFormat="1" ht="57" customHeight="1">
      <c r="A58" s="168">
        <v>47</v>
      </c>
      <c r="B58" s="169" t="s">
        <v>125</v>
      </c>
      <c r="C58" s="206"/>
      <c r="D58" s="198" t="s">
        <v>590</v>
      </c>
      <c r="E58" s="170" t="s">
        <v>73</v>
      </c>
      <c r="F58" s="171">
        <v>1</v>
      </c>
      <c r="G58" s="171"/>
      <c r="H58" s="199">
        <f t="shared" si="7"/>
        <v>0</v>
      </c>
    </row>
    <row r="59" spans="1:8" s="178" customFormat="1" ht="22.5">
      <c r="A59" s="168">
        <v>48</v>
      </c>
      <c r="B59" s="169" t="s">
        <v>126</v>
      </c>
      <c r="C59" s="206"/>
      <c r="D59" s="198" t="s">
        <v>439</v>
      </c>
      <c r="E59" s="170" t="s">
        <v>73</v>
      </c>
      <c r="F59" s="171">
        <v>1</v>
      </c>
      <c r="G59" s="171"/>
      <c r="H59" s="199">
        <f t="shared" si="7"/>
        <v>0</v>
      </c>
    </row>
    <row r="60" spans="1:8" s="178" customFormat="1" ht="22.5">
      <c r="A60" s="168">
        <v>49</v>
      </c>
      <c r="B60" s="169" t="s">
        <v>127</v>
      </c>
      <c r="C60" s="206"/>
      <c r="D60" s="198" t="s">
        <v>440</v>
      </c>
      <c r="E60" s="170" t="s">
        <v>73</v>
      </c>
      <c r="F60" s="171">
        <v>1</v>
      </c>
      <c r="G60" s="171"/>
      <c r="H60" s="199">
        <f aca="true" t="shared" si="9" ref="H60">F60*G60</f>
        <v>0</v>
      </c>
    </row>
    <row r="61" spans="1:8" s="178" customFormat="1" ht="22.5">
      <c r="A61" s="168">
        <v>50</v>
      </c>
      <c r="B61" s="169" t="s">
        <v>128</v>
      </c>
      <c r="C61" s="206"/>
      <c r="D61" s="198" t="s">
        <v>424</v>
      </c>
      <c r="E61" s="170" t="s">
        <v>73</v>
      </c>
      <c r="F61" s="171">
        <v>1</v>
      </c>
      <c r="G61" s="171"/>
      <c r="H61" s="199">
        <f t="shared" si="7"/>
        <v>0</v>
      </c>
    </row>
    <row r="62" spans="1:8" s="178" customFormat="1" ht="127.5" customHeight="1">
      <c r="A62" s="168">
        <v>51</v>
      </c>
      <c r="B62" s="169" t="s">
        <v>129</v>
      </c>
      <c r="C62" s="206"/>
      <c r="D62" s="198" t="s">
        <v>417</v>
      </c>
      <c r="E62" s="170" t="s">
        <v>77</v>
      </c>
      <c r="F62" s="171">
        <v>1</v>
      </c>
      <c r="G62" s="171"/>
      <c r="H62" s="199">
        <f t="shared" si="7"/>
        <v>0</v>
      </c>
    </row>
    <row r="63" spans="1:8" s="178" customFormat="1" ht="125.25" customHeight="1">
      <c r="A63" s="168">
        <v>52</v>
      </c>
      <c r="B63" s="169" t="s">
        <v>607</v>
      </c>
      <c r="C63" s="206"/>
      <c r="D63" s="198" t="s">
        <v>418</v>
      </c>
      <c r="E63" s="170" t="s">
        <v>77</v>
      </c>
      <c r="F63" s="171">
        <v>1</v>
      </c>
      <c r="G63" s="171"/>
      <c r="H63" s="199">
        <f t="shared" si="7"/>
        <v>0</v>
      </c>
    </row>
    <row r="64" spans="1:8" s="178" customFormat="1" ht="124.5" customHeight="1">
      <c r="A64" s="168">
        <v>53</v>
      </c>
      <c r="B64" s="169" t="s">
        <v>608</v>
      </c>
      <c r="C64" s="206"/>
      <c r="D64" s="198" t="s">
        <v>419</v>
      </c>
      <c r="E64" s="170" t="s">
        <v>77</v>
      </c>
      <c r="F64" s="171">
        <v>1</v>
      </c>
      <c r="G64" s="171"/>
      <c r="H64" s="199">
        <f aca="true" t="shared" si="10" ref="H64">F64*G64</f>
        <v>0</v>
      </c>
    </row>
    <row r="65" spans="1:8" s="178" customFormat="1" ht="126" customHeight="1">
      <c r="A65" s="168">
        <v>54</v>
      </c>
      <c r="B65" s="169" t="s">
        <v>609</v>
      </c>
      <c r="C65" s="206"/>
      <c r="D65" s="198" t="s">
        <v>420</v>
      </c>
      <c r="E65" s="170" t="s">
        <v>77</v>
      </c>
      <c r="F65" s="171">
        <v>2</v>
      </c>
      <c r="G65" s="171"/>
      <c r="H65" s="199">
        <f aca="true" t="shared" si="11" ref="H65">F65*G65</f>
        <v>0</v>
      </c>
    </row>
    <row r="66" spans="1:8" s="178" customFormat="1" ht="45">
      <c r="A66" s="168">
        <v>55</v>
      </c>
      <c r="B66" s="169" t="s">
        <v>610</v>
      </c>
      <c r="C66" s="206"/>
      <c r="D66" s="198" t="s">
        <v>604</v>
      </c>
      <c r="E66" s="170" t="s">
        <v>73</v>
      </c>
      <c r="F66" s="171">
        <v>5</v>
      </c>
      <c r="G66" s="171"/>
      <c r="H66" s="199">
        <f t="shared" si="7"/>
        <v>0</v>
      </c>
    </row>
    <row r="67" spans="1:8" s="178" customFormat="1" ht="12.75">
      <c r="A67" s="168">
        <v>56</v>
      </c>
      <c r="B67" s="169" t="s">
        <v>130</v>
      </c>
      <c r="C67" s="169"/>
      <c r="D67" s="198" t="s">
        <v>131</v>
      </c>
      <c r="E67" s="170" t="s">
        <v>3</v>
      </c>
      <c r="F67" s="171">
        <v>560</v>
      </c>
      <c r="G67" s="171"/>
      <c r="H67" s="199">
        <f t="shared" si="7"/>
        <v>0</v>
      </c>
    </row>
    <row r="68" spans="1:8" s="178" customFormat="1" ht="12.75">
      <c r="A68" s="161"/>
      <c r="B68" s="162" t="s">
        <v>74</v>
      </c>
      <c r="C68" s="162"/>
      <c r="D68" s="210" t="s">
        <v>132</v>
      </c>
      <c r="E68" s="161"/>
      <c r="F68" s="211"/>
      <c r="G68" s="211"/>
      <c r="H68" s="167">
        <f>SUM(H47:H67)</f>
        <v>0</v>
      </c>
    </row>
    <row r="69" spans="1:8" s="178" customFormat="1" ht="12.75">
      <c r="A69" s="194" t="s">
        <v>72</v>
      </c>
      <c r="B69" s="195" t="s">
        <v>133</v>
      </c>
      <c r="C69" s="186"/>
      <c r="D69" s="203" t="s">
        <v>134</v>
      </c>
      <c r="E69" s="161"/>
      <c r="F69" s="204"/>
      <c r="G69" s="204"/>
      <c r="H69" s="205"/>
    </row>
    <row r="70" spans="1:8" s="178" customFormat="1" ht="12.75">
      <c r="A70" s="168">
        <v>57</v>
      </c>
      <c r="B70" s="169" t="s">
        <v>459</v>
      </c>
      <c r="C70" s="186"/>
      <c r="D70" s="198" t="s">
        <v>415</v>
      </c>
      <c r="E70" s="170" t="s">
        <v>92</v>
      </c>
      <c r="F70" s="171">
        <v>12</v>
      </c>
      <c r="G70" s="171"/>
      <c r="H70" s="199">
        <f>F70*G70</f>
        <v>0</v>
      </c>
    </row>
    <row r="71" spans="1:8" s="178" customFormat="1" ht="22.5">
      <c r="A71" s="168">
        <v>58</v>
      </c>
      <c r="B71" s="169" t="s">
        <v>460</v>
      </c>
      <c r="C71" s="206"/>
      <c r="D71" s="216" t="s">
        <v>275</v>
      </c>
      <c r="E71" s="217" t="s">
        <v>83</v>
      </c>
      <c r="F71" s="218">
        <v>16</v>
      </c>
      <c r="G71" s="218"/>
      <c r="H71" s="199">
        <f aca="true" t="shared" si="12" ref="H71:H91">F71*G71</f>
        <v>0</v>
      </c>
    </row>
    <row r="72" spans="1:8" s="178" customFormat="1" ht="22.5">
      <c r="A72" s="168">
        <v>59</v>
      </c>
      <c r="B72" s="169" t="s">
        <v>461</v>
      </c>
      <c r="C72" s="206"/>
      <c r="D72" s="216" t="s">
        <v>276</v>
      </c>
      <c r="E72" s="217" t="s">
        <v>83</v>
      </c>
      <c r="F72" s="218">
        <v>8</v>
      </c>
      <c r="G72" s="218"/>
      <c r="H72" s="199">
        <f t="shared" si="12"/>
        <v>0</v>
      </c>
    </row>
    <row r="73" spans="1:8" s="178" customFormat="1" ht="22.5">
      <c r="A73" s="168">
        <v>60</v>
      </c>
      <c r="B73" s="169" t="s">
        <v>462</v>
      </c>
      <c r="C73" s="206"/>
      <c r="D73" s="216" t="s">
        <v>277</v>
      </c>
      <c r="E73" s="217" t="s">
        <v>83</v>
      </c>
      <c r="F73" s="218">
        <v>1</v>
      </c>
      <c r="G73" s="218"/>
      <c r="H73" s="199">
        <f t="shared" si="12"/>
        <v>0</v>
      </c>
    </row>
    <row r="74" spans="1:8" s="178" customFormat="1" ht="22.5">
      <c r="A74" s="168">
        <v>61</v>
      </c>
      <c r="B74" s="169" t="s">
        <v>463</v>
      </c>
      <c r="C74" s="206"/>
      <c r="D74" s="216" t="s">
        <v>278</v>
      </c>
      <c r="E74" s="217" t="s">
        <v>83</v>
      </c>
      <c r="F74" s="218">
        <v>1</v>
      </c>
      <c r="G74" s="218"/>
      <c r="H74" s="199">
        <f t="shared" si="12"/>
        <v>0</v>
      </c>
    </row>
    <row r="75" spans="1:8" s="178" customFormat="1" ht="22.5">
      <c r="A75" s="168">
        <v>62</v>
      </c>
      <c r="B75" s="169" t="s">
        <v>464</v>
      </c>
      <c r="C75" s="206"/>
      <c r="D75" s="216" t="s">
        <v>279</v>
      </c>
      <c r="E75" s="217" t="s">
        <v>83</v>
      </c>
      <c r="F75" s="218">
        <v>28</v>
      </c>
      <c r="G75" s="218"/>
      <c r="H75" s="199">
        <f t="shared" si="12"/>
        <v>0</v>
      </c>
    </row>
    <row r="76" spans="1:8" s="178" customFormat="1" ht="22.5">
      <c r="A76" s="168">
        <v>63</v>
      </c>
      <c r="B76" s="169" t="s">
        <v>465</v>
      </c>
      <c r="C76" s="206"/>
      <c r="D76" s="216" t="s">
        <v>435</v>
      </c>
      <c r="E76" s="217" t="s">
        <v>83</v>
      </c>
      <c r="F76" s="218">
        <v>0</v>
      </c>
      <c r="G76" s="218"/>
      <c r="H76" s="199">
        <f t="shared" si="12"/>
        <v>0</v>
      </c>
    </row>
    <row r="77" spans="1:8" s="178" customFormat="1" ht="22.5">
      <c r="A77" s="168">
        <v>64</v>
      </c>
      <c r="B77" s="169" t="s">
        <v>466</v>
      </c>
      <c r="C77" s="206"/>
      <c r="D77" s="216" t="s">
        <v>434</v>
      </c>
      <c r="E77" s="217" t="s">
        <v>83</v>
      </c>
      <c r="F77" s="218">
        <v>50</v>
      </c>
      <c r="G77" s="218"/>
      <c r="H77" s="199">
        <f t="shared" si="12"/>
        <v>0</v>
      </c>
    </row>
    <row r="78" spans="1:8" s="178" customFormat="1" ht="22.5">
      <c r="A78" s="168">
        <v>65</v>
      </c>
      <c r="B78" s="169" t="s">
        <v>135</v>
      </c>
      <c r="C78" s="206"/>
      <c r="D78" s="216" t="s">
        <v>280</v>
      </c>
      <c r="E78" s="217" t="s">
        <v>83</v>
      </c>
      <c r="F78" s="218">
        <v>360</v>
      </c>
      <c r="G78" s="218"/>
      <c r="H78" s="199">
        <f t="shared" si="12"/>
        <v>0</v>
      </c>
    </row>
    <row r="79" spans="1:8" s="178" customFormat="1" ht="22.5">
      <c r="A79" s="168">
        <v>66</v>
      </c>
      <c r="B79" s="169" t="s">
        <v>136</v>
      </c>
      <c r="C79" s="206"/>
      <c r="D79" s="216" t="s">
        <v>281</v>
      </c>
      <c r="E79" s="217" t="s">
        <v>83</v>
      </c>
      <c r="F79" s="218">
        <v>0</v>
      </c>
      <c r="G79" s="218"/>
      <c r="H79" s="199">
        <f t="shared" si="12"/>
        <v>0</v>
      </c>
    </row>
    <row r="80" spans="1:8" s="178" customFormat="1" ht="22.5">
      <c r="A80" s="168">
        <v>67</v>
      </c>
      <c r="B80" s="169" t="s">
        <v>137</v>
      </c>
      <c r="C80" s="206"/>
      <c r="D80" s="216" t="s">
        <v>282</v>
      </c>
      <c r="E80" s="217" t="s">
        <v>83</v>
      </c>
      <c r="F80" s="218">
        <v>0</v>
      </c>
      <c r="G80" s="218"/>
      <c r="H80" s="199">
        <f t="shared" si="12"/>
        <v>0</v>
      </c>
    </row>
    <row r="81" spans="1:8" s="178" customFormat="1" ht="22.5">
      <c r="A81" s="168">
        <v>68</v>
      </c>
      <c r="B81" s="169" t="s">
        <v>138</v>
      </c>
      <c r="C81" s="206"/>
      <c r="D81" s="216" t="s">
        <v>283</v>
      </c>
      <c r="E81" s="217" t="s">
        <v>83</v>
      </c>
      <c r="F81" s="218">
        <v>485</v>
      </c>
      <c r="G81" s="218"/>
      <c r="H81" s="199">
        <f t="shared" si="12"/>
        <v>0</v>
      </c>
    </row>
    <row r="82" spans="1:8" s="178" customFormat="1" ht="12.75">
      <c r="A82" s="168">
        <v>69</v>
      </c>
      <c r="B82" s="169" t="s">
        <v>139</v>
      </c>
      <c r="C82" s="206"/>
      <c r="D82" s="216" t="s">
        <v>552</v>
      </c>
      <c r="E82" s="217" t="s">
        <v>73</v>
      </c>
      <c r="F82" s="218">
        <v>28</v>
      </c>
      <c r="G82" s="218"/>
      <c r="H82" s="199">
        <f t="shared" si="12"/>
        <v>0</v>
      </c>
    </row>
    <row r="83" spans="1:8" s="178" customFormat="1" ht="22.5">
      <c r="A83" s="168">
        <v>70</v>
      </c>
      <c r="B83" s="169" t="s">
        <v>548</v>
      </c>
      <c r="C83" s="206"/>
      <c r="D83" s="216" t="s">
        <v>555</v>
      </c>
      <c r="E83" s="217" t="s">
        <v>73</v>
      </c>
      <c r="F83" s="218">
        <v>28</v>
      </c>
      <c r="G83" s="218"/>
      <c r="H83" s="199">
        <f t="shared" si="12"/>
        <v>0</v>
      </c>
    </row>
    <row r="84" spans="1:8" s="178" customFormat="1" ht="12.75">
      <c r="A84" s="168">
        <v>71</v>
      </c>
      <c r="B84" s="169" t="s">
        <v>553</v>
      </c>
      <c r="C84" s="206"/>
      <c r="D84" s="216" t="s">
        <v>554</v>
      </c>
      <c r="E84" s="217" t="s">
        <v>73</v>
      </c>
      <c r="F84" s="218">
        <v>8</v>
      </c>
      <c r="G84" s="218"/>
      <c r="H84" s="199">
        <f aca="true" t="shared" si="13" ref="H84:H85">F84*G84</f>
        <v>0</v>
      </c>
    </row>
    <row r="85" spans="1:8" s="178" customFormat="1" ht="22.5">
      <c r="A85" s="168">
        <v>72</v>
      </c>
      <c r="B85" s="169" t="s">
        <v>140</v>
      </c>
      <c r="C85" s="206"/>
      <c r="D85" s="216" t="s">
        <v>556</v>
      </c>
      <c r="E85" s="217" t="s">
        <v>73</v>
      </c>
      <c r="F85" s="218">
        <v>8</v>
      </c>
      <c r="G85" s="218"/>
      <c r="H85" s="199">
        <f t="shared" si="13"/>
        <v>0</v>
      </c>
    </row>
    <row r="86" spans="1:8" s="178" customFormat="1" ht="12.75">
      <c r="A86" s="168">
        <v>73</v>
      </c>
      <c r="B86" s="169" t="s">
        <v>141</v>
      </c>
      <c r="C86" s="206"/>
      <c r="D86" s="216" t="s">
        <v>557</v>
      </c>
      <c r="E86" s="217" t="s">
        <v>73</v>
      </c>
      <c r="F86" s="218">
        <v>8</v>
      </c>
      <c r="G86" s="218"/>
      <c r="H86" s="199">
        <f aca="true" t="shared" si="14" ref="H86:H87">F86*G86</f>
        <v>0</v>
      </c>
    </row>
    <row r="87" spans="1:8" s="178" customFormat="1" ht="22.5">
      <c r="A87" s="168">
        <v>74</v>
      </c>
      <c r="B87" s="169" t="s">
        <v>559</v>
      </c>
      <c r="C87" s="206"/>
      <c r="D87" s="216" t="s">
        <v>558</v>
      </c>
      <c r="E87" s="217" t="s">
        <v>73</v>
      </c>
      <c r="F87" s="218">
        <v>8</v>
      </c>
      <c r="G87" s="218"/>
      <c r="H87" s="199">
        <f t="shared" si="14"/>
        <v>0</v>
      </c>
    </row>
    <row r="88" spans="1:8" s="178" customFormat="1" ht="12.75">
      <c r="A88" s="168">
        <v>75</v>
      </c>
      <c r="B88" s="169" t="s">
        <v>142</v>
      </c>
      <c r="C88" s="206"/>
      <c r="D88" s="216" t="s">
        <v>284</v>
      </c>
      <c r="E88" s="217" t="s">
        <v>83</v>
      </c>
      <c r="F88" s="218">
        <f>SUM(F71:F77)</f>
        <v>104</v>
      </c>
      <c r="G88" s="218"/>
      <c r="H88" s="199">
        <f t="shared" si="12"/>
        <v>0</v>
      </c>
    </row>
    <row r="89" spans="1:8" s="178" customFormat="1" ht="12.75">
      <c r="A89" s="168">
        <v>76</v>
      </c>
      <c r="B89" s="169" t="s">
        <v>143</v>
      </c>
      <c r="C89" s="206"/>
      <c r="D89" s="216" t="s">
        <v>144</v>
      </c>
      <c r="E89" s="217" t="s">
        <v>83</v>
      </c>
      <c r="F89" s="218">
        <f>SUM(F77:F81)</f>
        <v>895</v>
      </c>
      <c r="G89" s="218"/>
      <c r="H89" s="199">
        <f t="shared" si="12"/>
        <v>0</v>
      </c>
    </row>
    <row r="90" spans="1:8" s="178" customFormat="1" ht="12.75">
      <c r="A90" s="168">
        <v>77</v>
      </c>
      <c r="B90" s="169" t="s">
        <v>285</v>
      </c>
      <c r="C90" s="206"/>
      <c r="D90" s="198" t="s">
        <v>286</v>
      </c>
      <c r="E90" s="170" t="s">
        <v>3</v>
      </c>
      <c r="F90" s="218">
        <v>3200</v>
      </c>
      <c r="G90" s="171"/>
      <c r="H90" s="199">
        <f t="shared" si="12"/>
        <v>0</v>
      </c>
    </row>
    <row r="91" spans="1:8" s="178" customFormat="1" ht="22.5">
      <c r="A91" s="168">
        <v>78</v>
      </c>
      <c r="B91" s="169" t="s">
        <v>107</v>
      </c>
      <c r="C91" s="206"/>
      <c r="D91" s="198" t="s">
        <v>287</v>
      </c>
      <c r="E91" s="170" t="s">
        <v>108</v>
      </c>
      <c r="F91" s="218">
        <v>32</v>
      </c>
      <c r="G91" s="171"/>
      <c r="H91" s="199">
        <f t="shared" si="12"/>
        <v>0</v>
      </c>
    </row>
    <row r="92" spans="1:8" s="178" customFormat="1" ht="12.75">
      <c r="A92" s="161"/>
      <c r="B92" s="162" t="s">
        <v>74</v>
      </c>
      <c r="C92" s="214"/>
      <c r="D92" s="210" t="s">
        <v>145</v>
      </c>
      <c r="E92" s="161"/>
      <c r="F92" s="211"/>
      <c r="G92" s="211"/>
      <c r="H92" s="167">
        <f>SUM(H70:H91)</f>
        <v>0</v>
      </c>
    </row>
    <row r="93" spans="1:8" s="178" customFormat="1" ht="12.75">
      <c r="A93" s="194" t="s">
        <v>72</v>
      </c>
      <c r="B93" s="195" t="s">
        <v>146</v>
      </c>
      <c r="C93" s="186"/>
      <c r="D93" s="203" t="s">
        <v>147</v>
      </c>
      <c r="E93" s="161"/>
      <c r="F93" s="204"/>
      <c r="G93" s="204"/>
      <c r="H93" s="205"/>
    </row>
    <row r="94" spans="1:8" s="178" customFormat="1" ht="12.75">
      <c r="A94" s="196"/>
      <c r="B94" s="197"/>
      <c r="C94" s="219" t="s">
        <v>375</v>
      </c>
      <c r="D94" s="192" t="s">
        <v>369</v>
      </c>
      <c r="E94" s="220"/>
      <c r="F94" s="221"/>
      <c r="G94" s="221"/>
      <c r="H94" s="222">
        <f aca="true" t="shared" si="15" ref="H94:H107">F94*G94</f>
        <v>0</v>
      </c>
    </row>
    <row r="95" spans="1:8" s="178" customFormat="1" ht="12.75">
      <c r="A95" s="223">
        <v>80</v>
      </c>
      <c r="B95" s="219" t="s">
        <v>467</v>
      </c>
      <c r="C95" s="224"/>
      <c r="D95" s="216" t="s">
        <v>368</v>
      </c>
      <c r="E95" s="217" t="s">
        <v>77</v>
      </c>
      <c r="F95" s="218">
        <v>4</v>
      </c>
      <c r="G95" s="218"/>
      <c r="H95" s="225">
        <f t="shared" si="15"/>
        <v>0</v>
      </c>
    </row>
    <row r="96" spans="1:8" s="178" customFormat="1" ht="12.75">
      <c r="A96" s="223">
        <v>81</v>
      </c>
      <c r="B96" s="219" t="s">
        <v>468</v>
      </c>
      <c r="C96" s="224"/>
      <c r="D96" s="216" t="s">
        <v>380</v>
      </c>
      <c r="E96" s="217" t="s">
        <v>77</v>
      </c>
      <c r="F96" s="218">
        <v>4</v>
      </c>
      <c r="G96" s="218"/>
      <c r="H96" s="225">
        <f t="shared" si="15"/>
        <v>0</v>
      </c>
    </row>
    <row r="97" spans="1:8" s="178" customFormat="1" ht="45">
      <c r="A97" s="223">
        <v>82</v>
      </c>
      <c r="B97" s="219" t="s">
        <v>148</v>
      </c>
      <c r="C97" s="224"/>
      <c r="D97" s="216" t="s">
        <v>370</v>
      </c>
      <c r="E97" s="217" t="s">
        <v>77</v>
      </c>
      <c r="F97" s="218">
        <v>1</v>
      </c>
      <c r="G97" s="218"/>
      <c r="H97" s="225">
        <f t="shared" si="15"/>
        <v>0</v>
      </c>
    </row>
    <row r="98" spans="1:8" s="178" customFormat="1" ht="12.75">
      <c r="A98" s="223">
        <v>83</v>
      </c>
      <c r="B98" s="219" t="s">
        <v>149</v>
      </c>
      <c r="C98" s="224"/>
      <c r="D98" s="216" t="s">
        <v>381</v>
      </c>
      <c r="E98" s="217" t="s">
        <v>77</v>
      </c>
      <c r="F98" s="218">
        <v>1</v>
      </c>
      <c r="G98" s="218"/>
      <c r="H98" s="225">
        <f t="shared" si="15"/>
        <v>0</v>
      </c>
    </row>
    <row r="99" spans="1:8" s="178" customFormat="1" ht="33.75">
      <c r="A99" s="223">
        <v>84</v>
      </c>
      <c r="B99" s="219" t="s">
        <v>469</v>
      </c>
      <c r="C99" s="224"/>
      <c r="D99" s="216" t="s">
        <v>371</v>
      </c>
      <c r="E99" s="217" t="s">
        <v>200</v>
      </c>
      <c r="F99" s="218">
        <v>2</v>
      </c>
      <c r="G99" s="218"/>
      <c r="H99" s="225">
        <f t="shared" si="15"/>
        <v>0</v>
      </c>
    </row>
    <row r="100" spans="1:8" s="178" customFormat="1" ht="12.75">
      <c r="A100" s="223">
        <v>85</v>
      </c>
      <c r="B100" s="219" t="s">
        <v>470</v>
      </c>
      <c r="C100" s="224"/>
      <c r="D100" s="216" t="s">
        <v>372</v>
      </c>
      <c r="E100" s="217" t="s">
        <v>77</v>
      </c>
      <c r="F100" s="218">
        <v>2</v>
      </c>
      <c r="G100" s="218"/>
      <c r="H100" s="225">
        <f t="shared" si="15"/>
        <v>0</v>
      </c>
    </row>
    <row r="101" spans="1:8" s="178" customFormat="1" ht="22.5">
      <c r="A101" s="223">
        <v>86</v>
      </c>
      <c r="B101" s="219" t="s">
        <v>150</v>
      </c>
      <c r="C101" s="224"/>
      <c r="D101" s="216" t="s">
        <v>373</v>
      </c>
      <c r="E101" s="217" t="s">
        <v>200</v>
      </c>
      <c r="F101" s="218">
        <v>2</v>
      </c>
      <c r="G101" s="218"/>
      <c r="H101" s="225">
        <f t="shared" si="15"/>
        <v>0</v>
      </c>
    </row>
    <row r="102" spans="1:8" s="178" customFormat="1" ht="12.75">
      <c r="A102" s="223">
        <v>87</v>
      </c>
      <c r="B102" s="219" t="s">
        <v>471</v>
      </c>
      <c r="C102" s="224"/>
      <c r="D102" s="216" t="s">
        <v>204</v>
      </c>
      <c r="E102" s="217" t="s">
        <v>77</v>
      </c>
      <c r="F102" s="218">
        <v>8</v>
      </c>
      <c r="G102" s="218"/>
      <c r="H102" s="225">
        <f t="shared" si="15"/>
        <v>0</v>
      </c>
    </row>
    <row r="103" spans="1:8" s="178" customFormat="1" ht="12.75">
      <c r="A103" s="223">
        <v>88</v>
      </c>
      <c r="B103" s="219" t="s">
        <v>151</v>
      </c>
      <c r="C103" s="224"/>
      <c r="D103" s="216" t="s">
        <v>206</v>
      </c>
      <c r="E103" s="217" t="s">
        <v>77</v>
      </c>
      <c r="F103" s="218">
        <v>2</v>
      </c>
      <c r="G103" s="218"/>
      <c r="H103" s="225">
        <f t="shared" si="15"/>
        <v>0</v>
      </c>
    </row>
    <row r="104" spans="1:8" s="178" customFormat="1" ht="12.75">
      <c r="A104" s="223">
        <v>89</v>
      </c>
      <c r="B104" s="219" t="s">
        <v>152</v>
      </c>
      <c r="C104" s="224"/>
      <c r="D104" s="216" t="s">
        <v>208</v>
      </c>
      <c r="E104" s="217" t="s">
        <v>77</v>
      </c>
      <c r="F104" s="218">
        <v>2</v>
      </c>
      <c r="G104" s="218"/>
      <c r="H104" s="225">
        <f t="shared" si="15"/>
        <v>0</v>
      </c>
    </row>
    <row r="105" spans="1:8" s="178" customFormat="1" ht="12.75">
      <c r="A105" s="223">
        <v>90</v>
      </c>
      <c r="B105" s="219" t="s">
        <v>472</v>
      </c>
      <c r="C105" s="224"/>
      <c r="D105" s="216" t="s">
        <v>210</v>
      </c>
      <c r="E105" s="217" t="s">
        <v>200</v>
      </c>
      <c r="F105" s="218">
        <v>2</v>
      </c>
      <c r="G105" s="218"/>
      <c r="H105" s="225">
        <f t="shared" si="15"/>
        <v>0</v>
      </c>
    </row>
    <row r="106" spans="1:8" s="178" customFormat="1" ht="12.75">
      <c r="A106" s="223">
        <v>91</v>
      </c>
      <c r="B106" s="219" t="s">
        <v>473</v>
      </c>
      <c r="C106" s="224"/>
      <c r="D106" s="216" t="s">
        <v>374</v>
      </c>
      <c r="E106" s="217" t="s">
        <v>108</v>
      </c>
      <c r="F106" s="218">
        <v>4</v>
      </c>
      <c r="G106" s="218"/>
      <c r="H106" s="225">
        <f t="shared" si="15"/>
        <v>0</v>
      </c>
    </row>
    <row r="107" spans="1:8" s="178" customFormat="1" ht="12.75">
      <c r="A107" s="223">
        <v>92</v>
      </c>
      <c r="B107" s="219" t="s">
        <v>474</v>
      </c>
      <c r="C107" s="224"/>
      <c r="D107" s="216" t="s">
        <v>213</v>
      </c>
      <c r="E107" s="217" t="s">
        <v>108</v>
      </c>
      <c r="F107" s="218">
        <v>8</v>
      </c>
      <c r="G107" s="218"/>
      <c r="H107" s="225">
        <f t="shared" si="15"/>
        <v>0</v>
      </c>
    </row>
    <row r="108" spans="1:8" s="178" customFormat="1" ht="12.75">
      <c r="A108" s="223">
        <v>93</v>
      </c>
      <c r="B108" s="197"/>
      <c r="C108" s="219" t="s">
        <v>377</v>
      </c>
      <c r="D108" s="192" t="s">
        <v>376</v>
      </c>
      <c r="E108" s="220"/>
      <c r="F108" s="221"/>
      <c r="G108" s="221"/>
      <c r="H108" s="222">
        <f aca="true" t="shared" si="16" ref="H108:H121">F108*G108</f>
        <v>0</v>
      </c>
    </row>
    <row r="109" spans="1:8" s="178" customFormat="1" ht="12.75">
      <c r="A109" s="223">
        <v>94</v>
      </c>
      <c r="B109" s="219" t="s">
        <v>154</v>
      </c>
      <c r="C109" s="224"/>
      <c r="D109" s="216" t="s">
        <v>368</v>
      </c>
      <c r="E109" s="217" t="s">
        <v>77</v>
      </c>
      <c r="F109" s="218">
        <v>4</v>
      </c>
      <c r="G109" s="218"/>
      <c r="H109" s="225">
        <f t="shared" si="16"/>
        <v>0</v>
      </c>
    </row>
    <row r="110" spans="1:8" s="178" customFormat="1" ht="12.75">
      <c r="A110" s="223">
        <v>95</v>
      </c>
      <c r="B110" s="219" t="s">
        <v>156</v>
      </c>
      <c r="C110" s="224"/>
      <c r="D110" s="216" t="s">
        <v>380</v>
      </c>
      <c r="E110" s="217" t="s">
        <v>77</v>
      </c>
      <c r="F110" s="218">
        <v>4</v>
      </c>
      <c r="G110" s="218"/>
      <c r="H110" s="225">
        <f t="shared" si="16"/>
        <v>0</v>
      </c>
    </row>
    <row r="111" spans="1:8" s="178" customFormat="1" ht="45">
      <c r="A111" s="223">
        <v>96</v>
      </c>
      <c r="B111" s="219" t="s">
        <v>475</v>
      </c>
      <c r="C111" s="224"/>
      <c r="D111" s="216" t="s">
        <v>370</v>
      </c>
      <c r="E111" s="217" t="s">
        <v>77</v>
      </c>
      <c r="F111" s="218">
        <v>1</v>
      </c>
      <c r="G111" s="218"/>
      <c r="H111" s="225">
        <f t="shared" si="16"/>
        <v>0</v>
      </c>
    </row>
    <row r="112" spans="1:8" s="178" customFormat="1" ht="12.75">
      <c r="A112" s="223">
        <v>97</v>
      </c>
      <c r="B112" s="219" t="s">
        <v>157</v>
      </c>
      <c r="C112" s="224"/>
      <c r="D112" s="216" t="s">
        <v>381</v>
      </c>
      <c r="E112" s="217" t="s">
        <v>77</v>
      </c>
      <c r="F112" s="218">
        <v>1</v>
      </c>
      <c r="G112" s="218"/>
      <c r="H112" s="225">
        <f t="shared" si="16"/>
        <v>0</v>
      </c>
    </row>
    <row r="113" spans="1:8" s="178" customFormat="1" ht="33.75">
      <c r="A113" s="223">
        <v>98</v>
      </c>
      <c r="B113" s="219" t="s">
        <v>476</v>
      </c>
      <c r="C113" s="224"/>
      <c r="D113" s="216" t="s">
        <v>371</v>
      </c>
      <c r="E113" s="217" t="s">
        <v>200</v>
      </c>
      <c r="F113" s="218">
        <v>2</v>
      </c>
      <c r="G113" s="218"/>
      <c r="H113" s="225">
        <f t="shared" si="16"/>
        <v>0</v>
      </c>
    </row>
    <row r="114" spans="1:8" s="178" customFormat="1" ht="12.75">
      <c r="A114" s="223">
        <v>99</v>
      </c>
      <c r="B114" s="219" t="s">
        <v>159</v>
      </c>
      <c r="C114" s="224"/>
      <c r="D114" s="216" t="s">
        <v>372</v>
      </c>
      <c r="E114" s="217" t="s">
        <v>77</v>
      </c>
      <c r="F114" s="218">
        <v>2</v>
      </c>
      <c r="G114" s="218"/>
      <c r="H114" s="225">
        <f t="shared" si="16"/>
        <v>0</v>
      </c>
    </row>
    <row r="115" spans="1:8" s="178" customFormat="1" ht="22.5">
      <c r="A115" s="223">
        <v>100</v>
      </c>
      <c r="B115" s="219" t="s">
        <v>161</v>
      </c>
      <c r="C115" s="224"/>
      <c r="D115" s="216" t="s">
        <v>373</v>
      </c>
      <c r="E115" s="217" t="s">
        <v>200</v>
      </c>
      <c r="F115" s="218">
        <v>2</v>
      </c>
      <c r="G115" s="218"/>
      <c r="H115" s="225">
        <f t="shared" si="16"/>
        <v>0</v>
      </c>
    </row>
    <row r="116" spans="1:8" s="178" customFormat="1" ht="12.75">
      <c r="A116" s="223">
        <v>101</v>
      </c>
      <c r="B116" s="219" t="s">
        <v>163</v>
      </c>
      <c r="C116" s="224"/>
      <c r="D116" s="216" t="s">
        <v>204</v>
      </c>
      <c r="E116" s="217" t="s">
        <v>77</v>
      </c>
      <c r="F116" s="218">
        <v>8</v>
      </c>
      <c r="G116" s="218"/>
      <c r="H116" s="225">
        <f t="shared" si="16"/>
        <v>0</v>
      </c>
    </row>
    <row r="117" spans="1:8" s="178" customFormat="1" ht="12.75">
      <c r="A117" s="223">
        <v>102</v>
      </c>
      <c r="B117" s="219" t="s">
        <v>165</v>
      </c>
      <c r="C117" s="224"/>
      <c r="D117" s="216" t="s">
        <v>206</v>
      </c>
      <c r="E117" s="217" t="s">
        <v>77</v>
      </c>
      <c r="F117" s="218">
        <v>2</v>
      </c>
      <c r="G117" s="218"/>
      <c r="H117" s="225">
        <f t="shared" si="16"/>
        <v>0</v>
      </c>
    </row>
    <row r="118" spans="1:8" s="178" customFormat="1" ht="12.75">
      <c r="A118" s="223">
        <v>103</v>
      </c>
      <c r="B118" s="219" t="s">
        <v>477</v>
      </c>
      <c r="C118" s="224"/>
      <c r="D118" s="216" t="s">
        <v>208</v>
      </c>
      <c r="E118" s="217" t="s">
        <v>77</v>
      </c>
      <c r="F118" s="218">
        <v>2</v>
      </c>
      <c r="G118" s="218"/>
      <c r="H118" s="225">
        <f t="shared" si="16"/>
        <v>0</v>
      </c>
    </row>
    <row r="119" spans="1:8" s="178" customFormat="1" ht="12.75">
      <c r="A119" s="223">
        <v>104</v>
      </c>
      <c r="B119" s="219" t="s">
        <v>478</v>
      </c>
      <c r="C119" s="224"/>
      <c r="D119" s="216" t="s">
        <v>210</v>
      </c>
      <c r="E119" s="217" t="s">
        <v>200</v>
      </c>
      <c r="F119" s="218">
        <v>2</v>
      </c>
      <c r="G119" s="218"/>
      <c r="H119" s="225">
        <f t="shared" si="16"/>
        <v>0</v>
      </c>
    </row>
    <row r="120" spans="1:8" s="178" customFormat="1" ht="12.75">
      <c r="A120" s="223">
        <v>105</v>
      </c>
      <c r="B120" s="219" t="s">
        <v>479</v>
      </c>
      <c r="C120" s="224"/>
      <c r="D120" s="216" t="s">
        <v>374</v>
      </c>
      <c r="E120" s="217" t="s">
        <v>108</v>
      </c>
      <c r="F120" s="218">
        <v>4</v>
      </c>
      <c r="G120" s="218"/>
      <c r="H120" s="225">
        <f t="shared" si="16"/>
        <v>0</v>
      </c>
    </row>
    <row r="121" spans="1:8" s="178" customFormat="1" ht="12.75">
      <c r="A121" s="223">
        <v>106</v>
      </c>
      <c r="B121" s="219" t="s">
        <v>480</v>
      </c>
      <c r="C121" s="224"/>
      <c r="D121" s="216" t="s">
        <v>213</v>
      </c>
      <c r="E121" s="217" t="s">
        <v>108</v>
      </c>
      <c r="F121" s="218">
        <v>8</v>
      </c>
      <c r="G121" s="218"/>
      <c r="H121" s="225">
        <f t="shared" si="16"/>
        <v>0</v>
      </c>
    </row>
    <row r="122" spans="1:8" s="178" customFormat="1" ht="12.75">
      <c r="A122" s="196"/>
      <c r="B122" s="197"/>
      <c r="C122" s="219" t="s">
        <v>379</v>
      </c>
      <c r="D122" s="192" t="s">
        <v>378</v>
      </c>
      <c r="E122" s="220"/>
      <c r="F122" s="221"/>
      <c r="G122" s="221"/>
      <c r="H122" s="222">
        <f aca="true" t="shared" si="17" ref="H122:H135">F122*G122</f>
        <v>0</v>
      </c>
    </row>
    <row r="123" spans="1:8" s="178" customFormat="1" ht="12.75">
      <c r="A123" s="223">
        <v>107</v>
      </c>
      <c r="B123" s="219" t="s">
        <v>481</v>
      </c>
      <c r="C123" s="224"/>
      <c r="D123" s="216" t="s">
        <v>368</v>
      </c>
      <c r="E123" s="217" t="s">
        <v>77</v>
      </c>
      <c r="F123" s="218">
        <v>4</v>
      </c>
      <c r="G123" s="218"/>
      <c r="H123" s="225">
        <f t="shared" si="17"/>
        <v>0</v>
      </c>
    </row>
    <row r="124" spans="1:8" s="178" customFormat="1" ht="12.75">
      <c r="A124" s="223">
        <v>108</v>
      </c>
      <c r="B124" s="219" t="s">
        <v>482</v>
      </c>
      <c r="C124" s="224"/>
      <c r="D124" s="216" t="s">
        <v>380</v>
      </c>
      <c r="E124" s="217" t="s">
        <v>77</v>
      </c>
      <c r="F124" s="218">
        <v>4</v>
      </c>
      <c r="G124" s="218"/>
      <c r="H124" s="225">
        <f t="shared" si="17"/>
        <v>0</v>
      </c>
    </row>
    <row r="125" spans="1:8" s="178" customFormat="1" ht="45">
      <c r="A125" s="223">
        <v>109</v>
      </c>
      <c r="B125" s="219" t="s">
        <v>483</v>
      </c>
      <c r="C125" s="224"/>
      <c r="D125" s="216" t="s">
        <v>382</v>
      </c>
      <c r="E125" s="217" t="s">
        <v>77</v>
      </c>
      <c r="F125" s="218">
        <v>1</v>
      </c>
      <c r="G125" s="218"/>
      <c r="H125" s="225">
        <f t="shared" si="17"/>
        <v>0</v>
      </c>
    </row>
    <row r="126" spans="1:8" s="178" customFormat="1" ht="12.75">
      <c r="A126" s="223">
        <v>110</v>
      </c>
      <c r="B126" s="219" t="s">
        <v>167</v>
      </c>
      <c r="C126" s="224"/>
      <c r="D126" s="216" t="s">
        <v>381</v>
      </c>
      <c r="E126" s="217" t="s">
        <v>77</v>
      </c>
      <c r="F126" s="218">
        <v>1</v>
      </c>
      <c r="G126" s="218"/>
      <c r="H126" s="225">
        <f t="shared" si="17"/>
        <v>0</v>
      </c>
    </row>
    <row r="127" spans="1:8" s="178" customFormat="1" ht="33.75">
      <c r="A127" s="223">
        <v>111</v>
      </c>
      <c r="B127" s="219" t="s">
        <v>168</v>
      </c>
      <c r="C127" s="224"/>
      <c r="D127" s="216" t="s">
        <v>371</v>
      </c>
      <c r="E127" s="217" t="s">
        <v>200</v>
      </c>
      <c r="F127" s="218">
        <v>2</v>
      </c>
      <c r="G127" s="218"/>
      <c r="H127" s="225">
        <f t="shared" si="17"/>
        <v>0</v>
      </c>
    </row>
    <row r="128" spans="1:8" s="178" customFormat="1" ht="12.75">
      <c r="A128" s="223">
        <v>112</v>
      </c>
      <c r="B128" s="219" t="s">
        <v>170</v>
      </c>
      <c r="C128" s="224"/>
      <c r="D128" s="216" t="s">
        <v>372</v>
      </c>
      <c r="E128" s="217" t="s">
        <v>77</v>
      </c>
      <c r="F128" s="218">
        <v>2</v>
      </c>
      <c r="G128" s="218"/>
      <c r="H128" s="225">
        <f t="shared" si="17"/>
        <v>0</v>
      </c>
    </row>
    <row r="129" spans="1:8" s="178" customFormat="1" ht="22.5">
      <c r="A129" s="223">
        <v>113</v>
      </c>
      <c r="B129" s="219" t="s">
        <v>484</v>
      </c>
      <c r="C129" s="224"/>
      <c r="D129" s="216" t="s">
        <v>373</v>
      </c>
      <c r="E129" s="217" t="s">
        <v>200</v>
      </c>
      <c r="F129" s="218">
        <v>2</v>
      </c>
      <c r="G129" s="218"/>
      <c r="H129" s="225">
        <f t="shared" si="17"/>
        <v>0</v>
      </c>
    </row>
    <row r="130" spans="1:8" s="178" customFormat="1" ht="12.75">
      <c r="A130" s="223">
        <v>114</v>
      </c>
      <c r="B130" s="219" t="s">
        <v>172</v>
      </c>
      <c r="C130" s="224"/>
      <c r="D130" s="216" t="s">
        <v>204</v>
      </c>
      <c r="E130" s="217" t="s">
        <v>77</v>
      </c>
      <c r="F130" s="218">
        <v>8</v>
      </c>
      <c r="G130" s="218"/>
      <c r="H130" s="225">
        <f t="shared" si="17"/>
        <v>0</v>
      </c>
    </row>
    <row r="131" spans="1:8" s="178" customFormat="1" ht="12.75">
      <c r="A131" s="223">
        <v>115</v>
      </c>
      <c r="B131" s="219" t="s">
        <v>174</v>
      </c>
      <c r="C131" s="224"/>
      <c r="D131" s="216" t="s">
        <v>206</v>
      </c>
      <c r="E131" s="217" t="s">
        <v>77</v>
      </c>
      <c r="F131" s="218">
        <v>2</v>
      </c>
      <c r="G131" s="218"/>
      <c r="H131" s="225">
        <f t="shared" si="17"/>
        <v>0</v>
      </c>
    </row>
    <row r="132" spans="1:8" s="178" customFormat="1" ht="12.75">
      <c r="A132" s="223">
        <v>116</v>
      </c>
      <c r="B132" s="219" t="s">
        <v>485</v>
      </c>
      <c r="C132" s="224"/>
      <c r="D132" s="216" t="s">
        <v>208</v>
      </c>
      <c r="E132" s="217" t="s">
        <v>77</v>
      </c>
      <c r="F132" s="218">
        <v>2</v>
      </c>
      <c r="G132" s="218"/>
      <c r="H132" s="225">
        <f t="shared" si="17"/>
        <v>0</v>
      </c>
    </row>
    <row r="133" spans="1:8" s="178" customFormat="1" ht="12.75">
      <c r="A133" s="223">
        <v>117</v>
      </c>
      <c r="B133" s="219" t="s">
        <v>176</v>
      </c>
      <c r="C133" s="224"/>
      <c r="D133" s="216" t="s">
        <v>210</v>
      </c>
      <c r="E133" s="217" t="s">
        <v>200</v>
      </c>
      <c r="F133" s="218">
        <v>2</v>
      </c>
      <c r="G133" s="218"/>
      <c r="H133" s="225">
        <f t="shared" si="17"/>
        <v>0</v>
      </c>
    </row>
    <row r="134" spans="1:8" s="178" customFormat="1" ht="12.75">
      <c r="A134" s="223">
        <v>118</v>
      </c>
      <c r="B134" s="219" t="s">
        <v>178</v>
      </c>
      <c r="C134" s="224"/>
      <c r="D134" s="216" t="s">
        <v>374</v>
      </c>
      <c r="E134" s="217" t="s">
        <v>108</v>
      </c>
      <c r="F134" s="218">
        <v>4</v>
      </c>
      <c r="G134" s="218"/>
      <c r="H134" s="225">
        <f t="shared" si="17"/>
        <v>0</v>
      </c>
    </row>
    <row r="135" spans="1:8" s="178" customFormat="1" ht="12.75">
      <c r="A135" s="223">
        <v>119</v>
      </c>
      <c r="B135" s="219" t="s">
        <v>180</v>
      </c>
      <c r="C135" s="224"/>
      <c r="D135" s="216" t="s">
        <v>213</v>
      </c>
      <c r="E135" s="217" t="s">
        <v>108</v>
      </c>
      <c r="F135" s="218">
        <v>8</v>
      </c>
      <c r="G135" s="218"/>
      <c r="H135" s="225">
        <f t="shared" si="17"/>
        <v>0</v>
      </c>
    </row>
    <row r="136" spans="1:8" s="178" customFormat="1" ht="12.75">
      <c r="A136" s="196"/>
      <c r="B136" s="197"/>
      <c r="C136" s="219" t="s">
        <v>383</v>
      </c>
      <c r="D136" s="192" t="s">
        <v>384</v>
      </c>
      <c r="E136" s="220"/>
      <c r="F136" s="221"/>
      <c r="G136" s="221"/>
      <c r="H136" s="222">
        <f aca="true" t="shared" si="18" ref="H136:H149">F136*G136</f>
        <v>0</v>
      </c>
    </row>
    <row r="137" spans="1:8" s="178" customFormat="1" ht="12.75">
      <c r="A137" s="223">
        <v>120</v>
      </c>
      <c r="B137" s="219" t="s">
        <v>182</v>
      </c>
      <c r="C137" s="224"/>
      <c r="D137" s="216" t="s">
        <v>304</v>
      </c>
      <c r="E137" s="217" t="s">
        <v>77</v>
      </c>
      <c r="F137" s="218">
        <v>4</v>
      </c>
      <c r="G137" s="218"/>
      <c r="H137" s="225">
        <f t="shared" si="18"/>
        <v>0</v>
      </c>
    </row>
    <row r="138" spans="1:8" s="178" customFormat="1" ht="22.5">
      <c r="A138" s="223">
        <v>121</v>
      </c>
      <c r="B138" s="219" t="s">
        <v>183</v>
      </c>
      <c r="C138" s="224"/>
      <c r="D138" s="216" t="s">
        <v>387</v>
      </c>
      <c r="E138" s="217" t="s">
        <v>77</v>
      </c>
      <c r="F138" s="218">
        <v>4</v>
      </c>
      <c r="G138" s="218"/>
      <c r="H138" s="225">
        <f t="shared" si="18"/>
        <v>0</v>
      </c>
    </row>
    <row r="139" spans="1:8" s="178" customFormat="1" ht="45">
      <c r="A139" s="223">
        <v>122</v>
      </c>
      <c r="B139" s="219" t="s">
        <v>184</v>
      </c>
      <c r="C139" s="224"/>
      <c r="D139" s="216" t="s">
        <v>385</v>
      </c>
      <c r="E139" s="217" t="s">
        <v>77</v>
      </c>
      <c r="F139" s="218">
        <v>1</v>
      </c>
      <c r="G139" s="218"/>
      <c r="H139" s="225">
        <f t="shared" si="18"/>
        <v>0</v>
      </c>
    </row>
    <row r="140" spans="1:8" s="178" customFormat="1" ht="12.75">
      <c r="A140" s="223">
        <v>123</v>
      </c>
      <c r="B140" s="219" t="s">
        <v>486</v>
      </c>
      <c r="C140" s="224"/>
      <c r="D140" s="216" t="s">
        <v>386</v>
      </c>
      <c r="E140" s="217" t="s">
        <v>77</v>
      </c>
      <c r="F140" s="218">
        <v>1</v>
      </c>
      <c r="G140" s="218"/>
      <c r="H140" s="225">
        <f t="shared" si="18"/>
        <v>0</v>
      </c>
    </row>
    <row r="141" spans="1:8" s="178" customFormat="1" ht="33.75">
      <c r="A141" s="223">
        <v>124</v>
      </c>
      <c r="B141" s="219" t="s">
        <v>487</v>
      </c>
      <c r="C141" s="224"/>
      <c r="D141" s="216" t="s">
        <v>199</v>
      </c>
      <c r="E141" s="217" t="s">
        <v>200</v>
      </c>
      <c r="F141" s="218">
        <v>2</v>
      </c>
      <c r="G141" s="218"/>
      <c r="H141" s="225">
        <f t="shared" si="18"/>
        <v>0</v>
      </c>
    </row>
    <row r="142" spans="1:8" s="178" customFormat="1" ht="12.75">
      <c r="A142" s="223">
        <v>125</v>
      </c>
      <c r="B142" s="219" t="s">
        <v>488</v>
      </c>
      <c r="C142" s="224"/>
      <c r="D142" s="216" t="s">
        <v>372</v>
      </c>
      <c r="E142" s="217" t="s">
        <v>77</v>
      </c>
      <c r="F142" s="218">
        <v>2</v>
      </c>
      <c r="G142" s="218"/>
      <c r="H142" s="225">
        <f t="shared" si="18"/>
        <v>0</v>
      </c>
    </row>
    <row r="143" spans="1:8" s="178" customFormat="1" ht="22.5">
      <c r="A143" s="223">
        <v>126</v>
      </c>
      <c r="B143" s="219" t="s">
        <v>489</v>
      </c>
      <c r="C143" s="224"/>
      <c r="D143" s="216" t="s">
        <v>373</v>
      </c>
      <c r="E143" s="217" t="s">
        <v>200</v>
      </c>
      <c r="F143" s="218">
        <v>2</v>
      </c>
      <c r="G143" s="218"/>
      <c r="H143" s="225">
        <f t="shared" si="18"/>
        <v>0</v>
      </c>
    </row>
    <row r="144" spans="1:8" s="178" customFormat="1" ht="12.75">
      <c r="A144" s="223">
        <v>127</v>
      </c>
      <c r="B144" s="219" t="s">
        <v>490</v>
      </c>
      <c r="C144" s="224"/>
      <c r="D144" s="216" t="s">
        <v>204</v>
      </c>
      <c r="E144" s="217" t="s">
        <v>77</v>
      </c>
      <c r="F144" s="218">
        <v>8</v>
      </c>
      <c r="G144" s="218"/>
      <c r="H144" s="225">
        <f t="shared" si="18"/>
        <v>0</v>
      </c>
    </row>
    <row r="145" spans="1:8" s="178" customFormat="1" ht="12.75">
      <c r="A145" s="223">
        <v>128</v>
      </c>
      <c r="B145" s="219" t="s">
        <v>491</v>
      </c>
      <c r="C145" s="224"/>
      <c r="D145" s="216" t="s">
        <v>206</v>
      </c>
      <c r="E145" s="217" t="s">
        <v>77</v>
      </c>
      <c r="F145" s="218">
        <v>2</v>
      </c>
      <c r="G145" s="218"/>
      <c r="H145" s="225">
        <f t="shared" si="18"/>
        <v>0</v>
      </c>
    </row>
    <row r="146" spans="1:8" s="178" customFormat="1" ht="12.75">
      <c r="A146" s="223">
        <v>129</v>
      </c>
      <c r="B146" s="219" t="s">
        <v>492</v>
      </c>
      <c r="C146" s="224"/>
      <c r="D146" s="216" t="s">
        <v>208</v>
      </c>
      <c r="E146" s="217" t="s">
        <v>77</v>
      </c>
      <c r="F146" s="218">
        <v>2</v>
      </c>
      <c r="G146" s="218"/>
      <c r="H146" s="225">
        <f t="shared" si="18"/>
        <v>0</v>
      </c>
    </row>
    <row r="147" spans="1:8" s="178" customFormat="1" ht="12.75">
      <c r="A147" s="223">
        <v>130</v>
      </c>
      <c r="B147" s="219" t="s">
        <v>493</v>
      </c>
      <c r="C147" s="224"/>
      <c r="D147" s="216" t="s">
        <v>210</v>
      </c>
      <c r="E147" s="217" t="s">
        <v>200</v>
      </c>
      <c r="F147" s="218">
        <v>2</v>
      </c>
      <c r="G147" s="218"/>
      <c r="H147" s="225">
        <f t="shared" si="18"/>
        <v>0</v>
      </c>
    </row>
    <row r="148" spans="1:8" s="178" customFormat="1" ht="12.75">
      <c r="A148" s="223">
        <v>131</v>
      </c>
      <c r="B148" s="219" t="s">
        <v>494</v>
      </c>
      <c r="C148" s="224"/>
      <c r="D148" s="216" t="s">
        <v>374</v>
      </c>
      <c r="E148" s="217" t="s">
        <v>108</v>
      </c>
      <c r="F148" s="218">
        <v>4</v>
      </c>
      <c r="G148" s="218"/>
      <c r="H148" s="225">
        <f t="shared" si="18"/>
        <v>0</v>
      </c>
    </row>
    <row r="149" spans="1:8" s="178" customFormat="1" ht="12.75">
      <c r="A149" s="223">
        <v>132</v>
      </c>
      <c r="B149" s="219" t="s">
        <v>495</v>
      </c>
      <c r="C149" s="224"/>
      <c r="D149" s="216" t="s">
        <v>213</v>
      </c>
      <c r="E149" s="217" t="s">
        <v>108</v>
      </c>
      <c r="F149" s="218">
        <v>8</v>
      </c>
      <c r="G149" s="218"/>
      <c r="H149" s="225">
        <f t="shared" si="18"/>
        <v>0</v>
      </c>
    </row>
    <row r="150" spans="1:8" s="178" customFormat="1" ht="12.75">
      <c r="A150" s="196"/>
      <c r="B150" s="197"/>
      <c r="C150" s="219" t="s">
        <v>389</v>
      </c>
      <c r="D150" s="192" t="s">
        <v>388</v>
      </c>
      <c r="E150" s="220"/>
      <c r="F150" s="221"/>
      <c r="G150" s="221"/>
      <c r="H150" s="222">
        <f aca="true" t="shared" si="19" ref="H150:H163">F150*G150</f>
        <v>0</v>
      </c>
    </row>
    <row r="151" spans="1:8" s="178" customFormat="1" ht="12.75">
      <c r="A151" s="223">
        <v>133</v>
      </c>
      <c r="B151" s="219" t="s">
        <v>496</v>
      </c>
      <c r="C151" s="224"/>
      <c r="D151" s="216" t="s">
        <v>304</v>
      </c>
      <c r="E151" s="217" t="s">
        <v>77</v>
      </c>
      <c r="F151" s="218">
        <v>4</v>
      </c>
      <c r="G151" s="218"/>
      <c r="H151" s="225">
        <f t="shared" si="19"/>
        <v>0</v>
      </c>
    </row>
    <row r="152" spans="1:8" s="178" customFormat="1" ht="22.5">
      <c r="A152" s="223">
        <v>134</v>
      </c>
      <c r="B152" s="219" t="s">
        <v>497</v>
      </c>
      <c r="C152" s="224"/>
      <c r="D152" s="216" t="s">
        <v>387</v>
      </c>
      <c r="E152" s="217" t="s">
        <v>77</v>
      </c>
      <c r="F152" s="218">
        <v>4</v>
      </c>
      <c r="G152" s="218"/>
      <c r="H152" s="225">
        <f t="shared" si="19"/>
        <v>0</v>
      </c>
    </row>
    <row r="153" spans="1:8" s="178" customFormat="1" ht="45">
      <c r="A153" s="223">
        <v>135</v>
      </c>
      <c r="B153" s="219" t="s">
        <v>498</v>
      </c>
      <c r="C153" s="224"/>
      <c r="D153" s="216" t="s">
        <v>390</v>
      </c>
      <c r="E153" s="217" t="s">
        <v>77</v>
      </c>
      <c r="F153" s="218">
        <v>1</v>
      </c>
      <c r="G153" s="218"/>
      <c r="H153" s="225">
        <f t="shared" si="19"/>
        <v>0</v>
      </c>
    </row>
    <row r="154" spans="1:8" s="178" customFormat="1" ht="12.75">
      <c r="A154" s="223">
        <v>136</v>
      </c>
      <c r="B154" s="219" t="s">
        <v>499</v>
      </c>
      <c r="C154" s="224"/>
      <c r="D154" s="216" t="s">
        <v>386</v>
      </c>
      <c r="E154" s="217" t="s">
        <v>77</v>
      </c>
      <c r="F154" s="218">
        <v>1</v>
      </c>
      <c r="G154" s="218"/>
      <c r="H154" s="225">
        <f t="shared" si="19"/>
        <v>0</v>
      </c>
    </row>
    <row r="155" spans="1:8" s="178" customFormat="1" ht="33.75">
      <c r="A155" s="223">
        <v>137</v>
      </c>
      <c r="B155" s="219" t="s">
        <v>185</v>
      </c>
      <c r="C155" s="224"/>
      <c r="D155" s="216" t="s">
        <v>199</v>
      </c>
      <c r="E155" s="217" t="s">
        <v>200</v>
      </c>
      <c r="F155" s="218">
        <v>2</v>
      </c>
      <c r="G155" s="218"/>
      <c r="H155" s="225">
        <f t="shared" si="19"/>
        <v>0</v>
      </c>
    </row>
    <row r="156" spans="1:8" s="178" customFormat="1" ht="12.75">
      <c r="A156" s="223">
        <v>138</v>
      </c>
      <c r="B156" s="219" t="s">
        <v>500</v>
      </c>
      <c r="C156" s="224"/>
      <c r="D156" s="216" t="s">
        <v>372</v>
      </c>
      <c r="E156" s="217" t="s">
        <v>77</v>
      </c>
      <c r="F156" s="218">
        <v>2</v>
      </c>
      <c r="G156" s="218"/>
      <c r="H156" s="225">
        <f t="shared" si="19"/>
        <v>0</v>
      </c>
    </row>
    <row r="157" spans="1:8" s="178" customFormat="1" ht="22.5">
      <c r="A157" s="223">
        <v>139</v>
      </c>
      <c r="B157" s="219" t="s">
        <v>501</v>
      </c>
      <c r="C157" s="224"/>
      <c r="D157" s="216" t="s">
        <v>373</v>
      </c>
      <c r="E157" s="217" t="s">
        <v>200</v>
      </c>
      <c r="F157" s="218">
        <v>2</v>
      </c>
      <c r="G157" s="218"/>
      <c r="H157" s="225">
        <f t="shared" si="19"/>
        <v>0</v>
      </c>
    </row>
    <row r="158" spans="1:8" s="178" customFormat="1" ht="12.75">
      <c r="A158" s="223">
        <v>140</v>
      </c>
      <c r="B158" s="219" t="s">
        <v>502</v>
      </c>
      <c r="C158" s="224"/>
      <c r="D158" s="216" t="s">
        <v>204</v>
      </c>
      <c r="E158" s="217" t="s">
        <v>77</v>
      </c>
      <c r="F158" s="218">
        <v>8</v>
      </c>
      <c r="G158" s="218"/>
      <c r="H158" s="225">
        <f t="shared" si="19"/>
        <v>0</v>
      </c>
    </row>
    <row r="159" spans="1:8" s="178" customFormat="1" ht="12.75">
      <c r="A159" s="223">
        <v>141</v>
      </c>
      <c r="B159" s="219" t="s">
        <v>503</v>
      </c>
      <c r="C159" s="224"/>
      <c r="D159" s="216" t="s">
        <v>206</v>
      </c>
      <c r="E159" s="217" t="s">
        <v>77</v>
      </c>
      <c r="F159" s="218">
        <v>2</v>
      </c>
      <c r="G159" s="218"/>
      <c r="H159" s="225">
        <f t="shared" si="19"/>
        <v>0</v>
      </c>
    </row>
    <row r="160" spans="1:8" s="178" customFormat="1" ht="12.75">
      <c r="A160" s="223">
        <v>142</v>
      </c>
      <c r="B160" s="219" t="s">
        <v>504</v>
      </c>
      <c r="C160" s="224"/>
      <c r="D160" s="216" t="s">
        <v>208</v>
      </c>
      <c r="E160" s="217" t="s">
        <v>77</v>
      </c>
      <c r="F160" s="218">
        <v>2</v>
      </c>
      <c r="G160" s="218"/>
      <c r="H160" s="225">
        <f t="shared" si="19"/>
        <v>0</v>
      </c>
    </row>
    <row r="161" spans="1:8" s="178" customFormat="1" ht="12.75">
      <c r="A161" s="223">
        <v>143</v>
      </c>
      <c r="B161" s="219" t="s">
        <v>505</v>
      </c>
      <c r="C161" s="224"/>
      <c r="D161" s="216" t="s">
        <v>210</v>
      </c>
      <c r="E161" s="217" t="s">
        <v>200</v>
      </c>
      <c r="F161" s="218">
        <v>2</v>
      </c>
      <c r="G161" s="218"/>
      <c r="H161" s="225">
        <f t="shared" si="19"/>
        <v>0</v>
      </c>
    </row>
    <row r="162" spans="1:8" s="178" customFormat="1" ht="12.75">
      <c r="A162" s="223">
        <v>144</v>
      </c>
      <c r="B162" s="219" t="s">
        <v>506</v>
      </c>
      <c r="C162" s="224"/>
      <c r="D162" s="216" t="s">
        <v>374</v>
      </c>
      <c r="E162" s="217" t="s">
        <v>108</v>
      </c>
      <c r="F162" s="218">
        <v>4</v>
      </c>
      <c r="G162" s="218"/>
      <c r="H162" s="225">
        <f t="shared" si="19"/>
        <v>0</v>
      </c>
    </row>
    <row r="163" spans="1:8" s="178" customFormat="1" ht="12.75">
      <c r="A163" s="223">
        <v>145</v>
      </c>
      <c r="B163" s="219" t="s">
        <v>507</v>
      </c>
      <c r="C163" s="224"/>
      <c r="D163" s="216" t="s">
        <v>213</v>
      </c>
      <c r="E163" s="217" t="s">
        <v>108</v>
      </c>
      <c r="F163" s="218">
        <v>8</v>
      </c>
      <c r="G163" s="218"/>
      <c r="H163" s="225">
        <f t="shared" si="19"/>
        <v>0</v>
      </c>
    </row>
    <row r="164" spans="1:8" s="178" customFormat="1" ht="12.75">
      <c r="A164" s="196"/>
      <c r="B164" s="197"/>
      <c r="C164" s="219" t="s">
        <v>393</v>
      </c>
      <c r="D164" s="192" t="s">
        <v>391</v>
      </c>
      <c r="E164" s="220"/>
      <c r="F164" s="221"/>
      <c r="G164" s="221"/>
      <c r="H164" s="222">
        <f aca="true" t="shared" si="20" ref="H164:H177">F164*G164</f>
        <v>0</v>
      </c>
    </row>
    <row r="165" spans="1:8" s="178" customFormat="1" ht="12.75">
      <c r="A165" s="223">
        <v>146</v>
      </c>
      <c r="B165" s="219" t="s">
        <v>508</v>
      </c>
      <c r="C165" s="224"/>
      <c r="D165" s="216" t="s">
        <v>304</v>
      </c>
      <c r="E165" s="217" t="s">
        <v>77</v>
      </c>
      <c r="F165" s="218">
        <v>4</v>
      </c>
      <c r="G165" s="218"/>
      <c r="H165" s="225">
        <f t="shared" si="20"/>
        <v>0</v>
      </c>
    </row>
    <row r="166" spans="1:8" s="178" customFormat="1" ht="22.5">
      <c r="A166" s="223">
        <v>147</v>
      </c>
      <c r="B166" s="219" t="s">
        <v>509</v>
      </c>
      <c r="C166" s="224"/>
      <c r="D166" s="216" t="s">
        <v>387</v>
      </c>
      <c r="E166" s="217" t="s">
        <v>77</v>
      </c>
      <c r="F166" s="218">
        <v>4</v>
      </c>
      <c r="G166" s="218"/>
      <c r="H166" s="225">
        <f t="shared" si="20"/>
        <v>0</v>
      </c>
    </row>
    <row r="167" spans="1:8" s="178" customFormat="1" ht="45">
      <c r="A167" s="223">
        <v>148</v>
      </c>
      <c r="B167" s="219" t="s">
        <v>510</v>
      </c>
      <c r="C167" s="224"/>
      <c r="D167" s="216" t="s">
        <v>392</v>
      </c>
      <c r="E167" s="217" t="s">
        <v>77</v>
      </c>
      <c r="F167" s="218">
        <v>1</v>
      </c>
      <c r="G167" s="218"/>
      <c r="H167" s="225">
        <f t="shared" si="20"/>
        <v>0</v>
      </c>
    </row>
    <row r="168" spans="1:8" s="178" customFormat="1" ht="12.75">
      <c r="A168" s="223">
        <v>149</v>
      </c>
      <c r="B168" s="219" t="s">
        <v>511</v>
      </c>
      <c r="C168" s="224"/>
      <c r="D168" s="216" t="s">
        <v>386</v>
      </c>
      <c r="E168" s="217" t="s">
        <v>77</v>
      </c>
      <c r="F168" s="218">
        <v>1</v>
      </c>
      <c r="G168" s="218"/>
      <c r="H168" s="225">
        <f t="shared" si="20"/>
        <v>0</v>
      </c>
    </row>
    <row r="169" spans="1:8" s="178" customFormat="1" ht="33.75">
      <c r="A169" s="223">
        <v>150</v>
      </c>
      <c r="B169" s="219" t="s">
        <v>186</v>
      </c>
      <c r="C169" s="224"/>
      <c r="D169" s="216" t="s">
        <v>199</v>
      </c>
      <c r="E169" s="217" t="s">
        <v>200</v>
      </c>
      <c r="F169" s="218">
        <v>2</v>
      </c>
      <c r="G169" s="218"/>
      <c r="H169" s="225">
        <f t="shared" si="20"/>
        <v>0</v>
      </c>
    </row>
    <row r="170" spans="1:8" s="178" customFormat="1" ht="12.75">
      <c r="A170" s="223">
        <v>151</v>
      </c>
      <c r="B170" s="219" t="s">
        <v>187</v>
      </c>
      <c r="C170" s="224"/>
      <c r="D170" s="216" t="s">
        <v>372</v>
      </c>
      <c r="E170" s="217" t="s">
        <v>77</v>
      </c>
      <c r="F170" s="218">
        <v>2</v>
      </c>
      <c r="G170" s="218"/>
      <c r="H170" s="225">
        <f t="shared" si="20"/>
        <v>0</v>
      </c>
    </row>
    <row r="171" spans="1:8" s="178" customFormat="1" ht="22.5">
      <c r="A171" s="223">
        <v>152</v>
      </c>
      <c r="B171" s="219" t="s">
        <v>512</v>
      </c>
      <c r="C171" s="224"/>
      <c r="D171" s="216" t="s">
        <v>373</v>
      </c>
      <c r="E171" s="217" t="s">
        <v>200</v>
      </c>
      <c r="F171" s="218">
        <v>2</v>
      </c>
      <c r="G171" s="218"/>
      <c r="H171" s="225">
        <f t="shared" si="20"/>
        <v>0</v>
      </c>
    </row>
    <row r="172" spans="1:8" s="178" customFormat="1" ht="12.75">
      <c r="A172" s="223">
        <v>153</v>
      </c>
      <c r="B172" s="219" t="s">
        <v>513</v>
      </c>
      <c r="C172" s="224"/>
      <c r="D172" s="216" t="s">
        <v>204</v>
      </c>
      <c r="E172" s="217" t="s">
        <v>77</v>
      </c>
      <c r="F172" s="218">
        <v>8</v>
      </c>
      <c r="G172" s="218"/>
      <c r="H172" s="225">
        <f t="shared" si="20"/>
        <v>0</v>
      </c>
    </row>
    <row r="173" spans="1:8" s="178" customFormat="1" ht="12.75">
      <c r="A173" s="223">
        <v>154</v>
      </c>
      <c r="B173" s="219" t="s">
        <v>188</v>
      </c>
      <c r="C173" s="224"/>
      <c r="D173" s="216" t="s">
        <v>206</v>
      </c>
      <c r="E173" s="217" t="s">
        <v>77</v>
      </c>
      <c r="F173" s="218">
        <v>2</v>
      </c>
      <c r="G173" s="218"/>
      <c r="H173" s="225">
        <f t="shared" si="20"/>
        <v>0</v>
      </c>
    </row>
    <row r="174" spans="1:8" s="178" customFormat="1" ht="12.75">
      <c r="A174" s="223">
        <v>155</v>
      </c>
      <c r="B174" s="219" t="s">
        <v>514</v>
      </c>
      <c r="C174" s="224"/>
      <c r="D174" s="216" t="s">
        <v>208</v>
      </c>
      <c r="E174" s="217" t="s">
        <v>77</v>
      </c>
      <c r="F174" s="218">
        <v>2</v>
      </c>
      <c r="G174" s="218"/>
      <c r="H174" s="225">
        <f t="shared" si="20"/>
        <v>0</v>
      </c>
    </row>
    <row r="175" spans="1:8" s="178" customFormat="1" ht="12.75">
      <c r="A175" s="223">
        <v>156</v>
      </c>
      <c r="B175" s="219" t="s">
        <v>189</v>
      </c>
      <c r="C175" s="224"/>
      <c r="D175" s="216" t="s">
        <v>210</v>
      </c>
      <c r="E175" s="217" t="s">
        <v>200</v>
      </c>
      <c r="F175" s="218">
        <v>2</v>
      </c>
      <c r="G175" s="218"/>
      <c r="H175" s="225">
        <f t="shared" si="20"/>
        <v>0</v>
      </c>
    </row>
    <row r="176" spans="1:8" s="178" customFormat="1" ht="12.75">
      <c r="A176" s="223">
        <v>157</v>
      </c>
      <c r="B176" s="219" t="s">
        <v>190</v>
      </c>
      <c r="C176" s="224"/>
      <c r="D176" s="216" t="s">
        <v>374</v>
      </c>
      <c r="E176" s="217" t="s">
        <v>108</v>
      </c>
      <c r="F176" s="218">
        <v>4</v>
      </c>
      <c r="G176" s="218"/>
      <c r="H176" s="225">
        <f t="shared" si="20"/>
        <v>0</v>
      </c>
    </row>
    <row r="177" spans="1:8" s="178" customFormat="1" ht="12.75">
      <c r="A177" s="223">
        <v>158</v>
      </c>
      <c r="B177" s="219" t="s">
        <v>193</v>
      </c>
      <c r="C177" s="224"/>
      <c r="D177" s="216" t="s">
        <v>213</v>
      </c>
      <c r="E177" s="217" t="s">
        <v>108</v>
      </c>
      <c r="F177" s="218">
        <v>8</v>
      </c>
      <c r="G177" s="218"/>
      <c r="H177" s="225">
        <f t="shared" si="20"/>
        <v>0</v>
      </c>
    </row>
    <row r="178" spans="1:8" s="178" customFormat="1" ht="12.75">
      <c r="A178" s="223">
        <v>159</v>
      </c>
      <c r="B178" s="197"/>
      <c r="C178" s="219" t="s">
        <v>396</v>
      </c>
      <c r="D178" s="192" t="s">
        <v>394</v>
      </c>
      <c r="E178" s="220"/>
      <c r="F178" s="221"/>
      <c r="G178" s="221"/>
      <c r="H178" s="222">
        <f aca="true" t="shared" si="21" ref="H178:H192">F178*G178</f>
        <v>0</v>
      </c>
    </row>
    <row r="179" spans="1:8" s="178" customFormat="1" ht="12.75">
      <c r="A179" s="223">
        <v>160</v>
      </c>
      <c r="B179" s="219" t="s">
        <v>515</v>
      </c>
      <c r="C179" s="224"/>
      <c r="D179" s="216" t="s">
        <v>304</v>
      </c>
      <c r="E179" s="217" t="s">
        <v>77</v>
      </c>
      <c r="F179" s="218">
        <v>4</v>
      </c>
      <c r="G179" s="218"/>
      <c r="H179" s="225">
        <f t="shared" si="21"/>
        <v>0</v>
      </c>
    </row>
    <row r="180" spans="1:8" s="178" customFormat="1" ht="22.5">
      <c r="A180" s="223">
        <v>161</v>
      </c>
      <c r="B180" s="219" t="s">
        <v>516</v>
      </c>
      <c r="C180" s="224"/>
      <c r="D180" s="216" t="s">
        <v>387</v>
      </c>
      <c r="E180" s="217" t="s">
        <v>77</v>
      </c>
      <c r="F180" s="218">
        <v>4</v>
      </c>
      <c r="G180" s="218"/>
      <c r="H180" s="225">
        <f t="shared" si="21"/>
        <v>0</v>
      </c>
    </row>
    <row r="181" spans="1:8" s="178" customFormat="1" ht="45">
      <c r="A181" s="223">
        <v>162</v>
      </c>
      <c r="B181" s="219" t="s">
        <v>194</v>
      </c>
      <c r="C181" s="224"/>
      <c r="D181" s="216" t="s">
        <v>395</v>
      </c>
      <c r="E181" s="217" t="s">
        <v>77</v>
      </c>
      <c r="F181" s="218">
        <v>1</v>
      </c>
      <c r="G181" s="218"/>
      <c r="H181" s="225">
        <f t="shared" si="21"/>
        <v>0</v>
      </c>
    </row>
    <row r="182" spans="1:8" s="178" customFormat="1" ht="12.75">
      <c r="A182" s="223">
        <v>163</v>
      </c>
      <c r="B182" s="219" t="s">
        <v>195</v>
      </c>
      <c r="C182" s="224"/>
      <c r="D182" s="216" t="s">
        <v>386</v>
      </c>
      <c r="E182" s="217" t="s">
        <v>77</v>
      </c>
      <c r="F182" s="218">
        <v>1</v>
      </c>
      <c r="G182" s="218"/>
      <c r="H182" s="225">
        <f t="shared" si="21"/>
        <v>0</v>
      </c>
    </row>
    <row r="183" spans="1:8" s="178" customFormat="1" ht="33.75">
      <c r="A183" s="223">
        <v>164</v>
      </c>
      <c r="B183" s="219" t="s">
        <v>517</v>
      </c>
      <c r="C183" s="224"/>
      <c r="D183" s="216" t="s">
        <v>371</v>
      </c>
      <c r="E183" s="217" t="s">
        <v>200</v>
      </c>
      <c r="F183" s="218">
        <v>2</v>
      </c>
      <c r="G183" s="218"/>
      <c r="H183" s="225">
        <f t="shared" si="21"/>
        <v>0</v>
      </c>
    </row>
    <row r="184" spans="1:8" s="178" customFormat="1" ht="12.75">
      <c r="A184" s="223">
        <v>165</v>
      </c>
      <c r="B184" s="219" t="s">
        <v>196</v>
      </c>
      <c r="C184" s="224"/>
      <c r="D184" s="216" t="s">
        <v>372</v>
      </c>
      <c r="E184" s="217" t="s">
        <v>77</v>
      </c>
      <c r="F184" s="218">
        <v>2</v>
      </c>
      <c r="G184" s="218"/>
      <c r="H184" s="225">
        <f t="shared" si="21"/>
        <v>0</v>
      </c>
    </row>
    <row r="185" spans="1:8" s="178" customFormat="1" ht="22.5">
      <c r="A185" s="223">
        <v>166</v>
      </c>
      <c r="B185" s="219" t="s">
        <v>197</v>
      </c>
      <c r="C185" s="224"/>
      <c r="D185" s="216" t="s">
        <v>373</v>
      </c>
      <c r="E185" s="217" t="s">
        <v>200</v>
      </c>
      <c r="F185" s="218">
        <v>2</v>
      </c>
      <c r="G185" s="218"/>
      <c r="H185" s="225">
        <f t="shared" si="21"/>
        <v>0</v>
      </c>
    </row>
    <row r="186" spans="1:8" s="178" customFormat="1" ht="12.75">
      <c r="A186" s="223">
        <v>167</v>
      </c>
      <c r="B186" s="219" t="s">
        <v>198</v>
      </c>
      <c r="C186" s="224"/>
      <c r="D186" s="216" t="s">
        <v>204</v>
      </c>
      <c r="E186" s="217" t="s">
        <v>77</v>
      </c>
      <c r="F186" s="218">
        <v>8</v>
      </c>
      <c r="G186" s="218"/>
      <c r="H186" s="225">
        <f t="shared" si="21"/>
        <v>0</v>
      </c>
    </row>
    <row r="187" spans="1:8" s="178" customFormat="1" ht="12.75">
      <c r="A187" s="223">
        <v>168</v>
      </c>
      <c r="B187" s="219" t="s">
        <v>201</v>
      </c>
      <c r="C187" s="224"/>
      <c r="D187" s="216" t="s">
        <v>206</v>
      </c>
      <c r="E187" s="217" t="s">
        <v>77</v>
      </c>
      <c r="F187" s="218">
        <v>2</v>
      </c>
      <c r="G187" s="218"/>
      <c r="H187" s="225">
        <f t="shared" si="21"/>
        <v>0</v>
      </c>
    </row>
    <row r="188" spans="1:8" s="178" customFormat="1" ht="12.75">
      <c r="A188" s="223">
        <v>169</v>
      </c>
      <c r="B188" s="219" t="s">
        <v>202</v>
      </c>
      <c r="C188" s="224"/>
      <c r="D188" s="216" t="s">
        <v>208</v>
      </c>
      <c r="E188" s="217" t="s">
        <v>77</v>
      </c>
      <c r="F188" s="218">
        <v>2</v>
      </c>
      <c r="G188" s="218"/>
      <c r="H188" s="225">
        <f t="shared" si="21"/>
        <v>0</v>
      </c>
    </row>
    <row r="189" spans="1:8" s="178" customFormat="1" ht="12.75">
      <c r="A189" s="223">
        <v>170</v>
      </c>
      <c r="B189" s="219" t="s">
        <v>203</v>
      </c>
      <c r="C189" s="224"/>
      <c r="D189" s="216" t="s">
        <v>210</v>
      </c>
      <c r="E189" s="217" t="s">
        <v>200</v>
      </c>
      <c r="F189" s="218">
        <v>2</v>
      </c>
      <c r="G189" s="218"/>
      <c r="H189" s="225">
        <f t="shared" si="21"/>
        <v>0</v>
      </c>
    </row>
    <row r="190" spans="1:8" s="178" customFormat="1" ht="12.75">
      <c r="A190" s="223">
        <v>171</v>
      </c>
      <c r="B190" s="219" t="s">
        <v>205</v>
      </c>
      <c r="C190" s="224"/>
      <c r="D190" s="216" t="s">
        <v>374</v>
      </c>
      <c r="E190" s="217" t="s">
        <v>108</v>
      </c>
      <c r="F190" s="218">
        <v>4</v>
      </c>
      <c r="G190" s="218"/>
      <c r="H190" s="225">
        <f t="shared" si="21"/>
        <v>0</v>
      </c>
    </row>
    <row r="191" spans="1:8" s="178" customFormat="1" ht="12.75">
      <c r="A191" s="223">
        <v>172</v>
      </c>
      <c r="B191" s="219" t="s">
        <v>207</v>
      </c>
      <c r="C191" s="224"/>
      <c r="D191" s="216" t="s">
        <v>213</v>
      </c>
      <c r="E191" s="217" t="s">
        <v>108</v>
      </c>
      <c r="F191" s="218">
        <v>8</v>
      </c>
      <c r="G191" s="218"/>
      <c r="H191" s="225">
        <f t="shared" si="21"/>
        <v>0</v>
      </c>
    </row>
    <row r="192" spans="1:8" s="178" customFormat="1" ht="12.75">
      <c r="A192" s="223">
        <v>173</v>
      </c>
      <c r="B192" s="219" t="s">
        <v>209</v>
      </c>
      <c r="C192" s="224"/>
      <c r="D192" s="216" t="s">
        <v>162</v>
      </c>
      <c r="E192" s="217" t="s">
        <v>77</v>
      </c>
      <c r="F192" s="218">
        <v>1</v>
      </c>
      <c r="G192" s="218"/>
      <c r="H192" s="225">
        <f t="shared" si="21"/>
        <v>0</v>
      </c>
    </row>
    <row r="193" spans="1:8" s="178" customFormat="1" ht="12.75">
      <c r="A193" s="223"/>
      <c r="B193" s="219"/>
      <c r="C193" s="224"/>
      <c r="D193" s="192" t="s">
        <v>147</v>
      </c>
      <c r="E193" s="220"/>
      <c r="F193" s="221"/>
      <c r="G193" s="221"/>
      <c r="H193" s="222">
        <f aca="true" t="shared" si="22" ref="H193:H212">F193*G193</f>
        <v>0</v>
      </c>
    </row>
    <row r="194" spans="1:8" s="178" customFormat="1" ht="22.5">
      <c r="A194" s="223">
        <v>174</v>
      </c>
      <c r="B194" s="219" t="s">
        <v>211</v>
      </c>
      <c r="C194" s="224"/>
      <c r="D194" s="216" t="s">
        <v>397</v>
      </c>
      <c r="E194" s="217" t="s">
        <v>73</v>
      </c>
      <c r="F194" s="218">
        <v>3</v>
      </c>
      <c r="G194" s="218"/>
      <c r="H194" s="225">
        <f t="shared" si="22"/>
        <v>0</v>
      </c>
    </row>
    <row r="195" spans="1:8" s="178" customFormat="1" ht="22.5">
      <c r="A195" s="223">
        <v>175</v>
      </c>
      <c r="B195" s="219" t="s">
        <v>212</v>
      </c>
      <c r="C195" s="224"/>
      <c r="D195" s="216" t="s">
        <v>398</v>
      </c>
      <c r="E195" s="217" t="s">
        <v>73</v>
      </c>
      <c r="F195" s="218">
        <v>2</v>
      </c>
      <c r="G195" s="218"/>
      <c r="H195" s="225">
        <f aca="true" t="shared" si="23" ref="H195">F195*G195</f>
        <v>0</v>
      </c>
    </row>
    <row r="196" spans="1:8" s="178" customFormat="1" ht="12.75">
      <c r="A196" s="223">
        <v>176</v>
      </c>
      <c r="B196" s="219" t="s">
        <v>518</v>
      </c>
      <c r="C196" s="224"/>
      <c r="D196" s="216" t="s">
        <v>399</v>
      </c>
      <c r="E196" s="217" t="s">
        <v>77</v>
      </c>
      <c r="F196" s="218">
        <v>24</v>
      </c>
      <c r="G196" s="218"/>
      <c r="H196" s="225">
        <f t="shared" si="22"/>
        <v>0</v>
      </c>
    </row>
    <row r="197" spans="1:8" s="178" customFormat="1" ht="12.75">
      <c r="A197" s="223">
        <v>177</v>
      </c>
      <c r="B197" s="219" t="s">
        <v>647</v>
      </c>
      <c r="C197" s="224"/>
      <c r="D197" s="216" t="s">
        <v>153</v>
      </c>
      <c r="E197" s="217" t="s">
        <v>77</v>
      </c>
      <c r="F197" s="218">
        <v>4</v>
      </c>
      <c r="G197" s="218"/>
      <c r="H197" s="225">
        <f t="shared" si="22"/>
        <v>0</v>
      </c>
    </row>
    <row r="198" spans="1:8" s="178" customFormat="1" ht="22.5">
      <c r="A198" s="223">
        <v>178</v>
      </c>
      <c r="B198" s="219" t="s">
        <v>648</v>
      </c>
      <c r="C198" s="224"/>
      <c r="D198" s="216" t="s">
        <v>155</v>
      </c>
      <c r="E198" s="217" t="s">
        <v>77</v>
      </c>
      <c r="F198" s="218">
        <v>2</v>
      </c>
      <c r="G198" s="218"/>
      <c r="H198" s="225">
        <f t="shared" si="22"/>
        <v>0</v>
      </c>
    </row>
    <row r="199" spans="1:8" s="178" customFormat="1" ht="22.5">
      <c r="A199" s="223">
        <v>179</v>
      </c>
      <c r="B199" s="219" t="s">
        <v>649</v>
      </c>
      <c r="C199" s="224"/>
      <c r="D199" s="216" t="s">
        <v>158</v>
      </c>
      <c r="E199" s="217" t="s">
        <v>77</v>
      </c>
      <c r="F199" s="218">
        <v>3</v>
      </c>
      <c r="G199" s="218"/>
      <c r="H199" s="225">
        <f t="shared" si="22"/>
        <v>0</v>
      </c>
    </row>
    <row r="200" spans="1:8" s="178" customFormat="1" ht="12.75">
      <c r="A200" s="223">
        <v>180</v>
      </c>
      <c r="B200" s="219" t="s">
        <v>519</v>
      </c>
      <c r="C200" s="224"/>
      <c r="D200" s="216" t="s">
        <v>160</v>
      </c>
      <c r="E200" s="217" t="s">
        <v>77</v>
      </c>
      <c r="F200" s="218">
        <v>0</v>
      </c>
      <c r="G200" s="218"/>
      <c r="H200" s="222">
        <f t="shared" si="22"/>
        <v>0</v>
      </c>
    </row>
    <row r="201" spans="1:8" s="178" customFormat="1" ht="12.75">
      <c r="A201" s="223">
        <v>181</v>
      </c>
      <c r="B201" s="219" t="s">
        <v>520</v>
      </c>
      <c r="C201" s="224"/>
      <c r="D201" s="216" t="s">
        <v>162</v>
      </c>
      <c r="E201" s="217" t="s">
        <v>77</v>
      </c>
      <c r="F201" s="218">
        <v>0</v>
      </c>
      <c r="G201" s="218"/>
      <c r="H201" s="222">
        <f t="shared" si="22"/>
        <v>0</v>
      </c>
    </row>
    <row r="202" spans="1:8" s="178" customFormat="1" ht="12.75">
      <c r="A202" s="223">
        <v>182</v>
      </c>
      <c r="B202" s="219" t="s">
        <v>521</v>
      </c>
      <c r="C202" s="224"/>
      <c r="D202" s="216" t="s">
        <v>164</v>
      </c>
      <c r="E202" s="217" t="s">
        <v>77</v>
      </c>
      <c r="F202" s="218">
        <v>0</v>
      </c>
      <c r="G202" s="218"/>
      <c r="H202" s="222">
        <f t="shared" si="22"/>
        <v>0</v>
      </c>
    </row>
    <row r="203" spans="1:8" s="178" customFormat="1" ht="12.75">
      <c r="A203" s="223">
        <v>183</v>
      </c>
      <c r="B203" s="219" t="s">
        <v>522</v>
      </c>
      <c r="C203" s="224"/>
      <c r="D203" s="216" t="s">
        <v>166</v>
      </c>
      <c r="E203" s="217" t="s">
        <v>77</v>
      </c>
      <c r="F203" s="218">
        <v>0</v>
      </c>
      <c r="G203" s="218"/>
      <c r="H203" s="222">
        <f t="shared" si="22"/>
        <v>0</v>
      </c>
    </row>
    <row r="204" spans="1:8" s="178" customFormat="1" ht="12.75">
      <c r="A204" s="223">
        <v>184</v>
      </c>
      <c r="B204" s="219" t="s">
        <v>523</v>
      </c>
      <c r="C204" s="224"/>
      <c r="D204" s="216" t="s">
        <v>401</v>
      </c>
      <c r="E204" s="217" t="s">
        <v>77</v>
      </c>
      <c r="F204" s="218">
        <v>28</v>
      </c>
      <c r="G204" s="218"/>
      <c r="H204" s="225">
        <f t="shared" si="22"/>
        <v>0</v>
      </c>
    </row>
    <row r="205" spans="1:8" s="178" customFormat="1" ht="12.75">
      <c r="A205" s="223">
        <v>185</v>
      </c>
      <c r="B205" s="219" t="s">
        <v>524</v>
      </c>
      <c r="C205" s="224"/>
      <c r="D205" s="216" t="s">
        <v>400</v>
      </c>
      <c r="E205" s="217" t="s">
        <v>77</v>
      </c>
      <c r="F205" s="218">
        <v>14</v>
      </c>
      <c r="G205" s="218"/>
      <c r="H205" s="225">
        <f t="shared" si="22"/>
        <v>0</v>
      </c>
    </row>
    <row r="206" spans="1:8" s="178" customFormat="1" ht="12.75">
      <c r="A206" s="223">
        <v>186</v>
      </c>
      <c r="B206" s="219" t="s">
        <v>525</v>
      </c>
      <c r="C206" s="224"/>
      <c r="D206" s="216" t="s">
        <v>169</v>
      </c>
      <c r="E206" s="217" t="s">
        <v>77</v>
      </c>
      <c r="F206" s="218">
        <v>0</v>
      </c>
      <c r="G206" s="218"/>
      <c r="H206" s="225">
        <f t="shared" si="22"/>
        <v>0</v>
      </c>
    </row>
    <row r="207" spans="1:8" s="178" customFormat="1" ht="12.75">
      <c r="A207" s="223">
        <v>187</v>
      </c>
      <c r="B207" s="219" t="s">
        <v>526</v>
      </c>
      <c r="C207" s="224"/>
      <c r="D207" s="216" t="s">
        <v>171</v>
      </c>
      <c r="E207" s="217" t="s">
        <v>77</v>
      </c>
      <c r="F207" s="218">
        <v>20</v>
      </c>
      <c r="G207" s="218"/>
      <c r="H207" s="225">
        <f t="shared" si="22"/>
        <v>0</v>
      </c>
    </row>
    <row r="208" spans="1:8" s="178" customFormat="1" ht="12.75">
      <c r="A208" s="223">
        <v>188</v>
      </c>
      <c r="B208" s="219" t="s">
        <v>527</v>
      </c>
      <c r="C208" s="224"/>
      <c r="D208" s="216" t="s">
        <v>173</v>
      </c>
      <c r="E208" s="217" t="s">
        <v>77</v>
      </c>
      <c r="F208" s="218">
        <v>14</v>
      </c>
      <c r="G208" s="218"/>
      <c r="H208" s="225">
        <f t="shared" si="22"/>
        <v>0</v>
      </c>
    </row>
    <row r="209" spans="1:8" s="178" customFormat="1" ht="12.75">
      <c r="A209" s="223">
        <v>189</v>
      </c>
      <c r="B209" s="219" t="s">
        <v>528</v>
      </c>
      <c r="C209" s="224"/>
      <c r="D209" s="216" t="s">
        <v>175</v>
      </c>
      <c r="E209" s="217" t="s">
        <v>77</v>
      </c>
      <c r="F209" s="218">
        <v>14</v>
      </c>
      <c r="G209" s="218"/>
      <c r="H209" s="225">
        <f t="shared" si="22"/>
        <v>0</v>
      </c>
    </row>
    <row r="210" spans="1:8" s="178" customFormat="1" ht="12.75">
      <c r="A210" s="223">
        <v>190</v>
      </c>
      <c r="B210" s="219" t="s">
        <v>529</v>
      </c>
      <c r="C210" s="224"/>
      <c r="D210" s="216" t="s">
        <v>177</v>
      </c>
      <c r="E210" s="217" t="s">
        <v>77</v>
      </c>
      <c r="F210" s="218">
        <f>F208</f>
        <v>14</v>
      </c>
      <c r="G210" s="218"/>
      <c r="H210" s="225">
        <f t="shared" si="22"/>
        <v>0</v>
      </c>
    </row>
    <row r="211" spans="1:8" s="178" customFormat="1" ht="12.75">
      <c r="A211" s="223">
        <v>191</v>
      </c>
      <c r="B211" s="219" t="s">
        <v>530</v>
      </c>
      <c r="C211" s="224"/>
      <c r="D211" s="216" t="s">
        <v>179</v>
      </c>
      <c r="E211" s="217" t="s">
        <v>77</v>
      </c>
      <c r="F211" s="218">
        <f>F209</f>
        <v>14</v>
      </c>
      <c r="G211" s="218"/>
      <c r="H211" s="225">
        <f t="shared" si="22"/>
        <v>0</v>
      </c>
    </row>
    <row r="212" spans="1:8" s="178" customFormat="1" ht="22.5">
      <c r="A212" s="223">
        <v>192</v>
      </c>
      <c r="B212" s="219" t="s">
        <v>531</v>
      </c>
      <c r="C212" s="224"/>
      <c r="D212" s="216" t="s">
        <v>181</v>
      </c>
      <c r="E212" s="217" t="s">
        <v>77</v>
      </c>
      <c r="F212" s="218">
        <v>28</v>
      </c>
      <c r="G212" s="218"/>
      <c r="H212" s="225">
        <f t="shared" si="22"/>
        <v>0</v>
      </c>
    </row>
    <row r="213" spans="1:8" s="178" customFormat="1" ht="12.75">
      <c r="A213" s="223">
        <v>193</v>
      </c>
      <c r="B213" s="219" t="s">
        <v>532</v>
      </c>
      <c r="C213" s="224"/>
      <c r="D213" s="216" t="s">
        <v>413</v>
      </c>
      <c r="E213" s="217" t="s">
        <v>77</v>
      </c>
      <c r="F213" s="218">
        <v>200</v>
      </c>
      <c r="G213" s="218"/>
      <c r="H213" s="225">
        <f aca="true" t="shared" si="24" ref="H213:H242">F213*G213</f>
        <v>0</v>
      </c>
    </row>
    <row r="214" spans="1:8" s="178" customFormat="1" ht="12.75">
      <c r="A214" s="223">
        <v>194</v>
      </c>
      <c r="B214" s="219" t="s">
        <v>533</v>
      </c>
      <c r="C214" s="224"/>
      <c r="D214" s="216" t="s">
        <v>414</v>
      </c>
      <c r="E214" s="217" t="s">
        <v>77</v>
      </c>
      <c r="F214" s="218">
        <v>20</v>
      </c>
      <c r="G214" s="218"/>
      <c r="H214" s="225">
        <f aca="true" t="shared" si="25" ref="H214">F214*G214</f>
        <v>0</v>
      </c>
    </row>
    <row r="215" spans="1:8" s="178" customFormat="1" ht="12.75">
      <c r="A215" s="223">
        <v>195</v>
      </c>
      <c r="B215" s="219" t="s">
        <v>534</v>
      </c>
      <c r="C215" s="224"/>
      <c r="D215" s="216" t="s">
        <v>402</v>
      </c>
      <c r="E215" s="217" t="s">
        <v>77</v>
      </c>
      <c r="F215" s="218">
        <v>4</v>
      </c>
      <c r="G215" s="218"/>
      <c r="H215" s="225">
        <f t="shared" si="24"/>
        <v>0</v>
      </c>
    </row>
    <row r="216" spans="1:8" s="178" customFormat="1" ht="12.75">
      <c r="A216" s="223">
        <v>196</v>
      </c>
      <c r="B216" s="219" t="s">
        <v>535</v>
      </c>
      <c r="C216" s="224"/>
      <c r="D216" s="216" t="s">
        <v>403</v>
      </c>
      <c r="E216" s="217" t="s">
        <v>77</v>
      </c>
      <c r="F216" s="218">
        <v>4</v>
      </c>
      <c r="G216" s="218"/>
      <c r="H216" s="225">
        <f t="shared" si="24"/>
        <v>0</v>
      </c>
    </row>
    <row r="217" spans="1:8" s="178" customFormat="1" ht="12.75">
      <c r="A217" s="223">
        <v>197</v>
      </c>
      <c r="B217" s="219" t="s">
        <v>536</v>
      </c>
      <c r="C217" s="224"/>
      <c r="D217" s="216" t="s">
        <v>404</v>
      </c>
      <c r="E217" s="217" t="s">
        <v>77</v>
      </c>
      <c r="F217" s="218">
        <v>4</v>
      </c>
      <c r="G217" s="218"/>
      <c r="H217" s="225">
        <f t="shared" si="24"/>
        <v>0</v>
      </c>
    </row>
    <row r="218" spans="1:8" s="178" customFormat="1" ht="33.75">
      <c r="A218" s="223">
        <v>198</v>
      </c>
      <c r="B218" s="219" t="s">
        <v>537</v>
      </c>
      <c r="C218" s="224"/>
      <c r="D218" s="216" t="s">
        <v>588</v>
      </c>
      <c r="E218" s="217" t="s">
        <v>77</v>
      </c>
      <c r="F218" s="218">
        <v>3</v>
      </c>
      <c r="G218" s="218"/>
      <c r="H218" s="225">
        <f t="shared" si="24"/>
        <v>0</v>
      </c>
    </row>
    <row r="219" spans="1:8" s="178" customFormat="1" ht="33.75">
      <c r="A219" s="223">
        <v>199</v>
      </c>
      <c r="B219" s="219" t="s">
        <v>538</v>
      </c>
      <c r="C219" s="224"/>
      <c r="D219" s="216" t="s">
        <v>589</v>
      </c>
      <c r="E219" s="217" t="s">
        <v>77</v>
      </c>
      <c r="F219" s="218">
        <v>1</v>
      </c>
      <c r="G219" s="218"/>
      <c r="H219" s="225">
        <f t="shared" si="24"/>
        <v>0</v>
      </c>
    </row>
    <row r="220" spans="1:8" s="178" customFormat="1" ht="12.75">
      <c r="A220" s="223"/>
      <c r="B220" s="219"/>
      <c r="C220" s="224"/>
      <c r="D220" s="226" t="s">
        <v>408</v>
      </c>
      <c r="E220" s="217"/>
      <c r="F220" s="218"/>
      <c r="G220" s="218"/>
      <c r="H220" s="225"/>
    </row>
    <row r="221" spans="1:8" s="178" customFormat="1" ht="24.75" customHeight="1">
      <c r="A221" s="223">
        <v>209</v>
      </c>
      <c r="B221" s="219" t="s">
        <v>539</v>
      </c>
      <c r="C221" s="224"/>
      <c r="D221" s="216" t="s">
        <v>405</v>
      </c>
      <c r="E221" s="217" t="s">
        <v>77</v>
      </c>
      <c r="F221" s="218">
        <v>20</v>
      </c>
      <c r="G221" s="218"/>
      <c r="H221" s="225">
        <f t="shared" si="24"/>
        <v>0</v>
      </c>
    </row>
    <row r="222" spans="1:8" s="178" customFormat="1" ht="22.5">
      <c r="A222" s="223">
        <v>210</v>
      </c>
      <c r="B222" s="219" t="s">
        <v>214</v>
      </c>
      <c r="C222" s="224"/>
      <c r="D222" s="216" t="s">
        <v>406</v>
      </c>
      <c r="E222" s="217" t="s">
        <v>77</v>
      </c>
      <c r="F222" s="218">
        <v>20</v>
      </c>
      <c r="G222" s="218"/>
      <c r="H222" s="225">
        <f t="shared" si="24"/>
        <v>0</v>
      </c>
    </row>
    <row r="223" spans="1:8" s="178" customFormat="1" ht="12.75">
      <c r="A223" s="223">
        <v>211</v>
      </c>
      <c r="B223" s="219" t="s">
        <v>540</v>
      </c>
      <c r="C223" s="224"/>
      <c r="D223" s="216" t="s">
        <v>407</v>
      </c>
      <c r="E223" s="217" t="s">
        <v>77</v>
      </c>
      <c r="F223" s="218">
        <v>4</v>
      </c>
      <c r="G223" s="218"/>
      <c r="H223" s="225">
        <f t="shared" si="24"/>
        <v>0</v>
      </c>
    </row>
    <row r="224" spans="1:8" s="178" customFormat="1" ht="12.75">
      <c r="A224" s="223">
        <v>212</v>
      </c>
      <c r="B224" s="219" t="s">
        <v>215</v>
      </c>
      <c r="C224" s="224"/>
      <c r="D224" s="216" t="s">
        <v>412</v>
      </c>
      <c r="E224" s="217" t="s">
        <v>77</v>
      </c>
      <c r="F224" s="218">
        <v>4</v>
      </c>
      <c r="G224" s="218"/>
      <c r="H224" s="225">
        <f t="shared" si="24"/>
        <v>0</v>
      </c>
    </row>
    <row r="225" spans="1:8" s="178" customFormat="1" ht="12.75">
      <c r="A225" s="223"/>
      <c r="B225" s="219"/>
      <c r="C225" s="224"/>
      <c r="D225" s="226" t="s">
        <v>409</v>
      </c>
      <c r="E225" s="217"/>
      <c r="F225" s="218"/>
      <c r="G225" s="218"/>
      <c r="H225" s="225"/>
    </row>
    <row r="226" spans="1:8" s="178" customFormat="1" ht="12.75">
      <c r="A226" s="223">
        <v>213</v>
      </c>
      <c r="B226" s="219" t="s">
        <v>216</v>
      </c>
      <c r="C226" s="224"/>
      <c r="D226" s="216" t="s">
        <v>586</v>
      </c>
      <c r="E226" s="217" t="s">
        <v>77</v>
      </c>
      <c r="F226" s="218">
        <v>3</v>
      </c>
      <c r="G226" s="218"/>
      <c r="H226" s="225">
        <f t="shared" si="24"/>
        <v>0</v>
      </c>
    </row>
    <row r="227" spans="1:8" s="178" customFormat="1" ht="12.75">
      <c r="A227" s="223">
        <v>214</v>
      </c>
      <c r="B227" s="219" t="s">
        <v>218</v>
      </c>
      <c r="C227" s="224"/>
      <c r="D227" s="216" t="s">
        <v>426</v>
      </c>
      <c r="E227" s="217" t="s">
        <v>77</v>
      </c>
      <c r="F227" s="218">
        <v>2</v>
      </c>
      <c r="G227" s="218"/>
      <c r="H227" s="225">
        <f t="shared" si="24"/>
        <v>0</v>
      </c>
    </row>
    <row r="228" spans="1:8" s="178" customFormat="1" ht="12.75">
      <c r="A228" s="223">
        <v>215</v>
      </c>
      <c r="B228" s="219" t="s">
        <v>219</v>
      </c>
      <c r="C228" s="224"/>
      <c r="D228" s="216" t="s">
        <v>171</v>
      </c>
      <c r="E228" s="217" t="s">
        <v>77</v>
      </c>
      <c r="F228" s="218">
        <v>3</v>
      </c>
      <c r="G228" s="218"/>
      <c r="H228" s="225">
        <f t="shared" si="24"/>
        <v>0</v>
      </c>
    </row>
    <row r="229" spans="1:8" s="178" customFormat="1" ht="12.75">
      <c r="A229" s="223">
        <v>216</v>
      </c>
      <c r="B229" s="219" t="s">
        <v>220</v>
      </c>
      <c r="C229" s="224"/>
      <c r="D229" s="198" t="s">
        <v>427</v>
      </c>
      <c r="E229" s="170" t="s">
        <v>73</v>
      </c>
      <c r="F229" s="171">
        <v>1</v>
      </c>
      <c r="G229" s="171"/>
      <c r="H229" s="199">
        <f t="shared" si="24"/>
        <v>0</v>
      </c>
    </row>
    <row r="230" spans="1:8" s="178" customFormat="1" ht="12.75">
      <c r="A230" s="223">
        <v>217</v>
      </c>
      <c r="B230" s="219" t="s">
        <v>221</v>
      </c>
      <c r="C230" s="224"/>
      <c r="D230" s="198" t="s">
        <v>428</v>
      </c>
      <c r="E230" s="170" t="s">
        <v>73</v>
      </c>
      <c r="F230" s="171">
        <v>2</v>
      </c>
      <c r="G230" s="171"/>
      <c r="H230" s="199">
        <f t="shared" si="24"/>
        <v>0</v>
      </c>
    </row>
    <row r="231" spans="1:8" s="178" customFormat="1" ht="22.5">
      <c r="A231" s="223">
        <v>218</v>
      </c>
      <c r="B231" s="219" t="s">
        <v>222</v>
      </c>
      <c r="C231" s="224"/>
      <c r="D231" s="216" t="s">
        <v>429</v>
      </c>
      <c r="E231" s="217" t="s">
        <v>73</v>
      </c>
      <c r="F231" s="218">
        <v>2</v>
      </c>
      <c r="G231" s="218"/>
      <c r="H231" s="225">
        <f t="shared" si="24"/>
        <v>0</v>
      </c>
    </row>
    <row r="232" spans="1:8" s="178" customFormat="1" ht="12.75">
      <c r="A232" s="223"/>
      <c r="B232" s="219"/>
      <c r="C232" s="224"/>
      <c r="D232" s="226" t="s">
        <v>445</v>
      </c>
      <c r="E232" s="217"/>
      <c r="F232" s="218"/>
      <c r="G232" s="218"/>
      <c r="H232" s="225"/>
    </row>
    <row r="233" spans="1:8" s="178" customFormat="1" ht="275.25" customHeight="1">
      <c r="A233" s="223">
        <v>219</v>
      </c>
      <c r="B233" s="219" t="s">
        <v>222</v>
      </c>
      <c r="C233" s="224"/>
      <c r="D233" s="216" t="s">
        <v>425</v>
      </c>
      <c r="E233" s="217" t="s">
        <v>112</v>
      </c>
      <c r="F233" s="218">
        <v>1</v>
      </c>
      <c r="G233" s="218"/>
      <c r="H233" s="225">
        <f t="shared" si="24"/>
        <v>0</v>
      </c>
    </row>
    <row r="234" spans="1:8" s="178" customFormat="1" ht="12.75">
      <c r="A234" s="223"/>
      <c r="B234" s="219"/>
      <c r="C234" s="224"/>
      <c r="D234" s="226" t="s">
        <v>441</v>
      </c>
      <c r="E234" s="217"/>
      <c r="F234" s="218"/>
      <c r="G234" s="218"/>
      <c r="H234" s="225"/>
    </row>
    <row r="235" spans="1:8" s="178" customFormat="1" ht="22.5">
      <c r="A235" s="223">
        <v>220</v>
      </c>
      <c r="B235" s="219" t="s">
        <v>223</v>
      </c>
      <c r="C235" s="224"/>
      <c r="D235" s="216" t="s">
        <v>442</v>
      </c>
      <c r="E235" s="217" t="s">
        <v>77</v>
      </c>
      <c r="F235" s="218">
        <v>2</v>
      </c>
      <c r="G235" s="218"/>
      <c r="H235" s="225">
        <f t="shared" si="24"/>
        <v>0</v>
      </c>
    </row>
    <row r="236" spans="1:8" s="178" customFormat="1" ht="22.5">
      <c r="A236" s="223">
        <v>221</v>
      </c>
      <c r="B236" s="219" t="s">
        <v>224</v>
      </c>
      <c r="C236" s="224"/>
      <c r="D236" s="216" t="s">
        <v>443</v>
      </c>
      <c r="E236" s="217" t="s">
        <v>77</v>
      </c>
      <c r="F236" s="218">
        <v>2</v>
      </c>
      <c r="G236" s="218"/>
      <c r="H236" s="225">
        <f aca="true" t="shared" si="26" ref="H236">F236*G236</f>
        <v>0</v>
      </c>
    </row>
    <row r="237" spans="1:8" s="178" customFormat="1" ht="12.75">
      <c r="A237" s="223"/>
      <c r="B237" s="219"/>
      <c r="C237" s="224"/>
      <c r="D237" s="226" t="s">
        <v>444</v>
      </c>
      <c r="E237" s="217"/>
      <c r="F237" s="218"/>
      <c r="G237" s="218"/>
      <c r="H237" s="225"/>
    </row>
    <row r="238" spans="1:8" s="178" customFormat="1" ht="12.75">
      <c r="A238" s="223">
        <v>222</v>
      </c>
      <c r="B238" s="219" t="s">
        <v>225</v>
      </c>
      <c r="C238" s="224"/>
      <c r="D238" s="216" t="s">
        <v>433</v>
      </c>
      <c r="E238" s="217" t="s">
        <v>77</v>
      </c>
      <c r="F238" s="218">
        <v>4</v>
      </c>
      <c r="G238" s="218"/>
      <c r="H238" s="225">
        <f t="shared" si="24"/>
        <v>0</v>
      </c>
    </row>
    <row r="239" spans="1:8" s="178" customFormat="1" ht="12.75">
      <c r="A239" s="223">
        <v>223</v>
      </c>
      <c r="B239" s="219" t="s">
        <v>226</v>
      </c>
      <c r="C239" s="224"/>
      <c r="D239" s="216" t="s">
        <v>432</v>
      </c>
      <c r="E239" s="217" t="s">
        <v>77</v>
      </c>
      <c r="F239" s="218">
        <v>2</v>
      </c>
      <c r="G239" s="218"/>
      <c r="H239" s="225">
        <f t="shared" si="24"/>
        <v>0</v>
      </c>
    </row>
    <row r="240" spans="1:8" s="178" customFormat="1" ht="12.75">
      <c r="A240" s="223">
        <v>224</v>
      </c>
      <c r="B240" s="219" t="s">
        <v>227</v>
      </c>
      <c r="C240" s="224"/>
      <c r="D240" s="216" t="s">
        <v>430</v>
      </c>
      <c r="E240" s="217" t="s">
        <v>77</v>
      </c>
      <c r="F240" s="218">
        <v>2</v>
      </c>
      <c r="G240" s="218"/>
      <c r="H240" s="225">
        <f t="shared" si="24"/>
        <v>0</v>
      </c>
    </row>
    <row r="241" spans="1:8" s="178" customFormat="1" ht="22.5">
      <c r="A241" s="223">
        <v>225</v>
      </c>
      <c r="B241" s="219" t="s">
        <v>228</v>
      </c>
      <c r="C241" s="224"/>
      <c r="D241" s="216" t="s">
        <v>431</v>
      </c>
      <c r="E241" s="217" t="s">
        <v>77</v>
      </c>
      <c r="F241" s="218">
        <v>2</v>
      </c>
      <c r="G241" s="218"/>
      <c r="H241" s="225">
        <f t="shared" si="24"/>
        <v>0</v>
      </c>
    </row>
    <row r="242" spans="1:8" s="178" customFormat="1" ht="12.75">
      <c r="A242" s="223">
        <v>226</v>
      </c>
      <c r="B242" s="219" t="s">
        <v>191</v>
      </c>
      <c r="C242" s="224"/>
      <c r="D242" s="216" t="s">
        <v>192</v>
      </c>
      <c r="E242" s="217" t="s">
        <v>3</v>
      </c>
      <c r="F242" s="218">
        <v>1200</v>
      </c>
      <c r="G242" s="218"/>
      <c r="H242" s="225">
        <f t="shared" si="24"/>
        <v>0</v>
      </c>
    </row>
    <row r="243" spans="1:8" s="178" customFormat="1" ht="12.75">
      <c r="A243" s="161"/>
      <c r="B243" s="162" t="s">
        <v>74</v>
      </c>
      <c r="C243" s="214"/>
      <c r="D243" s="210" t="s">
        <v>229</v>
      </c>
      <c r="E243" s="161"/>
      <c r="F243" s="211"/>
      <c r="G243" s="211"/>
      <c r="H243" s="167">
        <f>SUM(H94:H242)</f>
        <v>0</v>
      </c>
    </row>
    <row r="244" spans="1:8" s="178" customFormat="1" ht="12.75">
      <c r="A244" s="194" t="s">
        <v>72</v>
      </c>
      <c r="B244" s="195" t="s">
        <v>84</v>
      </c>
      <c r="C244" s="186"/>
      <c r="D244" s="203" t="s">
        <v>85</v>
      </c>
      <c r="E244" s="173"/>
      <c r="F244" s="212"/>
      <c r="G244" s="212"/>
      <c r="H244" s="213"/>
    </row>
    <row r="245" spans="1:8" s="178" customFormat="1" ht="33.75">
      <c r="A245" s="168">
        <v>227</v>
      </c>
      <c r="B245" s="169" t="s">
        <v>230</v>
      </c>
      <c r="C245" s="206"/>
      <c r="D245" s="198" t="s">
        <v>288</v>
      </c>
      <c r="E245" s="170" t="s">
        <v>79</v>
      </c>
      <c r="F245" s="171">
        <v>70</v>
      </c>
      <c r="G245" s="171"/>
      <c r="H245" s="199">
        <f>F245*G245</f>
        <v>0</v>
      </c>
    </row>
    <row r="246" spans="1:8" s="178" customFormat="1" ht="33.75">
      <c r="A246" s="168">
        <v>228</v>
      </c>
      <c r="B246" s="169" t="s">
        <v>231</v>
      </c>
      <c r="C246" s="206"/>
      <c r="D246" s="198" t="s">
        <v>232</v>
      </c>
      <c r="E246" s="170" t="s">
        <v>79</v>
      </c>
      <c r="F246" s="171">
        <v>250</v>
      </c>
      <c r="G246" s="171"/>
      <c r="H246" s="199">
        <f aca="true" t="shared" si="27" ref="H246:H248">F246*G246</f>
        <v>0</v>
      </c>
    </row>
    <row r="247" spans="1:8" s="178" customFormat="1" ht="12.75">
      <c r="A247" s="168">
        <v>229</v>
      </c>
      <c r="B247" s="169" t="s">
        <v>233</v>
      </c>
      <c r="C247" s="206"/>
      <c r="D247" s="198" t="s">
        <v>234</v>
      </c>
      <c r="E247" s="170" t="s">
        <v>79</v>
      </c>
      <c r="F247" s="171">
        <v>50</v>
      </c>
      <c r="G247" s="171"/>
      <c r="H247" s="199">
        <f t="shared" si="27"/>
        <v>0</v>
      </c>
    </row>
    <row r="248" spans="1:8" s="178" customFormat="1" ht="12.75">
      <c r="A248" s="168">
        <v>230</v>
      </c>
      <c r="B248" s="169" t="s">
        <v>235</v>
      </c>
      <c r="C248" s="206"/>
      <c r="D248" s="198" t="s">
        <v>87</v>
      </c>
      <c r="E248" s="170" t="s">
        <v>3</v>
      </c>
      <c r="F248" s="171">
        <v>197</v>
      </c>
      <c r="G248" s="171"/>
      <c r="H248" s="199">
        <f t="shared" si="27"/>
        <v>0</v>
      </c>
    </row>
    <row r="249" spans="1:8" s="178" customFormat="1" ht="12.75">
      <c r="A249" s="161"/>
      <c r="B249" s="162" t="s">
        <v>74</v>
      </c>
      <c r="C249" s="214"/>
      <c r="D249" s="210" t="s">
        <v>86</v>
      </c>
      <c r="E249" s="161"/>
      <c r="F249" s="211"/>
      <c r="G249" s="211"/>
      <c r="H249" s="167">
        <f>SUM(H245:H248)</f>
        <v>0</v>
      </c>
    </row>
    <row r="250" spans="1:8" s="178" customFormat="1" ht="12.75">
      <c r="A250" s="194" t="s">
        <v>72</v>
      </c>
      <c r="B250" s="195" t="s">
        <v>236</v>
      </c>
      <c r="C250" s="186"/>
      <c r="D250" s="203" t="s">
        <v>237</v>
      </c>
      <c r="E250" s="161"/>
      <c r="F250" s="212"/>
      <c r="G250" s="212"/>
      <c r="H250" s="213"/>
    </row>
    <row r="251" spans="1:8" s="178" customFormat="1" ht="12.75">
      <c r="A251" s="168">
        <v>231</v>
      </c>
      <c r="B251" s="169" t="s">
        <v>238</v>
      </c>
      <c r="C251" s="206"/>
      <c r="D251" s="198" t="s">
        <v>239</v>
      </c>
      <c r="E251" s="170" t="s">
        <v>78</v>
      </c>
      <c r="F251" s="171">
        <v>18</v>
      </c>
      <c r="G251" s="171"/>
      <c r="H251" s="199">
        <f>F251*G251</f>
        <v>0</v>
      </c>
    </row>
    <row r="252" spans="1:8" s="178" customFormat="1" ht="12.75">
      <c r="A252" s="168">
        <v>232</v>
      </c>
      <c r="B252" s="169" t="s">
        <v>240</v>
      </c>
      <c r="C252" s="206"/>
      <c r="D252" s="198" t="s">
        <v>241</v>
      </c>
      <c r="E252" s="170" t="s">
        <v>83</v>
      </c>
      <c r="F252" s="171">
        <f>SUM(F71:F75)</f>
        <v>54</v>
      </c>
      <c r="G252" s="171"/>
      <c r="H252" s="199">
        <f aca="true" t="shared" si="28" ref="H252">F252*G252</f>
        <v>0</v>
      </c>
    </row>
    <row r="253" spans="1:8" s="178" customFormat="1" ht="12.75">
      <c r="A253" s="168">
        <v>233</v>
      </c>
      <c r="B253" s="169" t="s">
        <v>242</v>
      </c>
      <c r="C253" s="206"/>
      <c r="D253" s="198" t="s">
        <v>243</v>
      </c>
      <c r="E253" s="170" t="s">
        <v>83</v>
      </c>
      <c r="F253" s="171">
        <f>SUM(F78:F81)</f>
        <v>845</v>
      </c>
      <c r="G253" s="171"/>
      <c r="H253" s="199">
        <f>F253*G253</f>
        <v>0</v>
      </c>
    </row>
    <row r="254" spans="1:8" s="178" customFormat="1" ht="12.75">
      <c r="A254" s="173"/>
      <c r="B254" s="162" t="s">
        <v>74</v>
      </c>
      <c r="C254" s="162"/>
      <c r="D254" s="210" t="s">
        <v>244</v>
      </c>
      <c r="E254" s="161"/>
      <c r="F254" s="211"/>
      <c r="G254" s="211"/>
      <c r="H254" s="167">
        <f>SUM(H251:H253)</f>
        <v>0</v>
      </c>
    </row>
    <row r="255" spans="1:8" s="178" customFormat="1" ht="12.75">
      <c r="A255" s="194" t="s">
        <v>72</v>
      </c>
      <c r="B255" s="195" t="s">
        <v>89</v>
      </c>
      <c r="C255" s="195"/>
      <c r="D255" s="203" t="s">
        <v>363</v>
      </c>
      <c r="E255" s="161"/>
      <c r="F255" s="204"/>
      <c r="G255" s="204"/>
      <c r="H255" s="205"/>
    </row>
    <row r="256" spans="1:8" s="178" customFormat="1" ht="22.5">
      <c r="A256" s="168">
        <v>234</v>
      </c>
      <c r="B256" s="169" t="s">
        <v>245</v>
      </c>
      <c r="C256" s="169"/>
      <c r="D256" s="198" t="s">
        <v>585</v>
      </c>
      <c r="E256" s="170" t="s">
        <v>246</v>
      </c>
      <c r="F256" s="171">
        <v>2</v>
      </c>
      <c r="G256" s="171"/>
      <c r="H256" s="199">
        <f>F256*G256</f>
        <v>0</v>
      </c>
    </row>
    <row r="257" spans="1:8" s="178" customFormat="1" ht="12.75">
      <c r="A257" s="168">
        <v>235</v>
      </c>
      <c r="B257" s="169" t="s">
        <v>247</v>
      </c>
      <c r="C257" s="169"/>
      <c r="D257" s="198" t="s">
        <v>591</v>
      </c>
      <c r="E257" s="170" t="s">
        <v>108</v>
      </c>
      <c r="F257" s="171">
        <v>12</v>
      </c>
      <c r="G257" s="171"/>
      <c r="H257" s="199">
        <f>F257*G257</f>
        <v>0</v>
      </c>
    </row>
    <row r="258" spans="1:8" s="178" customFormat="1" ht="12.75">
      <c r="A258" s="259">
        <v>236</v>
      </c>
      <c r="B258" s="260" t="s">
        <v>249</v>
      </c>
      <c r="C258" s="260"/>
      <c r="D258" s="261" t="s">
        <v>359</v>
      </c>
      <c r="E258" s="262" t="s">
        <v>88</v>
      </c>
      <c r="F258" s="263">
        <v>1</v>
      </c>
      <c r="G258" s="263"/>
      <c r="H258" s="264">
        <f>F258*G258</f>
        <v>0</v>
      </c>
    </row>
    <row r="259" spans="1:8" s="178" customFormat="1" ht="12.75">
      <c r="A259" s="168">
        <v>237</v>
      </c>
      <c r="B259" s="169" t="s">
        <v>250</v>
      </c>
      <c r="C259" s="169"/>
      <c r="D259" s="198" t="s">
        <v>602</v>
      </c>
      <c r="E259" s="170" t="s">
        <v>248</v>
      </c>
      <c r="F259" s="171">
        <v>7</v>
      </c>
      <c r="G259" s="171"/>
      <c r="H259" s="199">
        <f>F259*G259</f>
        <v>0</v>
      </c>
    </row>
    <row r="260" spans="1:8" s="178" customFormat="1" ht="12.75">
      <c r="A260" s="168">
        <v>238</v>
      </c>
      <c r="B260" s="169" t="s">
        <v>252</v>
      </c>
      <c r="C260" s="169"/>
      <c r="D260" s="198" t="s">
        <v>289</v>
      </c>
      <c r="E260" s="170" t="s">
        <v>88</v>
      </c>
      <c r="F260" s="171">
        <v>1</v>
      </c>
      <c r="G260" s="171"/>
      <c r="H260" s="199">
        <f aca="true" t="shared" si="29" ref="H260:H279">F260*G260</f>
        <v>0</v>
      </c>
    </row>
    <row r="261" spans="1:8" s="178" customFormat="1" ht="12.75">
      <c r="A261" s="168">
        <v>239</v>
      </c>
      <c r="B261" s="169" t="s">
        <v>254</v>
      </c>
      <c r="C261" s="169"/>
      <c r="D261" s="198" t="s">
        <v>251</v>
      </c>
      <c r="E261" s="170" t="s">
        <v>73</v>
      </c>
      <c r="F261" s="171">
        <v>1</v>
      </c>
      <c r="G261" s="171"/>
      <c r="H261" s="199">
        <f t="shared" si="29"/>
        <v>0</v>
      </c>
    </row>
    <row r="262" spans="1:8" s="178" customFormat="1" ht="12.75">
      <c r="A262" s="168">
        <v>240</v>
      </c>
      <c r="B262" s="169" t="s">
        <v>256</v>
      </c>
      <c r="C262" s="169"/>
      <c r="D262" s="198" t="s">
        <v>253</v>
      </c>
      <c r="E262" s="170" t="s">
        <v>73</v>
      </c>
      <c r="F262" s="171">
        <v>5</v>
      </c>
      <c r="G262" s="171"/>
      <c r="H262" s="199">
        <f t="shared" si="29"/>
        <v>0</v>
      </c>
    </row>
    <row r="263" spans="1:8" s="178" customFormat="1" ht="12.75">
      <c r="A263" s="168">
        <v>241</v>
      </c>
      <c r="B263" s="169" t="s">
        <v>258</v>
      </c>
      <c r="C263" s="169"/>
      <c r="D263" s="198" t="s">
        <v>255</v>
      </c>
      <c r="E263" s="170" t="s">
        <v>88</v>
      </c>
      <c r="F263" s="171">
        <v>3</v>
      </c>
      <c r="G263" s="171"/>
      <c r="H263" s="199">
        <f t="shared" si="29"/>
        <v>0</v>
      </c>
    </row>
    <row r="264" spans="1:8" s="178" customFormat="1" ht="45">
      <c r="A264" s="168">
        <v>242</v>
      </c>
      <c r="B264" s="169" t="s">
        <v>259</v>
      </c>
      <c r="C264" s="169"/>
      <c r="D264" s="198" t="s">
        <v>257</v>
      </c>
      <c r="E264" s="170" t="s">
        <v>73</v>
      </c>
      <c r="F264" s="171">
        <v>130</v>
      </c>
      <c r="G264" s="171"/>
      <c r="H264" s="199">
        <f t="shared" si="29"/>
        <v>0</v>
      </c>
    </row>
    <row r="265" spans="1:8" s="178" customFormat="1" ht="12.75">
      <c r="A265" s="168">
        <v>243</v>
      </c>
      <c r="B265" s="169" t="s">
        <v>261</v>
      </c>
      <c r="C265" s="169"/>
      <c r="D265" s="198" t="s">
        <v>260</v>
      </c>
      <c r="E265" s="170" t="s">
        <v>88</v>
      </c>
      <c r="F265" s="171">
        <v>1</v>
      </c>
      <c r="G265" s="171"/>
      <c r="H265" s="199">
        <f t="shared" si="29"/>
        <v>0</v>
      </c>
    </row>
    <row r="266" spans="1:8" s="178" customFormat="1" ht="12.75">
      <c r="A266" s="168">
        <v>244</v>
      </c>
      <c r="B266" s="169" t="s">
        <v>263</v>
      </c>
      <c r="C266" s="169"/>
      <c r="D266" s="198" t="s">
        <v>593</v>
      </c>
      <c r="E266" s="170" t="s">
        <v>108</v>
      </c>
      <c r="F266" s="171">
        <v>24</v>
      </c>
      <c r="G266" s="171"/>
      <c r="H266" s="199">
        <f t="shared" si="29"/>
        <v>0</v>
      </c>
    </row>
    <row r="267" spans="1:8" s="178" customFormat="1" ht="12.75">
      <c r="A267" s="168">
        <v>245</v>
      </c>
      <c r="B267" s="169" t="s">
        <v>264</v>
      </c>
      <c r="C267" s="169"/>
      <c r="D267" s="198" t="s">
        <v>262</v>
      </c>
      <c r="E267" s="170" t="s">
        <v>108</v>
      </c>
      <c r="F267" s="171">
        <v>32</v>
      </c>
      <c r="G267" s="171"/>
      <c r="H267" s="199">
        <f t="shared" si="29"/>
        <v>0</v>
      </c>
    </row>
    <row r="268" spans="1:8" s="178" customFormat="1" ht="22.5">
      <c r="A268" s="168">
        <v>246</v>
      </c>
      <c r="B268" s="169" t="s">
        <v>265</v>
      </c>
      <c r="C268" s="169"/>
      <c r="D268" s="198" t="s">
        <v>614</v>
      </c>
      <c r="E268" s="170" t="s">
        <v>108</v>
      </c>
      <c r="F268" s="171">
        <v>84</v>
      </c>
      <c r="G268" s="171"/>
      <c r="H268" s="199">
        <f t="shared" si="29"/>
        <v>0</v>
      </c>
    </row>
    <row r="269" spans="1:8" s="178" customFormat="1" ht="12.75">
      <c r="A269" s="168">
        <v>247</v>
      </c>
      <c r="B269" s="169" t="s">
        <v>299</v>
      </c>
      <c r="C269" s="169"/>
      <c r="D269" s="198" t="s">
        <v>300</v>
      </c>
      <c r="E269" s="170" t="s">
        <v>298</v>
      </c>
      <c r="F269" s="171">
        <v>2000</v>
      </c>
      <c r="G269" s="171"/>
      <c r="H269" s="199">
        <f t="shared" si="29"/>
        <v>0</v>
      </c>
    </row>
    <row r="270" spans="1:8" s="178" customFormat="1" ht="12.75">
      <c r="A270" s="168">
        <v>248</v>
      </c>
      <c r="B270" s="169" t="s">
        <v>541</v>
      </c>
      <c r="C270" s="169"/>
      <c r="D270" s="198" t="s">
        <v>592</v>
      </c>
      <c r="E270" s="170" t="s">
        <v>298</v>
      </c>
      <c r="F270" s="171">
        <v>800</v>
      </c>
      <c r="G270" s="171"/>
      <c r="H270" s="199">
        <f t="shared" si="29"/>
        <v>0</v>
      </c>
    </row>
    <row r="271" spans="1:8" s="178" customFormat="1" ht="12.75">
      <c r="A271" s="168">
        <v>249</v>
      </c>
      <c r="B271" s="169" t="s">
        <v>542</v>
      </c>
      <c r="C271" s="169"/>
      <c r="D271" s="198" t="s">
        <v>410</v>
      </c>
      <c r="E271" s="170" t="s">
        <v>108</v>
      </c>
      <c r="F271" s="171">
        <v>16</v>
      </c>
      <c r="G271" s="171"/>
      <c r="H271" s="199">
        <f t="shared" si="29"/>
        <v>0</v>
      </c>
    </row>
    <row r="272" spans="1:8" s="178" customFormat="1" ht="12.75">
      <c r="A272" s="168">
        <v>250</v>
      </c>
      <c r="B272" s="169" t="s">
        <v>543</v>
      </c>
      <c r="C272" s="169"/>
      <c r="D272" s="198" t="s">
        <v>411</v>
      </c>
      <c r="E272" s="170" t="s">
        <v>108</v>
      </c>
      <c r="F272" s="171">
        <v>30</v>
      </c>
      <c r="G272" s="171"/>
      <c r="H272" s="199">
        <f t="shared" si="29"/>
        <v>0</v>
      </c>
    </row>
    <row r="273" spans="1:8" s="178" customFormat="1" ht="12.75">
      <c r="A273" s="168">
        <v>251</v>
      </c>
      <c r="B273" s="169" t="s">
        <v>544</v>
      </c>
      <c r="C273" s="169"/>
      <c r="D273" s="198" t="s">
        <v>422</v>
      </c>
      <c r="E273" s="170" t="s">
        <v>73</v>
      </c>
      <c r="F273" s="171">
        <v>1</v>
      </c>
      <c r="G273" s="171"/>
      <c r="H273" s="199">
        <f t="shared" si="29"/>
        <v>0</v>
      </c>
    </row>
    <row r="274" spans="1:8" s="178" customFormat="1" ht="12.75">
      <c r="A274" s="168">
        <v>252</v>
      </c>
      <c r="B274" s="169" t="s">
        <v>545</v>
      </c>
      <c r="C274" s="169"/>
      <c r="D274" s="198" t="s">
        <v>423</v>
      </c>
      <c r="E274" s="170" t="s">
        <v>73</v>
      </c>
      <c r="F274" s="171">
        <v>1</v>
      </c>
      <c r="G274" s="171"/>
      <c r="H274" s="199">
        <f t="shared" si="29"/>
        <v>0</v>
      </c>
    </row>
    <row r="275" spans="1:8" s="178" customFormat="1" ht="33.75">
      <c r="A275" s="168">
        <v>253</v>
      </c>
      <c r="B275" s="169" t="s">
        <v>546</v>
      </c>
      <c r="C275" s="169"/>
      <c r="D275" s="198" t="s">
        <v>598</v>
      </c>
      <c r="E275" s="170" t="s">
        <v>73</v>
      </c>
      <c r="F275" s="171">
        <v>7</v>
      </c>
      <c r="G275" s="171"/>
      <c r="H275" s="199">
        <f t="shared" si="29"/>
        <v>0</v>
      </c>
    </row>
    <row r="276" spans="1:8" s="178" customFormat="1" ht="22.5">
      <c r="A276" s="168">
        <v>254</v>
      </c>
      <c r="B276" s="169" t="s">
        <v>547</v>
      </c>
      <c r="C276" s="169"/>
      <c r="D276" s="198" t="s">
        <v>290</v>
      </c>
      <c r="E276" s="170" t="s">
        <v>108</v>
      </c>
      <c r="F276" s="171">
        <v>24</v>
      </c>
      <c r="G276" s="171"/>
      <c r="H276" s="199">
        <f t="shared" si="29"/>
        <v>0</v>
      </c>
    </row>
    <row r="277" spans="1:8" s="178" customFormat="1" ht="283.5" customHeight="1">
      <c r="A277" s="168">
        <v>255</v>
      </c>
      <c r="B277" s="169" t="s">
        <v>599</v>
      </c>
      <c r="C277" s="169"/>
      <c r="D277" s="198" t="s">
        <v>646</v>
      </c>
      <c r="E277" s="170" t="s">
        <v>3</v>
      </c>
      <c r="F277" s="171">
        <v>1.5</v>
      </c>
      <c r="G277" s="171"/>
      <c r="H277" s="199">
        <f t="shared" si="29"/>
        <v>0</v>
      </c>
    </row>
    <row r="278" spans="1:8" s="178" customFormat="1" ht="33.75">
      <c r="A278" s="168">
        <v>256</v>
      </c>
      <c r="B278" s="169" t="s">
        <v>600</v>
      </c>
      <c r="C278" s="169"/>
      <c r="D278" s="198" t="s">
        <v>266</v>
      </c>
      <c r="E278" s="170" t="s">
        <v>108</v>
      </c>
      <c r="F278" s="171">
        <v>55</v>
      </c>
      <c r="G278" s="171"/>
      <c r="H278" s="199">
        <f t="shared" si="29"/>
        <v>0</v>
      </c>
    </row>
    <row r="279" spans="1:8" s="178" customFormat="1" ht="22.5">
      <c r="A279" s="168">
        <v>257</v>
      </c>
      <c r="B279" s="169" t="s">
        <v>601</v>
      </c>
      <c r="C279" s="169"/>
      <c r="D279" s="198" t="s">
        <v>291</v>
      </c>
      <c r="E279" s="170" t="s">
        <v>108</v>
      </c>
      <c r="F279" s="171">
        <v>72</v>
      </c>
      <c r="G279" s="171"/>
      <c r="H279" s="199">
        <f t="shared" si="29"/>
        <v>0</v>
      </c>
    </row>
    <row r="280" spans="1:8" s="178" customFormat="1" ht="12.75">
      <c r="A280" s="161"/>
      <c r="B280" s="162" t="s">
        <v>74</v>
      </c>
      <c r="C280" s="162"/>
      <c r="D280" s="210" t="s">
        <v>267</v>
      </c>
      <c r="E280" s="161"/>
      <c r="F280" s="211"/>
      <c r="G280" s="211"/>
      <c r="H280" s="167">
        <f>SUM(H256:H279)</f>
        <v>0</v>
      </c>
    </row>
    <row r="281" spans="1:8" s="178" customFormat="1" ht="67.5">
      <c r="A281" s="184"/>
      <c r="B281" s="184"/>
      <c r="C281" s="184"/>
      <c r="D281" s="160" t="s">
        <v>268</v>
      </c>
      <c r="E281" s="184"/>
      <c r="F281" s="184"/>
      <c r="G281" s="184"/>
      <c r="H281" s="184"/>
    </row>
    <row r="282" spans="1:8" s="178" customFormat="1" ht="45">
      <c r="A282" s="184"/>
      <c r="B282" s="184"/>
      <c r="C282" s="184"/>
      <c r="D282" s="160" t="s">
        <v>269</v>
      </c>
      <c r="E282" s="184"/>
      <c r="F282" s="184"/>
      <c r="G282" s="184"/>
      <c r="H282" s="184"/>
    </row>
    <row r="283" spans="1:8" s="178" customFormat="1" ht="67.5">
      <c r="A283" s="184"/>
      <c r="B283" s="184"/>
      <c r="C283" s="184"/>
      <c r="D283" s="160" t="s">
        <v>292</v>
      </c>
      <c r="E283" s="184"/>
      <c r="F283" s="184"/>
      <c r="G283" s="184"/>
      <c r="H283" s="184"/>
    </row>
    <row r="284" ht="12.75">
      <c r="H284" s="193">
        <f>H37+H45+H68+H92+H243+H249+H254+H280</f>
        <v>0</v>
      </c>
    </row>
  </sheetData>
  <mergeCells count="4">
    <mergeCell ref="A1:H1"/>
    <mergeCell ref="A3:B3"/>
    <mergeCell ref="A4:B4"/>
    <mergeCell ref="F4:H4"/>
  </mergeCells>
  <printOptions horizontalCentered="1"/>
  <pageMargins left="0.3937007874015748" right="0.3937007874015748" top="0.3937007874015748" bottom="0.3937007874015748" header="0.11811023622047245" footer="0.11811023622047245"/>
  <pageSetup fitToHeight="0" fitToWidth="1" horizontalDpi="600" verticalDpi="600" orientation="portrait" paperSize="9" r:id="rId1"/>
  <headerFooter alignWithMargins="0">
    <oddFooter>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8"/>
  <sheetViews>
    <sheetView showGridLines="0" showZeros="0" tabSelected="1" view="pageBreakPreview" zoomScaleSheetLayoutView="100" workbookViewId="0" topLeftCell="A1">
      <pane ySplit="6" topLeftCell="A56" activePane="bottomLeft" state="frozen"/>
      <selection pane="topLeft" activeCell="M250" sqref="M249:M250"/>
      <selection pane="bottomLeft" activeCell="M250" sqref="M249:M250"/>
    </sheetView>
  </sheetViews>
  <sheetFormatPr defaultColWidth="9.00390625" defaultRowHeight="12.75"/>
  <cols>
    <col min="1" max="1" width="4.375" style="144" customWidth="1"/>
    <col min="2" max="2" width="11.625" style="144" customWidth="1"/>
    <col min="3" max="3" width="19.625" style="144" hidden="1" customWidth="1"/>
    <col min="4" max="4" width="40.375" style="144" customWidth="1"/>
    <col min="5" max="5" width="5.625" style="144" customWidth="1"/>
    <col min="6" max="6" width="8.625" style="149" customWidth="1"/>
    <col min="7" max="7" width="11.875" style="144" customWidth="1"/>
    <col min="8" max="8" width="13.875" style="144" customWidth="1"/>
    <col min="9" max="9" width="11.75390625" style="144" hidden="1" customWidth="1"/>
    <col min="10" max="10" width="11.625" style="144" hidden="1" customWidth="1"/>
    <col min="11" max="11" width="11.00390625" style="144" hidden="1" customWidth="1"/>
    <col min="12" max="12" width="10.375" style="144" hidden="1" customWidth="1"/>
    <col min="13" max="13" width="45.25390625" style="144" customWidth="1"/>
    <col min="14" max="16384" width="9.125" style="144" customWidth="1"/>
  </cols>
  <sheetData>
    <row r="1" spans="1:8" ht="15.75">
      <c r="A1" s="250" t="s">
        <v>650</v>
      </c>
      <c r="B1" s="250"/>
      <c r="C1" s="250"/>
      <c r="D1" s="250"/>
      <c r="E1" s="250"/>
      <c r="F1" s="250"/>
      <c r="G1" s="250"/>
      <c r="H1" s="250"/>
    </row>
    <row r="2" spans="2:8" ht="14.25" customHeight="1" thickBot="1">
      <c r="B2" s="145"/>
      <c r="C2" s="145"/>
      <c r="D2" s="146"/>
      <c r="E2" s="146"/>
      <c r="F2" s="147"/>
      <c r="G2" s="146"/>
      <c r="H2" s="146"/>
    </row>
    <row r="3" spans="1:8" ht="13.5" thickTop="1">
      <c r="A3" s="251" t="s">
        <v>1</v>
      </c>
      <c r="B3" s="252"/>
      <c r="C3" s="179" t="s">
        <v>362</v>
      </c>
      <c r="D3" s="201" t="s">
        <v>620</v>
      </c>
      <c r="E3" s="180"/>
      <c r="F3" s="228" t="s">
        <v>629</v>
      </c>
      <c r="G3" s="181" t="s">
        <v>630</v>
      </c>
      <c r="H3" s="182"/>
    </row>
    <row r="4" spans="1:8" ht="13.5" thickBot="1">
      <c r="A4" s="253" t="s">
        <v>52</v>
      </c>
      <c r="B4" s="254"/>
      <c r="C4" s="191" t="s">
        <v>551</v>
      </c>
      <c r="D4" s="202" t="s">
        <v>622</v>
      </c>
      <c r="E4" s="183"/>
      <c r="F4" s="255" t="s">
        <v>293</v>
      </c>
      <c r="G4" s="256"/>
      <c r="H4" s="257"/>
    </row>
    <row r="5" spans="1:8" ht="13.5" thickTop="1">
      <c r="A5" s="148"/>
      <c r="H5" s="150"/>
    </row>
    <row r="6" spans="1:12" ht="27" customHeight="1">
      <c r="A6" s="151" t="s">
        <v>61</v>
      </c>
      <c r="B6" s="152" t="s">
        <v>62</v>
      </c>
      <c r="C6" s="152" t="s">
        <v>301</v>
      </c>
      <c r="D6" s="152" t="s">
        <v>63</v>
      </c>
      <c r="E6" s="152" t="s">
        <v>64</v>
      </c>
      <c r="F6" s="153" t="s">
        <v>65</v>
      </c>
      <c r="G6" s="152" t="s">
        <v>66</v>
      </c>
      <c r="H6" s="154" t="s">
        <v>67</v>
      </c>
      <c r="I6" s="155" t="s">
        <v>68</v>
      </c>
      <c r="J6" s="155" t="s">
        <v>69</v>
      </c>
      <c r="K6" s="155" t="s">
        <v>70</v>
      </c>
      <c r="L6" s="155" t="s">
        <v>71</v>
      </c>
    </row>
    <row r="7" spans="1:8" s="178" customFormat="1" ht="12.75">
      <c r="A7" s="194" t="s">
        <v>72</v>
      </c>
      <c r="B7" s="195" t="s">
        <v>80</v>
      </c>
      <c r="C7" s="195"/>
      <c r="D7" s="203" t="s">
        <v>81</v>
      </c>
      <c r="E7" s="161"/>
      <c r="F7" s="204"/>
      <c r="G7" s="204"/>
      <c r="H7" s="205"/>
    </row>
    <row r="8" spans="1:8" s="178" customFormat="1" ht="33.75">
      <c r="A8" s="168">
        <v>1</v>
      </c>
      <c r="B8" s="169" t="s">
        <v>91</v>
      </c>
      <c r="C8" s="206"/>
      <c r="D8" s="198" t="s">
        <v>637</v>
      </c>
      <c r="E8" s="170" t="s">
        <v>92</v>
      </c>
      <c r="F8" s="171">
        <f>F24</f>
        <v>141.4</v>
      </c>
      <c r="G8" s="171"/>
      <c r="H8" s="199">
        <f aca="true" t="shared" si="0" ref="H8:H19">F8*G8</f>
        <v>0</v>
      </c>
    </row>
    <row r="9" spans="1:8" s="178" customFormat="1" ht="33.75">
      <c r="A9" s="168">
        <v>2</v>
      </c>
      <c r="B9" s="169" t="s">
        <v>93</v>
      </c>
      <c r="C9" s="206"/>
      <c r="D9" s="198" t="s">
        <v>638</v>
      </c>
      <c r="E9" s="170" t="s">
        <v>92</v>
      </c>
      <c r="F9" s="171">
        <f>F25</f>
        <v>101.2</v>
      </c>
      <c r="G9" s="171"/>
      <c r="H9" s="199">
        <f t="shared" si="0"/>
        <v>0</v>
      </c>
    </row>
    <row r="10" spans="1:8" s="178" customFormat="1" ht="33.75">
      <c r="A10" s="168">
        <v>3</v>
      </c>
      <c r="B10" s="169" t="s">
        <v>447</v>
      </c>
      <c r="C10" s="206"/>
      <c r="D10" s="198" t="s">
        <v>639</v>
      </c>
      <c r="E10" s="170" t="s">
        <v>92</v>
      </c>
      <c r="F10" s="171">
        <f>F26</f>
        <v>35.2</v>
      </c>
      <c r="G10" s="171"/>
      <c r="H10" s="199">
        <f t="shared" si="0"/>
        <v>0</v>
      </c>
    </row>
    <row r="11" spans="1:8" s="178" customFormat="1" ht="12.75">
      <c r="A11" s="168">
        <v>4</v>
      </c>
      <c r="B11" s="169" t="s">
        <v>94</v>
      </c>
      <c r="C11" s="169"/>
      <c r="D11" s="198" t="s">
        <v>270</v>
      </c>
      <c r="E11" s="170" t="s">
        <v>92</v>
      </c>
      <c r="F11" s="171">
        <f>SUM(F8:F10)+(2.5*SUM(F12:F12))</f>
        <v>297.8</v>
      </c>
      <c r="G11" s="171"/>
      <c r="H11" s="199">
        <f t="shared" si="0"/>
        <v>0</v>
      </c>
    </row>
    <row r="12" spans="1:8" s="178" customFormat="1" ht="22.5">
      <c r="A12" s="168">
        <v>5</v>
      </c>
      <c r="B12" s="169" t="s">
        <v>95</v>
      </c>
      <c r="C12" s="169"/>
      <c r="D12" s="198" t="s">
        <v>634</v>
      </c>
      <c r="E12" s="170" t="s">
        <v>78</v>
      </c>
      <c r="F12" s="171">
        <v>8</v>
      </c>
      <c r="G12" s="171"/>
      <c r="H12" s="199">
        <f t="shared" si="0"/>
        <v>0</v>
      </c>
    </row>
    <row r="13" spans="1:8" s="178" customFormat="1" ht="82.5" customHeight="1">
      <c r="A13" s="168">
        <v>6</v>
      </c>
      <c r="B13" s="169" t="s">
        <v>96</v>
      </c>
      <c r="C13" s="169"/>
      <c r="D13" s="198" t="s">
        <v>560</v>
      </c>
      <c r="E13" s="170" t="s">
        <v>92</v>
      </c>
      <c r="F13" s="171">
        <f>F8</f>
        <v>141.4</v>
      </c>
      <c r="G13" s="171"/>
      <c r="H13" s="199">
        <f aca="true" t="shared" si="1" ref="H13">F13*G13</f>
        <v>0</v>
      </c>
    </row>
    <row r="14" spans="1:8" s="178" customFormat="1" ht="82.5" customHeight="1">
      <c r="A14" s="168">
        <v>7</v>
      </c>
      <c r="B14" s="169" t="s">
        <v>97</v>
      </c>
      <c r="C14" s="169"/>
      <c r="D14" s="198" t="s">
        <v>561</v>
      </c>
      <c r="E14" s="170" t="s">
        <v>92</v>
      </c>
      <c r="F14" s="171">
        <f>F9</f>
        <v>101.2</v>
      </c>
      <c r="G14" s="171"/>
      <c r="H14" s="199">
        <f aca="true" t="shared" si="2" ref="H14:H18">F14*G14</f>
        <v>0</v>
      </c>
    </row>
    <row r="15" spans="1:8" s="178" customFormat="1" ht="82.5" customHeight="1">
      <c r="A15" s="168">
        <v>8</v>
      </c>
      <c r="B15" s="169" t="s">
        <v>98</v>
      </c>
      <c r="C15" s="169"/>
      <c r="D15" s="198" t="s">
        <v>562</v>
      </c>
      <c r="E15" s="170" t="s">
        <v>92</v>
      </c>
      <c r="F15" s="171">
        <f>F10</f>
        <v>35.2</v>
      </c>
      <c r="G15" s="171"/>
      <c r="H15" s="199">
        <f t="shared" si="2"/>
        <v>0</v>
      </c>
    </row>
    <row r="16" spans="1:8" s="178" customFormat="1" ht="12.75">
      <c r="A16" s="168">
        <v>9</v>
      </c>
      <c r="B16" s="169" t="s">
        <v>99</v>
      </c>
      <c r="C16" s="169"/>
      <c r="D16" s="198" t="s">
        <v>582</v>
      </c>
      <c r="E16" s="170" t="s">
        <v>73</v>
      </c>
      <c r="F16" s="171">
        <v>74</v>
      </c>
      <c r="G16" s="171"/>
      <c r="H16" s="199">
        <f t="shared" si="2"/>
        <v>0</v>
      </c>
    </row>
    <row r="17" spans="1:8" s="178" customFormat="1" ht="12.75">
      <c r="A17" s="168">
        <v>10</v>
      </c>
      <c r="B17" s="169" t="s">
        <v>100</v>
      </c>
      <c r="C17" s="169"/>
      <c r="D17" s="198" t="s">
        <v>583</v>
      </c>
      <c r="E17" s="170" t="s">
        <v>73</v>
      </c>
      <c r="F17" s="171">
        <v>28</v>
      </c>
      <c r="G17" s="171"/>
      <c r="H17" s="199">
        <f t="shared" si="2"/>
        <v>0</v>
      </c>
    </row>
    <row r="18" spans="1:8" s="178" customFormat="1" ht="12.75">
      <c r="A18" s="168">
        <v>11</v>
      </c>
      <c r="B18" s="169" t="s">
        <v>101</v>
      </c>
      <c r="C18" s="169"/>
      <c r="D18" s="198" t="s">
        <v>584</v>
      </c>
      <c r="E18" s="170" t="s">
        <v>73</v>
      </c>
      <c r="F18" s="171">
        <v>18</v>
      </c>
      <c r="G18" s="171"/>
      <c r="H18" s="199">
        <f t="shared" si="2"/>
        <v>0</v>
      </c>
    </row>
    <row r="19" spans="1:8" s="178" customFormat="1" ht="12.75">
      <c r="A19" s="168">
        <v>12</v>
      </c>
      <c r="B19" s="169" t="s">
        <v>105</v>
      </c>
      <c r="C19" s="169"/>
      <c r="D19" s="198" t="s">
        <v>106</v>
      </c>
      <c r="E19" s="170" t="s">
        <v>3</v>
      </c>
      <c r="F19" s="171">
        <v>150</v>
      </c>
      <c r="G19" s="171"/>
      <c r="H19" s="199">
        <f t="shared" si="0"/>
        <v>0</v>
      </c>
    </row>
    <row r="20" spans="1:8" s="178" customFormat="1" ht="12.75">
      <c r="A20" s="161"/>
      <c r="B20" s="162" t="s">
        <v>74</v>
      </c>
      <c r="C20" s="162"/>
      <c r="D20" s="210" t="s">
        <v>82</v>
      </c>
      <c r="E20" s="161"/>
      <c r="F20" s="211"/>
      <c r="G20" s="211"/>
      <c r="H20" s="167">
        <f>SUM(H8:H19)</f>
        <v>0</v>
      </c>
    </row>
    <row r="21" spans="1:8" s="178" customFormat="1" ht="12.75">
      <c r="A21" s="194" t="s">
        <v>72</v>
      </c>
      <c r="B21" s="195" t="s">
        <v>133</v>
      </c>
      <c r="C21" s="186"/>
      <c r="D21" s="203" t="s">
        <v>134</v>
      </c>
      <c r="E21" s="161"/>
      <c r="F21" s="204"/>
      <c r="G21" s="204"/>
      <c r="H21" s="205"/>
    </row>
    <row r="22" spans="1:8" s="178" customFormat="1" ht="22.5">
      <c r="A22" s="168">
        <v>13</v>
      </c>
      <c r="B22" s="169" t="s">
        <v>459</v>
      </c>
      <c r="C22" s="206"/>
      <c r="D22" s="216" t="s">
        <v>275</v>
      </c>
      <c r="E22" s="217" t="s">
        <v>83</v>
      </c>
      <c r="F22" s="218">
        <v>0</v>
      </c>
      <c r="G22" s="218"/>
      <c r="H22" s="199">
        <f aca="true" t="shared" si="3" ref="H22:H30">F22*G22</f>
        <v>0</v>
      </c>
    </row>
    <row r="23" spans="1:8" s="178" customFormat="1" ht="22.5">
      <c r="A23" s="168">
        <v>14</v>
      </c>
      <c r="B23" s="169" t="s">
        <v>460</v>
      </c>
      <c r="C23" s="206"/>
      <c r="D23" s="216" t="s">
        <v>276</v>
      </c>
      <c r="E23" s="217" t="s">
        <v>83</v>
      </c>
      <c r="F23" s="218">
        <v>0</v>
      </c>
      <c r="G23" s="218"/>
      <c r="H23" s="199">
        <f t="shared" si="3"/>
        <v>0</v>
      </c>
    </row>
    <row r="24" spans="1:8" s="178" customFormat="1" ht="22.5">
      <c r="A24" s="168">
        <v>15</v>
      </c>
      <c r="B24" s="169" t="s">
        <v>461</v>
      </c>
      <c r="C24" s="206"/>
      <c r="D24" s="216" t="s">
        <v>277</v>
      </c>
      <c r="E24" s="217" t="s">
        <v>83</v>
      </c>
      <c r="F24" s="218">
        <v>141.4</v>
      </c>
      <c r="G24" s="218"/>
      <c r="H24" s="199">
        <f t="shared" si="3"/>
        <v>0</v>
      </c>
    </row>
    <row r="25" spans="1:8" s="178" customFormat="1" ht="22.5">
      <c r="A25" s="168">
        <v>16</v>
      </c>
      <c r="B25" s="169" t="s">
        <v>462</v>
      </c>
      <c r="C25" s="206"/>
      <c r="D25" s="216" t="s">
        <v>278</v>
      </c>
      <c r="E25" s="217" t="s">
        <v>83</v>
      </c>
      <c r="F25" s="218">
        <v>101.2</v>
      </c>
      <c r="G25" s="218"/>
      <c r="H25" s="199">
        <f t="shared" si="3"/>
        <v>0</v>
      </c>
    </row>
    <row r="26" spans="1:8" s="178" customFormat="1" ht="22.5">
      <c r="A26" s="168">
        <v>17</v>
      </c>
      <c r="B26" s="169" t="s">
        <v>463</v>
      </c>
      <c r="C26" s="206"/>
      <c r="D26" s="216" t="s">
        <v>279</v>
      </c>
      <c r="E26" s="217" t="s">
        <v>83</v>
      </c>
      <c r="F26" s="218">
        <v>35.2</v>
      </c>
      <c r="G26" s="218"/>
      <c r="H26" s="199">
        <f t="shared" si="3"/>
        <v>0</v>
      </c>
    </row>
    <row r="27" spans="1:8" s="178" customFormat="1" ht="12.75">
      <c r="A27" s="168">
        <v>18</v>
      </c>
      <c r="B27" s="169" t="s">
        <v>464</v>
      </c>
      <c r="C27" s="206"/>
      <c r="D27" s="216" t="s">
        <v>284</v>
      </c>
      <c r="E27" s="217" t="s">
        <v>83</v>
      </c>
      <c r="F27" s="218">
        <f>SUM(F22:F26)</f>
        <v>277.8</v>
      </c>
      <c r="G27" s="218"/>
      <c r="H27" s="199">
        <f t="shared" si="3"/>
        <v>0</v>
      </c>
    </row>
    <row r="28" spans="1:8" s="178" customFormat="1" ht="12.75">
      <c r="A28" s="168">
        <v>19</v>
      </c>
      <c r="B28" s="169" t="s">
        <v>285</v>
      </c>
      <c r="C28" s="206"/>
      <c r="D28" s="198" t="s">
        <v>286</v>
      </c>
      <c r="E28" s="170" t="s">
        <v>3</v>
      </c>
      <c r="F28" s="218">
        <v>250</v>
      </c>
      <c r="G28" s="171"/>
      <c r="H28" s="199">
        <f t="shared" si="3"/>
        <v>0</v>
      </c>
    </row>
    <row r="29" spans="1:8" s="178" customFormat="1" ht="12.75">
      <c r="A29" s="168"/>
      <c r="B29" s="169"/>
      <c r="C29" s="206"/>
      <c r="D29" s="198" t="s">
        <v>587</v>
      </c>
      <c r="E29" s="170" t="s">
        <v>73</v>
      </c>
      <c r="F29" s="218">
        <v>30</v>
      </c>
      <c r="G29" s="171"/>
      <c r="H29" s="199">
        <f t="shared" si="3"/>
        <v>0</v>
      </c>
    </row>
    <row r="30" spans="1:8" s="178" customFormat="1" ht="22.5">
      <c r="A30" s="168">
        <v>20</v>
      </c>
      <c r="B30" s="169" t="s">
        <v>107</v>
      </c>
      <c r="C30" s="206"/>
      <c r="D30" s="198" t="s">
        <v>287</v>
      </c>
      <c r="E30" s="170" t="s">
        <v>108</v>
      </c>
      <c r="F30" s="218">
        <v>6</v>
      </c>
      <c r="G30" s="171"/>
      <c r="H30" s="199">
        <f t="shared" si="3"/>
        <v>0</v>
      </c>
    </row>
    <row r="31" spans="1:8" s="178" customFormat="1" ht="12.75">
      <c r="A31" s="161"/>
      <c r="B31" s="162" t="s">
        <v>74</v>
      </c>
      <c r="C31" s="214"/>
      <c r="D31" s="210" t="s">
        <v>145</v>
      </c>
      <c r="E31" s="161"/>
      <c r="F31" s="211"/>
      <c r="G31" s="211"/>
      <c r="H31" s="167">
        <f>SUM(H22:H30)</f>
        <v>0</v>
      </c>
    </row>
    <row r="32" spans="1:8" s="178" customFormat="1" ht="12.75">
      <c r="A32" s="194" t="s">
        <v>72</v>
      </c>
      <c r="B32" s="195" t="s">
        <v>146</v>
      </c>
      <c r="C32" s="186"/>
      <c r="D32" s="203" t="s">
        <v>147</v>
      </c>
      <c r="E32" s="161"/>
      <c r="F32" s="204"/>
      <c r="G32" s="204"/>
      <c r="H32" s="205"/>
    </row>
    <row r="33" spans="1:8" s="178" customFormat="1" ht="12.75">
      <c r="A33" s="223"/>
      <c r="B33" s="219"/>
      <c r="C33" s="224"/>
      <c r="D33" s="192" t="s">
        <v>366</v>
      </c>
      <c r="E33" s="220"/>
      <c r="F33" s="221"/>
      <c r="G33" s="221"/>
      <c r="H33" s="222">
        <f aca="true" t="shared" si="4" ref="H33:H39">F33*G33</f>
        <v>0</v>
      </c>
    </row>
    <row r="34" spans="1:8" ht="12.75">
      <c r="A34" s="223">
        <v>21</v>
      </c>
      <c r="B34" s="219" t="s">
        <v>467</v>
      </c>
      <c r="C34" s="224"/>
      <c r="D34" s="216" t="s">
        <v>364</v>
      </c>
      <c r="E34" s="217" t="s">
        <v>77</v>
      </c>
      <c r="F34" s="218">
        <v>60</v>
      </c>
      <c r="G34" s="218"/>
      <c r="H34" s="225">
        <f t="shared" si="4"/>
        <v>0</v>
      </c>
    </row>
    <row r="35" spans="1:8" ht="12.75">
      <c r="A35" s="223">
        <v>22</v>
      </c>
      <c r="B35" s="219" t="s">
        <v>468</v>
      </c>
      <c r="C35" s="224"/>
      <c r="D35" s="216" t="s">
        <v>365</v>
      </c>
      <c r="E35" s="217" t="s">
        <v>77</v>
      </c>
      <c r="F35" s="218">
        <v>30</v>
      </c>
      <c r="G35" s="218"/>
      <c r="H35" s="225">
        <f t="shared" si="4"/>
        <v>0</v>
      </c>
    </row>
    <row r="36" spans="1:8" ht="12.75">
      <c r="A36" s="223">
        <v>23</v>
      </c>
      <c r="B36" s="219" t="s">
        <v>148</v>
      </c>
      <c r="C36" s="224"/>
      <c r="D36" s="216" t="s">
        <v>217</v>
      </c>
      <c r="E36" s="217" t="s">
        <v>77</v>
      </c>
      <c r="F36" s="218">
        <v>15</v>
      </c>
      <c r="G36" s="218"/>
      <c r="H36" s="225">
        <f t="shared" si="4"/>
        <v>0</v>
      </c>
    </row>
    <row r="37" spans="1:8" ht="45">
      <c r="A37" s="223">
        <v>24</v>
      </c>
      <c r="B37" s="219" t="s">
        <v>149</v>
      </c>
      <c r="C37" s="224"/>
      <c r="D37" s="216" t="s">
        <v>596</v>
      </c>
      <c r="E37" s="217" t="s">
        <v>77</v>
      </c>
      <c r="F37" s="218">
        <v>13</v>
      </c>
      <c r="G37" s="218"/>
      <c r="H37" s="225">
        <f t="shared" si="4"/>
        <v>0</v>
      </c>
    </row>
    <row r="38" spans="1:8" ht="45">
      <c r="A38" s="223">
        <v>25</v>
      </c>
      <c r="B38" s="219" t="s">
        <v>469</v>
      </c>
      <c r="C38" s="224"/>
      <c r="D38" s="216" t="s">
        <v>595</v>
      </c>
      <c r="E38" s="217" t="s">
        <v>77</v>
      </c>
      <c r="F38" s="218">
        <v>2</v>
      </c>
      <c r="G38" s="218"/>
      <c r="H38" s="225">
        <f t="shared" si="4"/>
        <v>0</v>
      </c>
    </row>
    <row r="39" spans="1:8" ht="90">
      <c r="A39" s="223">
        <v>26</v>
      </c>
      <c r="B39" s="219" t="s">
        <v>470</v>
      </c>
      <c r="C39" s="224"/>
      <c r="D39" s="216" t="s">
        <v>594</v>
      </c>
      <c r="E39" s="217" t="s">
        <v>77</v>
      </c>
      <c r="F39" s="218">
        <f>(F37+F38)*2</f>
        <v>30</v>
      </c>
      <c r="G39" s="218"/>
      <c r="H39" s="225">
        <f t="shared" si="4"/>
        <v>0</v>
      </c>
    </row>
    <row r="40" spans="1:8" ht="12.75">
      <c r="A40" s="223">
        <v>27</v>
      </c>
      <c r="B40" s="219" t="s">
        <v>150</v>
      </c>
      <c r="C40" s="224"/>
      <c r="D40" s="216" t="s">
        <v>210</v>
      </c>
      <c r="E40" s="217" t="s">
        <v>200</v>
      </c>
      <c r="F40" s="218">
        <v>15</v>
      </c>
      <c r="G40" s="218"/>
      <c r="H40" s="225">
        <f aca="true" t="shared" si="5" ref="H40:H51">F40*G40</f>
        <v>0</v>
      </c>
    </row>
    <row r="41" spans="1:8" ht="12.75">
      <c r="A41" s="223">
        <v>28</v>
      </c>
      <c r="B41" s="219" t="s">
        <v>471</v>
      </c>
      <c r="C41" s="224"/>
      <c r="D41" s="216" t="s">
        <v>367</v>
      </c>
      <c r="E41" s="217" t="s">
        <v>108</v>
      </c>
      <c r="F41" s="218">
        <v>15</v>
      </c>
      <c r="G41" s="218"/>
      <c r="H41" s="225">
        <f t="shared" si="5"/>
        <v>0</v>
      </c>
    </row>
    <row r="42" spans="1:8" ht="12.75">
      <c r="A42" s="223">
        <v>29</v>
      </c>
      <c r="B42" s="219" t="s">
        <v>151</v>
      </c>
      <c r="C42" s="224"/>
      <c r="D42" s="216" t="s">
        <v>213</v>
      </c>
      <c r="E42" s="217" t="s">
        <v>108</v>
      </c>
      <c r="F42" s="218">
        <v>72</v>
      </c>
      <c r="G42" s="218"/>
      <c r="H42" s="225">
        <f t="shared" si="5"/>
        <v>0</v>
      </c>
    </row>
    <row r="43" spans="1:8" s="178" customFormat="1" ht="12.75">
      <c r="A43" s="223"/>
      <c r="B43" s="219"/>
      <c r="C43" s="224"/>
      <c r="D43" s="192" t="s">
        <v>147</v>
      </c>
      <c r="E43" s="220"/>
      <c r="F43" s="221"/>
      <c r="G43" s="221"/>
      <c r="H43" s="222">
        <f t="shared" si="5"/>
        <v>0</v>
      </c>
    </row>
    <row r="44" spans="1:8" s="178" customFormat="1" ht="12.75">
      <c r="A44" s="223">
        <v>30</v>
      </c>
      <c r="B44" s="219" t="s">
        <v>152</v>
      </c>
      <c r="C44" s="224"/>
      <c r="D44" s="216" t="s">
        <v>401</v>
      </c>
      <c r="E44" s="217" t="s">
        <v>77</v>
      </c>
      <c r="F44" s="218">
        <v>4</v>
      </c>
      <c r="G44" s="218"/>
      <c r="H44" s="225">
        <f t="shared" si="5"/>
        <v>0</v>
      </c>
    </row>
    <row r="45" spans="1:8" s="178" customFormat="1" ht="12.75">
      <c r="A45" s="223">
        <v>31</v>
      </c>
      <c r="B45" s="219" t="s">
        <v>472</v>
      </c>
      <c r="C45" s="224"/>
      <c r="D45" s="216" t="s">
        <v>173</v>
      </c>
      <c r="E45" s="217" t="s">
        <v>77</v>
      </c>
      <c r="F45" s="218">
        <v>4</v>
      </c>
      <c r="G45" s="218"/>
      <c r="H45" s="225">
        <f t="shared" si="5"/>
        <v>0</v>
      </c>
    </row>
    <row r="46" spans="1:8" s="178" customFormat="1" ht="12.75">
      <c r="A46" s="223">
        <v>32</v>
      </c>
      <c r="B46" s="219" t="s">
        <v>473</v>
      </c>
      <c r="C46" s="224"/>
      <c r="D46" s="216" t="s">
        <v>175</v>
      </c>
      <c r="E46" s="217" t="s">
        <v>77</v>
      </c>
      <c r="F46" s="218">
        <v>4</v>
      </c>
      <c r="G46" s="218"/>
      <c r="H46" s="225">
        <f t="shared" si="5"/>
        <v>0</v>
      </c>
    </row>
    <row r="47" spans="1:8" s="178" customFormat="1" ht="12.75">
      <c r="A47" s="223">
        <v>33</v>
      </c>
      <c r="B47" s="219" t="s">
        <v>474</v>
      </c>
      <c r="C47" s="224"/>
      <c r="D47" s="216" t="s">
        <v>177</v>
      </c>
      <c r="E47" s="217" t="s">
        <v>77</v>
      </c>
      <c r="F47" s="218">
        <f>F45</f>
        <v>4</v>
      </c>
      <c r="G47" s="218"/>
      <c r="H47" s="225">
        <f t="shared" si="5"/>
        <v>0</v>
      </c>
    </row>
    <row r="48" spans="1:8" s="178" customFormat="1" ht="12.75">
      <c r="A48" s="223">
        <v>34</v>
      </c>
      <c r="B48" s="219" t="s">
        <v>154</v>
      </c>
      <c r="C48" s="224"/>
      <c r="D48" s="216" t="s">
        <v>179</v>
      </c>
      <c r="E48" s="217" t="s">
        <v>77</v>
      </c>
      <c r="F48" s="218">
        <f>F46</f>
        <v>4</v>
      </c>
      <c r="G48" s="218"/>
      <c r="H48" s="225">
        <f t="shared" si="5"/>
        <v>0</v>
      </c>
    </row>
    <row r="49" spans="1:8" s="178" customFormat="1" ht="22.5">
      <c r="A49" s="223">
        <v>35</v>
      </c>
      <c r="B49" s="219" t="s">
        <v>156</v>
      </c>
      <c r="C49" s="224"/>
      <c r="D49" s="216" t="s">
        <v>181</v>
      </c>
      <c r="E49" s="217" t="s">
        <v>77</v>
      </c>
      <c r="F49" s="218">
        <v>12</v>
      </c>
      <c r="G49" s="218"/>
      <c r="H49" s="225">
        <f t="shared" si="5"/>
        <v>0</v>
      </c>
    </row>
    <row r="50" spans="1:8" s="178" customFormat="1" ht="12.75">
      <c r="A50" s="223">
        <v>36</v>
      </c>
      <c r="B50" s="219" t="s">
        <v>475</v>
      </c>
      <c r="C50" s="224"/>
      <c r="D50" s="216" t="s">
        <v>413</v>
      </c>
      <c r="E50" s="217" t="s">
        <v>77</v>
      </c>
      <c r="F50" s="218">
        <v>38</v>
      </c>
      <c r="G50" s="218"/>
      <c r="H50" s="225">
        <f t="shared" si="5"/>
        <v>0</v>
      </c>
    </row>
    <row r="51" spans="1:8" s="178" customFormat="1" ht="12.75">
      <c r="A51" s="223">
        <v>37</v>
      </c>
      <c r="B51" s="219" t="s">
        <v>191</v>
      </c>
      <c r="C51" s="224"/>
      <c r="D51" s="216" t="s">
        <v>192</v>
      </c>
      <c r="E51" s="217" t="s">
        <v>3</v>
      </c>
      <c r="F51" s="218">
        <v>120</v>
      </c>
      <c r="G51" s="218"/>
      <c r="H51" s="225">
        <f t="shared" si="5"/>
        <v>0</v>
      </c>
    </row>
    <row r="52" spans="1:8" s="178" customFormat="1" ht="12.75">
      <c r="A52" s="161"/>
      <c r="B52" s="162" t="s">
        <v>74</v>
      </c>
      <c r="C52" s="214"/>
      <c r="D52" s="210" t="s">
        <v>229</v>
      </c>
      <c r="E52" s="161"/>
      <c r="F52" s="211"/>
      <c r="G52" s="211"/>
      <c r="H52" s="167">
        <f>SUM(H33:H51)</f>
        <v>0</v>
      </c>
    </row>
    <row r="53" spans="1:8" s="178" customFormat="1" ht="12.75">
      <c r="A53" s="194" t="s">
        <v>72</v>
      </c>
      <c r="B53" s="195" t="s">
        <v>84</v>
      </c>
      <c r="C53" s="186"/>
      <c r="D53" s="203" t="s">
        <v>85</v>
      </c>
      <c r="E53" s="173"/>
      <c r="F53" s="212"/>
      <c r="G53" s="212"/>
      <c r="H53" s="213"/>
    </row>
    <row r="54" spans="1:8" s="178" customFormat="1" ht="33.75">
      <c r="A54" s="168">
        <v>38</v>
      </c>
      <c r="B54" s="169" t="s">
        <v>230</v>
      </c>
      <c r="C54" s="206"/>
      <c r="D54" s="198" t="s">
        <v>288</v>
      </c>
      <c r="E54" s="170" t="s">
        <v>79</v>
      </c>
      <c r="F54" s="171">
        <v>5</v>
      </c>
      <c r="G54" s="171"/>
      <c r="H54" s="199">
        <f>F54*G54</f>
        <v>0</v>
      </c>
    </row>
    <row r="55" spans="1:8" s="178" customFormat="1" ht="33.75">
      <c r="A55" s="168">
        <v>39</v>
      </c>
      <c r="B55" s="169" t="s">
        <v>231</v>
      </c>
      <c r="C55" s="206"/>
      <c r="D55" s="198" t="s">
        <v>232</v>
      </c>
      <c r="E55" s="170" t="s">
        <v>79</v>
      </c>
      <c r="F55" s="171">
        <v>10</v>
      </c>
      <c r="G55" s="171"/>
      <c r="H55" s="199">
        <f aca="true" t="shared" si="6" ref="H55:H57">F55*G55</f>
        <v>0</v>
      </c>
    </row>
    <row r="56" spans="1:8" s="178" customFormat="1" ht="12.75">
      <c r="A56" s="168">
        <v>40</v>
      </c>
      <c r="B56" s="169" t="s">
        <v>233</v>
      </c>
      <c r="C56" s="206"/>
      <c r="D56" s="198" t="s">
        <v>234</v>
      </c>
      <c r="E56" s="170" t="s">
        <v>79</v>
      </c>
      <c r="F56" s="171">
        <v>10</v>
      </c>
      <c r="G56" s="171"/>
      <c r="H56" s="199">
        <f t="shared" si="6"/>
        <v>0</v>
      </c>
    </row>
    <row r="57" spans="1:8" s="178" customFormat="1" ht="12.75">
      <c r="A57" s="168">
        <v>41</v>
      </c>
      <c r="B57" s="169" t="s">
        <v>235</v>
      </c>
      <c r="C57" s="206"/>
      <c r="D57" s="198" t="s">
        <v>87</v>
      </c>
      <c r="E57" s="170" t="s">
        <v>3</v>
      </c>
      <c r="F57" s="171">
        <f>F54+F55+F56</f>
        <v>25</v>
      </c>
      <c r="G57" s="171"/>
      <c r="H57" s="199">
        <f t="shared" si="6"/>
        <v>0</v>
      </c>
    </row>
    <row r="58" spans="1:8" s="178" customFormat="1" ht="12.75">
      <c r="A58" s="161"/>
      <c r="B58" s="162" t="s">
        <v>74</v>
      </c>
      <c r="C58" s="214"/>
      <c r="D58" s="210" t="s">
        <v>86</v>
      </c>
      <c r="E58" s="161"/>
      <c r="F58" s="211"/>
      <c r="G58" s="211"/>
      <c r="H58" s="167">
        <f>SUM(H54:H57)</f>
        <v>0</v>
      </c>
    </row>
    <row r="59" spans="1:8" s="178" customFormat="1" ht="12.75">
      <c r="A59" s="194" t="s">
        <v>72</v>
      </c>
      <c r="B59" s="195" t="s">
        <v>236</v>
      </c>
      <c r="C59" s="186"/>
      <c r="D59" s="203" t="s">
        <v>237</v>
      </c>
      <c r="E59" s="161"/>
      <c r="F59" s="212"/>
      <c r="G59" s="212"/>
      <c r="H59" s="213"/>
    </row>
    <row r="60" spans="1:8" s="178" customFormat="1" ht="12.75">
      <c r="A60" s="168">
        <v>42</v>
      </c>
      <c r="B60" s="169" t="s">
        <v>238</v>
      </c>
      <c r="C60" s="206"/>
      <c r="D60" s="198" t="s">
        <v>239</v>
      </c>
      <c r="E60" s="170" t="s">
        <v>78</v>
      </c>
      <c r="F60" s="171">
        <v>4</v>
      </c>
      <c r="G60" s="171"/>
      <c r="H60" s="199">
        <f>F60*G60</f>
        <v>0</v>
      </c>
    </row>
    <row r="61" spans="1:8" s="178" customFormat="1" ht="12.75">
      <c r="A61" s="168">
        <v>43</v>
      </c>
      <c r="B61" s="169" t="s">
        <v>240</v>
      </c>
      <c r="C61" s="206"/>
      <c r="D61" s="198" t="s">
        <v>241</v>
      </c>
      <c r="E61" s="170" t="s">
        <v>83</v>
      </c>
      <c r="F61" s="171">
        <f>SUM(F22:F26)</f>
        <v>277.8</v>
      </c>
      <c r="G61" s="171"/>
      <c r="H61" s="199">
        <f aca="true" t="shared" si="7" ref="H61">F61*G61</f>
        <v>0</v>
      </c>
    </row>
    <row r="62" spans="1:8" s="178" customFormat="1" ht="12.75">
      <c r="A62" s="173"/>
      <c r="B62" s="162" t="s">
        <v>74</v>
      </c>
      <c r="C62" s="162"/>
      <c r="D62" s="210" t="s">
        <v>244</v>
      </c>
      <c r="E62" s="161"/>
      <c r="F62" s="211"/>
      <c r="G62" s="211"/>
      <c r="H62" s="167">
        <f>SUM(H60:H61)</f>
        <v>0</v>
      </c>
    </row>
    <row r="63" spans="1:8" s="178" customFormat="1" ht="12.75">
      <c r="A63" s="194" t="s">
        <v>72</v>
      </c>
      <c r="B63" s="195" t="s">
        <v>89</v>
      </c>
      <c r="C63" s="195"/>
      <c r="D63" s="203" t="s">
        <v>363</v>
      </c>
      <c r="E63" s="161"/>
      <c r="F63" s="204"/>
      <c r="G63" s="204"/>
      <c r="H63" s="205"/>
    </row>
    <row r="64" spans="1:8" s="178" customFormat="1" ht="12.75">
      <c r="A64" s="168">
        <v>44</v>
      </c>
      <c r="B64" s="169" t="s">
        <v>245</v>
      </c>
      <c r="C64" s="169"/>
      <c r="D64" s="198" t="s">
        <v>602</v>
      </c>
      <c r="E64" s="170" t="s">
        <v>550</v>
      </c>
      <c r="F64" s="171">
        <v>3</v>
      </c>
      <c r="G64" s="171"/>
      <c r="H64" s="199">
        <f>F64*G64</f>
        <v>0</v>
      </c>
    </row>
    <row r="65" spans="1:8" s="178" customFormat="1" ht="45">
      <c r="A65" s="168">
        <v>45</v>
      </c>
      <c r="B65" s="169" t="s">
        <v>247</v>
      </c>
      <c r="C65" s="169"/>
      <c r="D65" s="198" t="s">
        <v>257</v>
      </c>
      <c r="E65" s="170" t="s">
        <v>73</v>
      </c>
      <c r="F65" s="171">
        <v>17</v>
      </c>
      <c r="G65" s="171"/>
      <c r="H65" s="199">
        <f aca="true" t="shared" si="8" ref="H65:H72">F65*G65</f>
        <v>0</v>
      </c>
    </row>
    <row r="66" spans="1:8" s="178" customFormat="1" ht="12.75">
      <c r="A66" s="168">
        <v>46</v>
      </c>
      <c r="B66" s="169" t="s">
        <v>249</v>
      </c>
      <c r="C66" s="169"/>
      <c r="D66" s="198" t="s">
        <v>260</v>
      </c>
      <c r="E66" s="170" t="s">
        <v>88</v>
      </c>
      <c r="F66" s="171">
        <v>1</v>
      </c>
      <c r="G66" s="171"/>
      <c r="H66" s="199">
        <f t="shared" si="8"/>
        <v>0</v>
      </c>
    </row>
    <row r="67" spans="1:8" s="178" customFormat="1" ht="12.75">
      <c r="A67" s="168">
        <v>47</v>
      </c>
      <c r="B67" s="169" t="s">
        <v>250</v>
      </c>
      <c r="C67" s="169"/>
      <c r="D67" s="198" t="s">
        <v>262</v>
      </c>
      <c r="E67" s="170" t="s">
        <v>108</v>
      </c>
      <c r="F67" s="171">
        <v>5</v>
      </c>
      <c r="G67" s="171"/>
      <c r="H67" s="199">
        <f t="shared" si="8"/>
        <v>0</v>
      </c>
    </row>
    <row r="68" spans="1:8" s="178" customFormat="1" ht="12.75">
      <c r="A68" s="168">
        <v>48</v>
      </c>
      <c r="B68" s="169" t="s">
        <v>252</v>
      </c>
      <c r="C68" s="169"/>
      <c r="D68" s="198" t="s">
        <v>422</v>
      </c>
      <c r="E68" s="170" t="s">
        <v>73</v>
      </c>
      <c r="F68" s="171">
        <v>1</v>
      </c>
      <c r="G68" s="171"/>
      <c r="H68" s="199">
        <f t="shared" si="8"/>
        <v>0</v>
      </c>
    </row>
    <row r="69" spans="1:8" s="178" customFormat="1" ht="12.75">
      <c r="A69" s="168">
        <v>49</v>
      </c>
      <c r="B69" s="169" t="s">
        <v>254</v>
      </c>
      <c r="C69" s="169"/>
      <c r="D69" s="198" t="s">
        <v>423</v>
      </c>
      <c r="E69" s="170" t="s">
        <v>73</v>
      </c>
      <c r="F69" s="171">
        <v>1</v>
      </c>
      <c r="G69" s="171"/>
      <c r="H69" s="199">
        <f t="shared" si="8"/>
        <v>0</v>
      </c>
    </row>
    <row r="70" spans="1:8" s="178" customFormat="1" ht="22.5">
      <c r="A70" s="168">
        <v>50</v>
      </c>
      <c r="B70" s="169" t="s">
        <v>256</v>
      </c>
      <c r="C70" s="169"/>
      <c r="D70" s="198" t="s">
        <v>290</v>
      </c>
      <c r="E70" s="170" t="s">
        <v>108</v>
      </c>
      <c r="F70" s="171">
        <v>24</v>
      </c>
      <c r="G70" s="171"/>
      <c r="H70" s="199">
        <f t="shared" si="8"/>
        <v>0</v>
      </c>
    </row>
    <row r="71" spans="1:8" s="178" customFormat="1" ht="33.75">
      <c r="A71" s="168">
        <v>51</v>
      </c>
      <c r="B71" s="169" t="s">
        <v>258</v>
      </c>
      <c r="C71" s="169"/>
      <c r="D71" s="198" t="s">
        <v>266</v>
      </c>
      <c r="E71" s="170" t="s">
        <v>108</v>
      </c>
      <c r="F71" s="171">
        <v>5</v>
      </c>
      <c r="G71" s="171"/>
      <c r="H71" s="199">
        <f t="shared" si="8"/>
        <v>0</v>
      </c>
    </row>
    <row r="72" spans="1:8" s="178" customFormat="1" ht="22.5">
      <c r="A72" s="168">
        <v>52</v>
      </c>
      <c r="B72" s="169" t="s">
        <v>259</v>
      </c>
      <c r="C72" s="169"/>
      <c r="D72" s="198" t="s">
        <v>291</v>
      </c>
      <c r="E72" s="170" t="s">
        <v>108</v>
      </c>
      <c r="F72" s="171">
        <v>72</v>
      </c>
      <c r="G72" s="171"/>
      <c r="H72" s="199">
        <f t="shared" si="8"/>
        <v>0</v>
      </c>
    </row>
    <row r="73" spans="1:8" s="178" customFormat="1" ht="12.75">
      <c r="A73" s="161"/>
      <c r="B73" s="162" t="s">
        <v>74</v>
      </c>
      <c r="C73" s="174"/>
      <c r="D73" s="163" t="s">
        <v>267</v>
      </c>
      <c r="E73" s="164"/>
      <c r="F73" s="165"/>
      <c r="G73" s="166"/>
      <c r="H73" s="167">
        <f>SUM(H64:H72)</f>
        <v>0</v>
      </c>
    </row>
    <row r="74" spans="1:8" s="178" customFormat="1" ht="60.75" customHeight="1">
      <c r="A74" s="184"/>
      <c r="B74" s="184"/>
      <c r="C74" s="184"/>
      <c r="D74" s="160" t="s">
        <v>268</v>
      </c>
      <c r="E74" s="184"/>
      <c r="F74" s="184"/>
      <c r="G74" s="184"/>
      <c r="H74" s="184"/>
    </row>
    <row r="75" spans="1:8" s="178" customFormat="1" ht="45">
      <c r="A75" s="184"/>
      <c r="B75" s="184"/>
      <c r="C75" s="184"/>
      <c r="D75" s="160" t="s">
        <v>269</v>
      </c>
      <c r="E75" s="184"/>
      <c r="F75" s="184"/>
      <c r="G75" s="184"/>
      <c r="H75" s="184"/>
    </row>
    <row r="76" spans="1:8" s="178" customFormat="1" ht="67.5">
      <c r="A76" s="184"/>
      <c r="B76" s="184"/>
      <c r="C76" s="184"/>
      <c r="D76" s="160" t="s">
        <v>292</v>
      </c>
      <c r="E76" s="184"/>
      <c r="F76" s="184"/>
      <c r="G76" s="184"/>
      <c r="H76" s="184"/>
    </row>
    <row r="77" ht="12.75">
      <c r="H77" s="200">
        <f>H20+H31+H52+H58+H62+H73</f>
        <v>0</v>
      </c>
    </row>
    <row r="258" spans="1:8" ht="12.75">
      <c r="A258" s="265"/>
      <c r="B258" s="265"/>
      <c r="C258" s="265"/>
      <c r="D258" s="265"/>
      <c r="E258" s="265"/>
      <c r="F258" s="266">
        <v>1</v>
      </c>
      <c r="G258" s="265"/>
      <c r="H258" s="265"/>
    </row>
  </sheetData>
  <mergeCells count="4">
    <mergeCell ref="A1:H1"/>
    <mergeCell ref="A3:B3"/>
    <mergeCell ref="A4:B4"/>
    <mergeCell ref="F4:H4"/>
  </mergeCells>
  <printOptions horizontalCentered="1"/>
  <pageMargins left="0.3937007874015748" right="0.3937007874015748" top="0.3937007874015748" bottom="0.3937007874015748" header="0.11811023622047245" footer="0.11811023622047245"/>
  <pageSetup fitToHeight="0" fitToWidth="1" horizontalDpi="600" verticalDpi="600" orientation="portrait" paperSize="9" r:id="rId1"/>
  <headerFooter alignWithMargins="0">
    <oddFooter>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8"/>
  <sheetViews>
    <sheetView showGridLines="0" showZeros="0" tabSelected="1" view="pageBreakPreview" zoomScaleSheetLayoutView="100" workbookViewId="0" topLeftCell="A1">
      <pane ySplit="6" topLeftCell="A7" activePane="bottomLeft" state="frozen"/>
      <selection pane="topLeft" activeCell="M250" sqref="M249:M250"/>
      <selection pane="bottomLeft" activeCell="M250" sqref="M249:M250"/>
    </sheetView>
  </sheetViews>
  <sheetFormatPr defaultColWidth="9.00390625" defaultRowHeight="12.75"/>
  <cols>
    <col min="1" max="1" width="4.375" style="144" customWidth="1"/>
    <col min="2" max="2" width="11.625" style="144" customWidth="1"/>
    <col min="3" max="3" width="19.625" style="144" hidden="1" customWidth="1"/>
    <col min="4" max="4" width="40.375" style="144" customWidth="1"/>
    <col min="5" max="5" width="5.625" style="144" customWidth="1"/>
    <col min="6" max="6" width="8.625" style="149" customWidth="1"/>
    <col min="7" max="7" width="11.875" style="144" customWidth="1"/>
    <col min="8" max="8" width="13.875" style="144" customWidth="1"/>
    <col min="9" max="9" width="11.75390625" style="144" hidden="1" customWidth="1"/>
    <col min="10" max="10" width="11.625" style="144" hidden="1" customWidth="1"/>
    <col min="11" max="11" width="11.00390625" style="144" hidden="1" customWidth="1"/>
    <col min="12" max="12" width="10.375" style="144" hidden="1" customWidth="1"/>
    <col min="13" max="13" width="45.25390625" style="144" customWidth="1"/>
    <col min="14" max="14" width="21.75390625" style="144" customWidth="1"/>
    <col min="15" max="16384" width="9.125" style="144" customWidth="1"/>
  </cols>
  <sheetData>
    <row r="1" spans="1:8" ht="15.75">
      <c r="A1" s="250" t="s">
        <v>650</v>
      </c>
      <c r="B1" s="250"/>
      <c r="C1" s="250"/>
      <c r="D1" s="250"/>
      <c r="E1" s="250"/>
      <c r="F1" s="250"/>
      <c r="G1" s="250"/>
      <c r="H1" s="250"/>
    </row>
    <row r="2" spans="2:8" ht="14.25" customHeight="1" thickBot="1">
      <c r="B2" s="145"/>
      <c r="C2" s="145"/>
      <c r="D2" s="146"/>
      <c r="E2" s="146"/>
      <c r="F2" s="147"/>
      <c r="G2" s="146"/>
      <c r="H2" s="146"/>
    </row>
    <row r="3" spans="1:8" ht="13.5" thickTop="1">
      <c r="A3" s="251" t="s">
        <v>1</v>
      </c>
      <c r="B3" s="252"/>
      <c r="C3" s="179" t="s">
        <v>362</v>
      </c>
      <c r="D3" s="201" t="s">
        <v>620</v>
      </c>
      <c r="E3" s="180"/>
      <c r="F3" s="228" t="s">
        <v>629</v>
      </c>
      <c r="G3" s="181" t="s">
        <v>630</v>
      </c>
      <c r="H3" s="182"/>
    </row>
    <row r="4" spans="1:8" ht="13.5" thickBot="1">
      <c r="A4" s="253" t="s">
        <v>52</v>
      </c>
      <c r="B4" s="254"/>
      <c r="C4" s="191" t="s">
        <v>563</v>
      </c>
      <c r="D4" s="191" t="s">
        <v>623</v>
      </c>
      <c r="E4" s="183"/>
      <c r="F4" s="255" t="s">
        <v>293</v>
      </c>
      <c r="G4" s="256"/>
      <c r="H4" s="257"/>
    </row>
    <row r="5" spans="1:8" ht="13.5" thickTop="1">
      <c r="A5" s="148"/>
      <c r="H5" s="150"/>
    </row>
    <row r="6" spans="1:12" ht="27" customHeight="1">
      <c r="A6" s="151" t="s">
        <v>61</v>
      </c>
      <c r="B6" s="152" t="s">
        <v>62</v>
      </c>
      <c r="C6" s="152" t="s">
        <v>301</v>
      </c>
      <c r="D6" s="152" t="s">
        <v>63</v>
      </c>
      <c r="E6" s="152" t="s">
        <v>64</v>
      </c>
      <c r="F6" s="153" t="s">
        <v>65</v>
      </c>
      <c r="G6" s="152" t="s">
        <v>66</v>
      </c>
      <c r="H6" s="154" t="s">
        <v>67</v>
      </c>
      <c r="I6" s="155" t="s">
        <v>68</v>
      </c>
      <c r="J6" s="155" t="s">
        <v>69</v>
      </c>
      <c r="K6" s="155" t="s">
        <v>70</v>
      </c>
      <c r="L6" s="155" t="s">
        <v>71</v>
      </c>
    </row>
    <row r="7" spans="1:8" s="178" customFormat="1" ht="12.75">
      <c r="A7" s="194" t="s">
        <v>72</v>
      </c>
      <c r="B7" s="195" t="s">
        <v>80</v>
      </c>
      <c r="C7" s="195"/>
      <c r="D7" s="203" t="s">
        <v>81</v>
      </c>
      <c r="E7" s="161"/>
      <c r="F7" s="204"/>
      <c r="G7" s="204"/>
      <c r="H7" s="205"/>
    </row>
    <row r="8" spans="1:8" s="178" customFormat="1" ht="33.75">
      <c r="A8" s="168">
        <v>1</v>
      </c>
      <c r="B8" s="169" t="s">
        <v>91</v>
      </c>
      <c r="C8" s="206"/>
      <c r="D8" s="198" t="s">
        <v>637</v>
      </c>
      <c r="E8" s="170" t="s">
        <v>92</v>
      </c>
      <c r="F8" s="171">
        <f>F24</f>
        <v>136.4</v>
      </c>
      <c r="G8" s="171"/>
      <c r="H8" s="199">
        <f aca="true" t="shared" si="0" ref="H8:H19">F8*G8</f>
        <v>0</v>
      </c>
    </row>
    <row r="9" spans="1:8" s="178" customFormat="1" ht="33.75">
      <c r="A9" s="168">
        <v>2</v>
      </c>
      <c r="B9" s="169" t="s">
        <v>93</v>
      </c>
      <c r="C9" s="206"/>
      <c r="D9" s="198" t="s">
        <v>638</v>
      </c>
      <c r="E9" s="170" t="s">
        <v>92</v>
      </c>
      <c r="F9" s="171">
        <f>F25</f>
        <v>101.2</v>
      </c>
      <c r="G9" s="171"/>
      <c r="H9" s="199">
        <f t="shared" si="0"/>
        <v>0</v>
      </c>
    </row>
    <row r="10" spans="1:8" s="178" customFormat="1" ht="33.75">
      <c r="A10" s="168">
        <v>3</v>
      </c>
      <c r="B10" s="169" t="s">
        <v>447</v>
      </c>
      <c r="C10" s="206"/>
      <c r="D10" s="198" t="s">
        <v>639</v>
      </c>
      <c r="E10" s="170" t="s">
        <v>92</v>
      </c>
      <c r="F10" s="171">
        <f>F26</f>
        <v>35.2</v>
      </c>
      <c r="G10" s="171"/>
      <c r="H10" s="199">
        <f t="shared" si="0"/>
        <v>0</v>
      </c>
    </row>
    <row r="11" spans="1:8" s="178" customFormat="1" ht="12.75">
      <c r="A11" s="168">
        <v>4</v>
      </c>
      <c r="B11" s="169" t="s">
        <v>94</v>
      </c>
      <c r="C11" s="169"/>
      <c r="D11" s="198" t="s">
        <v>270</v>
      </c>
      <c r="E11" s="170" t="s">
        <v>92</v>
      </c>
      <c r="F11" s="171">
        <f>SUM(F8:F10)+(2.5*SUM(F12:F12))</f>
        <v>292.8</v>
      </c>
      <c r="G11" s="171"/>
      <c r="H11" s="199">
        <f t="shared" si="0"/>
        <v>0</v>
      </c>
    </row>
    <row r="12" spans="1:8" s="178" customFormat="1" ht="22.5">
      <c r="A12" s="168">
        <v>5</v>
      </c>
      <c r="B12" s="169" t="s">
        <v>95</v>
      </c>
      <c r="C12" s="169"/>
      <c r="D12" s="198" t="s">
        <v>634</v>
      </c>
      <c r="E12" s="170" t="s">
        <v>78</v>
      </c>
      <c r="F12" s="171">
        <v>8</v>
      </c>
      <c r="G12" s="171"/>
      <c r="H12" s="199">
        <f t="shared" si="0"/>
        <v>0</v>
      </c>
    </row>
    <row r="13" spans="1:8" s="178" customFormat="1" ht="82.5" customHeight="1">
      <c r="A13" s="168">
        <v>6</v>
      </c>
      <c r="B13" s="169" t="s">
        <v>96</v>
      </c>
      <c r="C13" s="169"/>
      <c r="D13" s="198" t="s">
        <v>560</v>
      </c>
      <c r="E13" s="170" t="s">
        <v>92</v>
      </c>
      <c r="F13" s="171">
        <f>F8</f>
        <v>136.4</v>
      </c>
      <c r="G13" s="171"/>
      <c r="H13" s="199">
        <f t="shared" si="0"/>
        <v>0</v>
      </c>
    </row>
    <row r="14" spans="1:8" s="178" customFormat="1" ht="82.5" customHeight="1">
      <c r="A14" s="168">
        <v>7</v>
      </c>
      <c r="B14" s="169" t="s">
        <v>97</v>
      </c>
      <c r="C14" s="169"/>
      <c r="D14" s="198" t="s">
        <v>561</v>
      </c>
      <c r="E14" s="170" t="s">
        <v>92</v>
      </c>
      <c r="F14" s="171">
        <f>F9</f>
        <v>101.2</v>
      </c>
      <c r="G14" s="171"/>
      <c r="H14" s="199">
        <f t="shared" si="0"/>
        <v>0</v>
      </c>
    </row>
    <row r="15" spans="1:8" s="178" customFormat="1" ht="82.5" customHeight="1">
      <c r="A15" s="168">
        <v>8</v>
      </c>
      <c r="B15" s="169" t="s">
        <v>98</v>
      </c>
      <c r="C15" s="169"/>
      <c r="D15" s="198" t="s">
        <v>562</v>
      </c>
      <c r="E15" s="170" t="s">
        <v>92</v>
      </c>
      <c r="F15" s="171">
        <f>F10</f>
        <v>35.2</v>
      </c>
      <c r="G15" s="171"/>
      <c r="H15" s="199">
        <f t="shared" si="0"/>
        <v>0</v>
      </c>
    </row>
    <row r="16" spans="1:8" s="178" customFormat="1" ht="12.75">
      <c r="A16" s="168">
        <v>9</v>
      </c>
      <c r="B16" s="169" t="s">
        <v>99</v>
      </c>
      <c r="C16" s="169"/>
      <c r="D16" s="198" t="s">
        <v>582</v>
      </c>
      <c r="E16" s="170" t="s">
        <v>73</v>
      </c>
      <c r="F16" s="171">
        <v>72</v>
      </c>
      <c r="G16" s="171"/>
      <c r="H16" s="199">
        <f t="shared" si="0"/>
        <v>0</v>
      </c>
    </row>
    <row r="17" spans="1:8" s="178" customFormat="1" ht="12.75">
      <c r="A17" s="168">
        <v>10</v>
      </c>
      <c r="B17" s="169" t="s">
        <v>100</v>
      </c>
      <c r="C17" s="169"/>
      <c r="D17" s="198" t="s">
        <v>583</v>
      </c>
      <c r="E17" s="170" t="s">
        <v>73</v>
      </c>
      <c r="F17" s="171">
        <v>28</v>
      </c>
      <c r="G17" s="171"/>
      <c r="H17" s="199">
        <f t="shared" si="0"/>
        <v>0</v>
      </c>
    </row>
    <row r="18" spans="1:8" s="178" customFormat="1" ht="12.75">
      <c r="A18" s="168">
        <v>11</v>
      </c>
      <c r="B18" s="169" t="s">
        <v>101</v>
      </c>
      <c r="C18" s="169"/>
      <c r="D18" s="198" t="s">
        <v>584</v>
      </c>
      <c r="E18" s="170" t="s">
        <v>73</v>
      </c>
      <c r="F18" s="171">
        <v>18</v>
      </c>
      <c r="G18" s="171"/>
      <c r="H18" s="199">
        <f t="shared" si="0"/>
        <v>0</v>
      </c>
    </row>
    <row r="19" spans="1:8" s="178" customFormat="1" ht="12.75">
      <c r="A19" s="168">
        <v>12</v>
      </c>
      <c r="B19" s="169" t="s">
        <v>105</v>
      </c>
      <c r="C19" s="169"/>
      <c r="D19" s="198" t="s">
        <v>106</v>
      </c>
      <c r="E19" s="170" t="s">
        <v>3</v>
      </c>
      <c r="F19" s="171">
        <v>150</v>
      </c>
      <c r="G19" s="171"/>
      <c r="H19" s="199">
        <f t="shared" si="0"/>
        <v>0</v>
      </c>
    </row>
    <row r="20" spans="1:8" s="178" customFormat="1" ht="12.75">
      <c r="A20" s="161"/>
      <c r="B20" s="162" t="s">
        <v>74</v>
      </c>
      <c r="C20" s="162"/>
      <c r="D20" s="210" t="s">
        <v>82</v>
      </c>
      <c r="E20" s="161"/>
      <c r="F20" s="211"/>
      <c r="G20" s="211"/>
      <c r="H20" s="167">
        <f>SUM(H8:H19)</f>
        <v>0</v>
      </c>
    </row>
    <row r="21" spans="1:8" s="178" customFormat="1" ht="12.75">
      <c r="A21" s="194" t="s">
        <v>72</v>
      </c>
      <c r="B21" s="195" t="s">
        <v>133</v>
      </c>
      <c r="C21" s="186"/>
      <c r="D21" s="203" t="s">
        <v>134</v>
      </c>
      <c r="E21" s="161"/>
      <c r="F21" s="204"/>
      <c r="G21" s="204"/>
      <c r="H21" s="205"/>
    </row>
    <row r="22" spans="1:8" s="178" customFormat="1" ht="22.5">
      <c r="A22" s="168">
        <v>13</v>
      </c>
      <c r="B22" s="169" t="s">
        <v>459</v>
      </c>
      <c r="C22" s="206"/>
      <c r="D22" s="216" t="s">
        <v>275</v>
      </c>
      <c r="E22" s="217" t="s">
        <v>83</v>
      </c>
      <c r="F22" s="218">
        <v>0</v>
      </c>
      <c r="G22" s="218"/>
      <c r="H22" s="199">
        <f aca="true" t="shared" si="1" ref="H22:H30">F22*G22</f>
        <v>0</v>
      </c>
    </row>
    <row r="23" spans="1:8" s="178" customFormat="1" ht="22.5">
      <c r="A23" s="168">
        <v>14</v>
      </c>
      <c r="B23" s="169" t="s">
        <v>460</v>
      </c>
      <c r="C23" s="206"/>
      <c r="D23" s="216" t="s">
        <v>276</v>
      </c>
      <c r="E23" s="217" t="s">
        <v>83</v>
      </c>
      <c r="F23" s="218">
        <v>0</v>
      </c>
      <c r="G23" s="218"/>
      <c r="H23" s="199">
        <f t="shared" si="1"/>
        <v>0</v>
      </c>
    </row>
    <row r="24" spans="1:8" s="178" customFormat="1" ht="22.5">
      <c r="A24" s="168">
        <v>15</v>
      </c>
      <c r="B24" s="169" t="s">
        <v>461</v>
      </c>
      <c r="C24" s="206"/>
      <c r="D24" s="216" t="s">
        <v>277</v>
      </c>
      <c r="E24" s="217" t="s">
        <v>83</v>
      </c>
      <c r="F24" s="218">
        <v>136.4</v>
      </c>
      <c r="G24" s="218"/>
      <c r="H24" s="199">
        <f t="shared" si="1"/>
        <v>0</v>
      </c>
    </row>
    <row r="25" spans="1:8" s="178" customFormat="1" ht="22.5">
      <c r="A25" s="168">
        <v>16</v>
      </c>
      <c r="B25" s="169" t="s">
        <v>462</v>
      </c>
      <c r="C25" s="206"/>
      <c r="D25" s="216" t="s">
        <v>278</v>
      </c>
      <c r="E25" s="217" t="s">
        <v>83</v>
      </c>
      <c r="F25" s="218">
        <v>101.2</v>
      </c>
      <c r="G25" s="218"/>
      <c r="H25" s="199">
        <f t="shared" si="1"/>
        <v>0</v>
      </c>
    </row>
    <row r="26" spans="1:8" s="178" customFormat="1" ht="22.5">
      <c r="A26" s="168">
        <v>17</v>
      </c>
      <c r="B26" s="169" t="s">
        <v>463</v>
      </c>
      <c r="C26" s="206"/>
      <c r="D26" s="216" t="s">
        <v>279</v>
      </c>
      <c r="E26" s="217" t="s">
        <v>83</v>
      </c>
      <c r="F26" s="218">
        <v>35.2</v>
      </c>
      <c r="G26" s="218"/>
      <c r="H26" s="199">
        <f t="shared" si="1"/>
        <v>0</v>
      </c>
    </row>
    <row r="27" spans="1:8" s="178" customFormat="1" ht="12.75">
      <c r="A27" s="168">
        <v>18</v>
      </c>
      <c r="B27" s="169" t="s">
        <v>464</v>
      </c>
      <c r="C27" s="206"/>
      <c r="D27" s="216" t="s">
        <v>284</v>
      </c>
      <c r="E27" s="217" t="s">
        <v>83</v>
      </c>
      <c r="F27" s="218">
        <f>SUM(F22:F26)</f>
        <v>272.8</v>
      </c>
      <c r="G27" s="218"/>
      <c r="H27" s="199">
        <f t="shared" si="1"/>
        <v>0</v>
      </c>
    </row>
    <row r="28" spans="1:8" s="178" customFormat="1" ht="12.75">
      <c r="A28" s="168">
        <v>19</v>
      </c>
      <c r="B28" s="169" t="s">
        <v>285</v>
      </c>
      <c r="C28" s="206"/>
      <c r="D28" s="198" t="s">
        <v>286</v>
      </c>
      <c r="E28" s="170" t="s">
        <v>3</v>
      </c>
      <c r="F28" s="218">
        <v>250</v>
      </c>
      <c r="G28" s="171"/>
      <c r="H28" s="199">
        <f t="shared" si="1"/>
        <v>0</v>
      </c>
    </row>
    <row r="29" spans="1:8" s="178" customFormat="1" ht="12.75">
      <c r="A29" s="168"/>
      <c r="B29" s="169"/>
      <c r="C29" s="206"/>
      <c r="D29" s="198" t="s">
        <v>587</v>
      </c>
      <c r="E29" s="170" t="s">
        <v>73</v>
      </c>
      <c r="F29" s="218">
        <v>28</v>
      </c>
      <c r="G29" s="171"/>
      <c r="H29" s="199">
        <f t="shared" si="1"/>
        <v>0</v>
      </c>
    </row>
    <row r="30" spans="1:8" s="178" customFormat="1" ht="22.5">
      <c r="A30" s="168">
        <v>20</v>
      </c>
      <c r="B30" s="169" t="s">
        <v>107</v>
      </c>
      <c r="C30" s="206"/>
      <c r="D30" s="198" t="s">
        <v>287</v>
      </c>
      <c r="E30" s="170" t="s">
        <v>108</v>
      </c>
      <c r="F30" s="218">
        <v>6</v>
      </c>
      <c r="G30" s="171"/>
      <c r="H30" s="199">
        <f t="shared" si="1"/>
        <v>0</v>
      </c>
    </row>
    <row r="31" spans="1:8" s="178" customFormat="1" ht="12.75">
      <c r="A31" s="161"/>
      <c r="B31" s="162" t="s">
        <v>74</v>
      </c>
      <c r="C31" s="214"/>
      <c r="D31" s="210" t="s">
        <v>145</v>
      </c>
      <c r="E31" s="161"/>
      <c r="F31" s="211"/>
      <c r="G31" s="211"/>
      <c r="H31" s="167">
        <f>SUM(H22:H30)</f>
        <v>0</v>
      </c>
    </row>
    <row r="32" spans="1:8" s="178" customFormat="1" ht="12.75">
      <c r="A32" s="194" t="s">
        <v>72</v>
      </c>
      <c r="B32" s="195" t="s">
        <v>146</v>
      </c>
      <c r="C32" s="186"/>
      <c r="D32" s="203" t="s">
        <v>147</v>
      </c>
      <c r="E32" s="161"/>
      <c r="F32" s="204"/>
      <c r="G32" s="204"/>
      <c r="H32" s="205"/>
    </row>
    <row r="33" spans="1:8" s="178" customFormat="1" ht="12.75">
      <c r="A33" s="223"/>
      <c r="B33" s="219"/>
      <c r="C33" s="224"/>
      <c r="D33" s="192" t="s">
        <v>366</v>
      </c>
      <c r="E33" s="220"/>
      <c r="F33" s="221"/>
      <c r="G33" s="221"/>
      <c r="H33" s="222">
        <f aca="true" t="shared" si="2" ref="H33:H51">F33*G33</f>
        <v>0</v>
      </c>
    </row>
    <row r="34" spans="1:14" ht="12.75">
      <c r="A34" s="223">
        <v>21</v>
      </c>
      <c r="B34" s="219" t="s">
        <v>467</v>
      </c>
      <c r="C34" s="224"/>
      <c r="D34" s="216" t="s">
        <v>364</v>
      </c>
      <c r="E34" s="217" t="s">
        <v>77</v>
      </c>
      <c r="F34" s="218">
        <v>56</v>
      </c>
      <c r="G34" s="218"/>
      <c r="H34" s="225">
        <f t="shared" si="2"/>
        <v>0</v>
      </c>
      <c r="N34" s="178"/>
    </row>
    <row r="35" spans="1:14" ht="12.75">
      <c r="A35" s="223">
        <v>22</v>
      </c>
      <c r="B35" s="219" t="s">
        <v>468</v>
      </c>
      <c r="C35" s="224"/>
      <c r="D35" s="216" t="s">
        <v>365</v>
      </c>
      <c r="E35" s="217" t="s">
        <v>77</v>
      </c>
      <c r="F35" s="218">
        <v>28</v>
      </c>
      <c r="G35" s="218"/>
      <c r="H35" s="225">
        <f t="shared" si="2"/>
        <v>0</v>
      </c>
      <c r="N35" s="178"/>
    </row>
    <row r="36" spans="1:14" ht="12.75">
      <c r="A36" s="223">
        <v>23</v>
      </c>
      <c r="B36" s="219" t="s">
        <v>148</v>
      </c>
      <c r="C36" s="224"/>
      <c r="D36" s="216" t="s">
        <v>217</v>
      </c>
      <c r="E36" s="217" t="s">
        <v>77</v>
      </c>
      <c r="F36" s="218">
        <v>14</v>
      </c>
      <c r="G36" s="218"/>
      <c r="H36" s="225">
        <f t="shared" si="2"/>
        <v>0</v>
      </c>
      <c r="N36" s="178"/>
    </row>
    <row r="37" spans="1:14" ht="45">
      <c r="A37" s="223">
        <v>24</v>
      </c>
      <c r="B37" s="219" t="s">
        <v>149</v>
      </c>
      <c r="C37" s="224"/>
      <c r="D37" s="216" t="s">
        <v>597</v>
      </c>
      <c r="E37" s="217" t="s">
        <v>77</v>
      </c>
      <c r="F37" s="218">
        <v>12</v>
      </c>
      <c r="G37" s="218"/>
      <c r="H37" s="225">
        <f t="shared" si="2"/>
        <v>0</v>
      </c>
      <c r="N37" s="178"/>
    </row>
    <row r="38" spans="1:14" ht="45">
      <c r="A38" s="223">
        <v>25</v>
      </c>
      <c r="B38" s="219" t="s">
        <v>469</v>
      </c>
      <c r="C38" s="224"/>
      <c r="D38" s="216" t="s">
        <v>595</v>
      </c>
      <c r="E38" s="217" t="s">
        <v>77</v>
      </c>
      <c r="F38" s="218">
        <v>2</v>
      </c>
      <c r="G38" s="218"/>
      <c r="H38" s="225">
        <f t="shared" si="2"/>
        <v>0</v>
      </c>
      <c r="N38" s="178"/>
    </row>
    <row r="39" spans="1:14" ht="90">
      <c r="A39" s="223">
        <v>26</v>
      </c>
      <c r="B39" s="219" t="s">
        <v>470</v>
      </c>
      <c r="C39" s="224"/>
      <c r="D39" s="216" t="s">
        <v>594</v>
      </c>
      <c r="E39" s="217" t="s">
        <v>77</v>
      </c>
      <c r="F39" s="218">
        <f>(F37+F38)*2</f>
        <v>28</v>
      </c>
      <c r="G39" s="218"/>
      <c r="H39" s="225">
        <f t="shared" si="2"/>
        <v>0</v>
      </c>
      <c r="N39" s="178"/>
    </row>
    <row r="40" spans="1:14" ht="12.75">
      <c r="A40" s="223">
        <v>27</v>
      </c>
      <c r="B40" s="219" t="s">
        <v>150</v>
      </c>
      <c r="C40" s="224"/>
      <c r="D40" s="216" t="s">
        <v>210</v>
      </c>
      <c r="E40" s="217" t="s">
        <v>200</v>
      </c>
      <c r="F40" s="218">
        <v>14</v>
      </c>
      <c r="G40" s="218"/>
      <c r="H40" s="225">
        <f t="shared" si="2"/>
        <v>0</v>
      </c>
      <c r="N40" s="178"/>
    </row>
    <row r="41" spans="1:14" ht="12.75">
      <c r="A41" s="223">
        <v>28</v>
      </c>
      <c r="B41" s="219" t="s">
        <v>471</v>
      </c>
      <c r="C41" s="224"/>
      <c r="D41" s="216" t="s">
        <v>367</v>
      </c>
      <c r="E41" s="217" t="s">
        <v>108</v>
      </c>
      <c r="F41" s="218">
        <v>14</v>
      </c>
      <c r="G41" s="218"/>
      <c r="H41" s="225">
        <f t="shared" si="2"/>
        <v>0</v>
      </c>
      <c r="N41" s="178"/>
    </row>
    <row r="42" spans="1:14" ht="12.75">
      <c r="A42" s="223">
        <v>29</v>
      </c>
      <c r="B42" s="219" t="s">
        <v>151</v>
      </c>
      <c r="C42" s="224"/>
      <c r="D42" s="216" t="s">
        <v>213</v>
      </c>
      <c r="E42" s="217" t="s">
        <v>108</v>
      </c>
      <c r="F42" s="218">
        <v>72</v>
      </c>
      <c r="G42" s="218"/>
      <c r="H42" s="225">
        <f t="shared" si="2"/>
        <v>0</v>
      </c>
      <c r="N42" s="178"/>
    </row>
    <row r="43" spans="1:8" s="178" customFormat="1" ht="12.75">
      <c r="A43" s="223"/>
      <c r="B43" s="219"/>
      <c r="C43" s="224"/>
      <c r="D43" s="192" t="s">
        <v>147</v>
      </c>
      <c r="E43" s="220"/>
      <c r="F43" s="221"/>
      <c r="G43" s="221"/>
      <c r="H43" s="222">
        <f t="shared" si="2"/>
        <v>0</v>
      </c>
    </row>
    <row r="44" spans="1:8" s="178" customFormat="1" ht="12.75">
      <c r="A44" s="223">
        <v>30</v>
      </c>
      <c r="B44" s="219" t="s">
        <v>152</v>
      </c>
      <c r="C44" s="224"/>
      <c r="D44" s="216" t="s">
        <v>401</v>
      </c>
      <c r="E44" s="217" t="s">
        <v>77</v>
      </c>
      <c r="F44" s="218">
        <v>4</v>
      </c>
      <c r="G44" s="218"/>
      <c r="H44" s="225">
        <f t="shared" si="2"/>
        <v>0</v>
      </c>
    </row>
    <row r="45" spans="1:8" s="178" customFormat="1" ht="12.75">
      <c r="A45" s="223">
        <v>31</v>
      </c>
      <c r="B45" s="219" t="s">
        <v>472</v>
      </c>
      <c r="C45" s="224"/>
      <c r="D45" s="216" t="s">
        <v>173</v>
      </c>
      <c r="E45" s="217" t="s">
        <v>77</v>
      </c>
      <c r="F45" s="218">
        <v>4</v>
      </c>
      <c r="G45" s="218"/>
      <c r="H45" s="225">
        <f t="shared" si="2"/>
        <v>0</v>
      </c>
    </row>
    <row r="46" spans="1:8" s="178" customFormat="1" ht="12.75">
      <c r="A46" s="223">
        <v>32</v>
      </c>
      <c r="B46" s="219" t="s">
        <v>473</v>
      </c>
      <c r="C46" s="224"/>
      <c r="D46" s="216" t="s">
        <v>175</v>
      </c>
      <c r="E46" s="217" t="s">
        <v>77</v>
      </c>
      <c r="F46" s="218">
        <v>4</v>
      </c>
      <c r="G46" s="218"/>
      <c r="H46" s="225">
        <f t="shared" si="2"/>
        <v>0</v>
      </c>
    </row>
    <row r="47" spans="1:8" s="178" customFormat="1" ht="12.75">
      <c r="A47" s="223">
        <v>33</v>
      </c>
      <c r="B47" s="219" t="s">
        <v>474</v>
      </c>
      <c r="C47" s="224"/>
      <c r="D47" s="216" t="s">
        <v>177</v>
      </c>
      <c r="E47" s="217" t="s">
        <v>77</v>
      </c>
      <c r="F47" s="218">
        <f>F45</f>
        <v>4</v>
      </c>
      <c r="G47" s="218"/>
      <c r="H47" s="225">
        <f t="shared" si="2"/>
        <v>0</v>
      </c>
    </row>
    <row r="48" spans="1:8" s="178" customFormat="1" ht="12.75">
      <c r="A48" s="223">
        <v>34</v>
      </c>
      <c r="B48" s="219" t="s">
        <v>154</v>
      </c>
      <c r="C48" s="224"/>
      <c r="D48" s="216" t="s">
        <v>179</v>
      </c>
      <c r="E48" s="217" t="s">
        <v>77</v>
      </c>
      <c r="F48" s="218">
        <f>F46</f>
        <v>4</v>
      </c>
      <c r="G48" s="218"/>
      <c r="H48" s="225">
        <f t="shared" si="2"/>
        <v>0</v>
      </c>
    </row>
    <row r="49" spans="1:8" s="178" customFormat="1" ht="22.5">
      <c r="A49" s="223">
        <v>35</v>
      </c>
      <c r="B49" s="219" t="s">
        <v>156</v>
      </c>
      <c r="C49" s="224"/>
      <c r="D49" s="216" t="s">
        <v>181</v>
      </c>
      <c r="E49" s="217" t="s">
        <v>77</v>
      </c>
      <c r="F49" s="218">
        <v>10</v>
      </c>
      <c r="G49" s="218"/>
      <c r="H49" s="225">
        <f t="shared" si="2"/>
        <v>0</v>
      </c>
    </row>
    <row r="50" spans="1:8" s="178" customFormat="1" ht="12.75">
      <c r="A50" s="223">
        <v>36</v>
      </c>
      <c r="B50" s="219" t="s">
        <v>475</v>
      </c>
      <c r="C50" s="224"/>
      <c r="D50" s="216" t="s">
        <v>413</v>
      </c>
      <c r="E50" s="217" t="s">
        <v>77</v>
      </c>
      <c r="F50" s="218">
        <v>38</v>
      </c>
      <c r="G50" s="218"/>
      <c r="H50" s="225">
        <f t="shared" si="2"/>
        <v>0</v>
      </c>
    </row>
    <row r="51" spans="1:8" s="178" customFormat="1" ht="12.75">
      <c r="A51" s="223">
        <v>37</v>
      </c>
      <c r="B51" s="219" t="s">
        <v>191</v>
      </c>
      <c r="C51" s="224"/>
      <c r="D51" s="216" t="s">
        <v>192</v>
      </c>
      <c r="E51" s="217" t="s">
        <v>3</v>
      </c>
      <c r="F51" s="218">
        <v>120</v>
      </c>
      <c r="G51" s="218"/>
      <c r="H51" s="225">
        <f t="shared" si="2"/>
        <v>0</v>
      </c>
    </row>
    <row r="52" spans="1:8" s="178" customFormat="1" ht="12.75">
      <c r="A52" s="161"/>
      <c r="B52" s="162" t="s">
        <v>74</v>
      </c>
      <c r="C52" s="214"/>
      <c r="D52" s="210" t="s">
        <v>229</v>
      </c>
      <c r="E52" s="161"/>
      <c r="F52" s="211"/>
      <c r="G52" s="211"/>
      <c r="H52" s="167">
        <f>SUM(H33:H51)</f>
        <v>0</v>
      </c>
    </row>
    <row r="53" spans="1:8" s="178" customFormat="1" ht="12.75">
      <c r="A53" s="194" t="s">
        <v>72</v>
      </c>
      <c r="B53" s="195" t="s">
        <v>84</v>
      </c>
      <c r="C53" s="186"/>
      <c r="D53" s="203" t="s">
        <v>85</v>
      </c>
      <c r="E53" s="173"/>
      <c r="F53" s="212"/>
      <c r="G53" s="212"/>
      <c r="H53" s="213"/>
    </row>
    <row r="54" spans="1:8" s="178" customFormat="1" ht="33.75">
      <c r="A54" s="168">
        <v>38</v>
      </c>
      <c r="B54" s="169" t="s">
        <v>230</v>
      </c>
      <c r="C54" s="206"/>
      <c r="D54" s="198" t="s">
        <v>288</v>
      </c>
      <c r="E54" s="170" t="s">
        <v>79</v>
      </c>
      <c r="F54" s="171">
        <v>5</v>
      </c>
      <c r="G54" s="171"/>
      <c r="H54" s="199">
        <f>F54*G54</f>
        <v>0</v>
      </c>
    </row>
    <row r="55" spans="1:8" s="178" customFormat="1" ht="33.75">
      <c r="A55" s="168">
        <v>39</v>
      </c>
      <c r="B55" s="169" t="s">
        <v>231</v>
      </c>
      <c r="C55" s="206"/>
      <c r="D55" s="198" t="s">
        <v>232</v>
      </c>
      <c r="E55" s="170" t="s">
        <v>79</v>
      </c>
      <c r="F55" s="171">
        <v>10</v>
      </c>
      <c r="G55" s="171"/>
      <c r="H55" s="199">
        <f aca="true" t="shared" si="3" ref="H55:H57">F55*G55</f>
        <v>0</v>
      </c>
    </row>
    <row r="56" spans="1:8" s="178" customFormat="1" ht="12.75">
      <c r="A56" s="168">
        <v>40</v>
      </c>
      <c r="B56" s="169" t="s">
        <v>233</v>
      </c>
      <c r="C56" s="206"/>
      <c r="D56" s="198" t="s">
        <v>234</v>
      </c>
      <c r="E56" s="170" t="s">
        <v>79</v>
      </c>
      <c r="F56" s="171">
        <v>10</v>
      </c>
      <c r="G56" s="171"/>
      <c r="H56" s="199">
        <f t="shared" si="3"/>
        <v>0</v>
      </c>
    </row>
    <row r="57" spans="1:8" s="178" customFormat="1" ht="12.75">
      <c r="A57" s="168">
        <v>41</v>
      </c>
      <c r="B57" s="169" t="s">
        <v>235</v>
      </c>
      <c r="C57" s="206"/>
      <c r="D57" s="198" t="s">
        <v>87</v>
      </c>
      <c r="E57" s="170" t="s">
        <v>3</v>
      </c>
      <c r="F57" s="171">
        <f>F54+F55+F56</f>
        <v>25</v>
      </c>
      <c r="G57" s="171"/>
      <c r="H57" s="199">
        <f t="shared" si="3"/>
        <v>0</v>
      </c>
    </row>
    <row r="58" spans="1:8" s="178" customFormat="1" ht="12.75">
      <c r="A58" s="161"/>
      <c r="B58" s="162" t="s">
        <v>74</v>
      </c>
      <c r="C58" s="214"/>
      <c r="D58" s="210" t="s">
        <v>86</v>
      </c>
      <c r="E58" s="161"/>
      <c r="F58" s="211"/>
      <c r="G58" s="211"/>
      <c r="H58" s="167">
        <f>SUM(H54:H57)</f>
        <v>0</v>
      </c>
    </row>
    <row r="59" spans="1:8" s="178" customFormat="1" ht="12.75">
      <c r="A59" s="194" t="s">
        <v>72</v>
      </c>
      <c r="B59" s="195" t="s">
        <v>236</v>
      </c>
      <c r="C59" s="186"/>
      <c r="D59" s="203" t="s">
        <v>237</v>
      </c>
      <c r="E59" s="161"/>
      <c r="F59" s="212"/>
      <c r="G59" s="212"/>
      <c r="H59" s="213"/>
    </row>
    <row r="60" spans="1:8" s="178" customFormat="1" ht="12.75">
      <c r="A60" s="168">
        <v>42</v>
      </c>
      <c r="B60" s="169" t="s">
        <v>238</v>
      </c>
      <c r="C60" s="206"/>
      <c r="D60" s="198" t="s">
        <v>239</v>
      </c>
      <c r="E60" s="170" t="s">
        <v>78</v>
      </c>
      <c r="F60" s="171">
        <v>4</v>
      </c>
      <c r="G60" s="171"/>
      <c r="H60" s="199">
        <f>F60*G60</f>
        <v>0</v>
      </c>
    </row>
    <row r="61" spans="1:8" s="178" customFormat="1" ht="12.75">
      <c r="A61" s="168">
        <v>43</v>
      </c>
      <c r="B61" s="169" t="s">
        <v>240</v>
      </c>
      <c r="C61" s="206"/>
      <c r="D61" s="198" t="s">
        <v>241</v>
      </c>
      <c r="E61" s="170" t="s">
        <v>83</v>
      </c>
      <c r="F61" s="171">
        <f>SUM(F22:F26)</f>
        <v>272.8</v>
      </c>
      <c r="G61" s="171"/>
      <c r="H61" s="199">
        <f aca="true" t="shared" si="4" ref="H61">F61*G61</f>
        <v>0</v>
      </c>
    </row>
    <row r="62" spans="1:8" s="178" customFormat="1" ht="12.75">
      <c r="A62" s="173"/>
      <c r="B62" s="162" t="s">
        <v>74</v>
      </c>
      <c r="C62" s="162"/>
      <c r="D62" s="210" t="s">
        <v>244</v>
      </c>
      <c r="E62" s="161"/>
      <c r="F62" s="211"/>
      <c r="G62" s="211"/>
      <c r="H62" s="167">
        <f>SUM(H60:H61)</f>
        <v>0</v>
      </c>
    </row>
    <row r="63" spans="1:8" s="178" customFormat="1" ht="12.75">
      <c r="A63" s="194" t="s">
        <v>72</v>
      </c>
      <c r="B63" s="195" t="s">
        <v>89</v>
      </c>
      <c r="C63" s="195"/>
      <c r="D63" s="203" t="s">
        <v>363</v>
      </c>
      <c r="E63" s="161"/>
      <c r="F63" s="204"/>
      <c r="G63" s="204"/>
      <c r="H63" s="205"/>
    </row>
    <row r="64" spans="1:8" s="178" customFormat="1" ht="12.75">
      <c r="A64" s="168">
        <v>44</v>
      </c>
      <c r="B64" s="169" t="s">
        <v>245</v>
      </c>
      <c r="C64" s="169"/>
      <c r="D64" s="198" t="s">
        <v>602</v>
      </c>
      <c r="E64" s="170" t="s">
        <v>550</v>
      </c>
      <c r="F64" s="171">
        <v>3</v>
      </c>
      <c r="G64" s="171"/>
      <c r="H64" s="199">
        <f>F64*G64</f>
        <v>0</v>
      </c>
    </row>
    <row r="65" spans="1:8" s="178" customFormat="1" ht="45">
      <c r="A65" s="168">
        <v>45</v>
      </c>
      <c r="B65" s="169" t="s">
        <v>247</v>
      </c>
      <c r="C65" s="169"/>
      <c r="D65" s="198" t="s">
        <v>257</v>
      </c>
      <c r="E65" s="170" t="s">
        <v>73</v>
      </c>
      <c r="F65" s="171">
        <v>17</v>
      </c>
      <c r="G65" s="171"/>
      <c r="H65" s="199">
        <f aca="true" t="shared" si="5" ref="H65:H72">F65*G65</f>
        <v>0</v>
      </c>
    </row>
    <row r="66" spans="1:8" s="178" customFormat="1" ht="12.75">
      <c r="A66" s="168">
        <v>46</v>
      </c>
      <c r="B66" s="169" t="s">
        <v>249</v>
      </c>
      <c r="C66" s="169"/>
      <c r="D66" s="198" t="s">
        <v>260</v>
      </c>
      <c r="E66" s="170" t="s">
        <v>88</v>
      </c>
      <c r="F66" s="171">
        <v>1</v>
      </c>
      <c r="G66" s="171"/>
      <c r="H66" s="199">
        <f t="shared" si="5"/>
        <v>0</v>
      </c>
    </row>
    <row r="67" spans="1:8" s="178" customFormat="1" ht="12.75">
      <c r="A67" s="168">
        <v>47</v>
      </c>
      <c r="B67" s="169" t="s">
        <v>250</v>
      </c>
      <c r="C67" s="169"/>
      <c r="D67" s="198" t="s">
        <v>262</v>
      </c>
      <c r="E67" s="170" t="s">
        <v>108</v>
      </c>
      <c r="F67" s="171">
        <v>5</v>
      </c>
      <c r="G67" s="171"/>
      <c r="H67" s="199">
        <f t="shared" si="5"/>
        <v>0</v>
      </c>
    </row>
    <row r="68" spans="1:8" s="178" customFormat="1" ht="12.75">
      <c r="A68" s="168">
        <v>48</v>
      </c>
      <c r="B68" s="169" t="s">
        <v>252</v>
      </c>
      <c r="C68" s="169"/>
      <c r="D68" s="198" t="s">
        <v>422</v>
      </c>
      <c r="E68" s="170" t="s">
        <v>73</v>
      </c>
      <c r="F68" s="171">
        <v>1</v>
      </c>
      <c r="G68" s="171"/>
      <c r="H68" s="199">
        <f t="shared" si="5"/>
        <v>0</v>
      </c>
    </row>
    <row r="69" spans="1:8" s="178" customFormat="1" ht="12.75">
      <c r="A69" s="168">
        <v>49</v>
      </c>
      <c r="B69" s="169" t="s">
        <v>254</v>
      </c>
      <c r="C69" s="169"/>
      <c r="D69" s="198" t="s">
        <v>423</v>
      </c>
      <c r="E69" s="170" t="s">
        <v>73</v>
      </c>
      <c r="F69" s="171">
        <v>1</v>
      </c>
      <c r="G69" s="171"/>
      <c r="H69" s="199">
        <f t="shared" si="5"/>
        <v>0</v>
      </c>
    </row>
    <row r="70" spans="1:8" s="178" customFormat="1" ht="22.5">
      <c r="A70" s="168">
        <v>50</v>
      </c>
      <c r="B70" s="169" t="s">
        <v>256</v>
      </c>
      <c r="C70" s="169"/>
      <c r="D70" s="198" t="s">
        <v>290</v>
      </c>
      <c r="E70" s="170" t="s">
        <v>108</v>
      </c>
      <c r="F70" s="171">
        <v>24</v>
      </c>
      <c r="G70" s="171"/>
      <c r="H70" s="199">
        <f t="shared" si="5"/>
        <v>0</v>
      </c>
    </row>
    <row r="71" spans="1:8" s="178" customFormat="1" ht="33.75">
      <c r="A71" s="168">
        <v>51</v>
      </c>
      <c r="B71" s="169" t="s">
        <v>258</v>
      </c>
      <c r="C71" s="169"/>
      <c r="D71" s="198" t="s">
        <v>266</v>
      </c>
      <c r="E71" s="170" t="s">
        <v>108</v>
      </c>
      <c r="F71" s="171">
        <v>5</v>
      </c>
      <c r="G71" s="171"/>
      <c r="H71" s="199">
        <f t="shared" si="5"/>
        <v>0</v>
      </c>
    </row>
    <row r="72" spans="1:8" s="178" customFormat="1" ht="22.5">
      <c r="A72" s="168">
        <v>52</v>
      </c>
      <c r="B72" s="169" t="s">
        <v>259</v>
      </c>
      <c r="C72" s="169"/>
      <c r="D72" s="198" t="s">
        <v>291</v>
      </c>
      <c r="E72" s="170" t="s">
        <v>108</v>
      </c>
      <c r="F72" s="171">
        <v>72</v>
      </c>
      <c r="G72" s="171"/>
      <c r="H72" s="199">
        <f t="shared" si="5"/>
        <v>0</v>
      </c>
    </row>
    <row r="73" spans="1:8" s="178" customFormat="1" ht="12.75">
      <c r="A73" s="161"/>
      <c r="B73" s="162" t="s">
        <v>74</v>
      </c>
      <c r="C73" s="162"/>
      <c r="D73" s="210" t="s">
        <v>267</v>
      </c>
      <c r="E73" s="161"/>
      <c r="F73" s="211"/>
      <c r="G73" s="211"/>
      <c r="H73" s="167">
        <f>SUM(H64:H72)</f>
        <v>0</v>
      </c>
    </row>
    <row r="74" spans="1:8" s="178" customFormat="1" ht="57.75" customHeight="1">
      <c r="A74" s="184"/>
      <c r="B74" s="184"/>
      <c r="C74" s="184"/>
      <c r="D74" s="160" t="s">
        <v>268</v>
      </c>
      <c r="E74" s="184"/>
      <c r="F74" s="184"/>
      <c r="G74" s="184"/>
      <c r="H74" s="184"/>
    </row>
    <row r="75" spans="1:8" s="178" customFormat="1" ht="45">
      <c r="A75" s="184"/>
      <c r="B75" s="184"/>
      <c r="C75" s="184"/>
      <c r="D75" s="160" t="s">
        <v>269</v>
      </c>
      <c r="E75" s="184"/>
      <c r="F75" s="184"/>
      <c r="G75" s="184"/>
      <c r="H75" s="184"/>
    </row>
    <row r="76" spans="1:8" s="178" customFormat="1" ht="67.5">
      <c r="A76" s="184"/>
      <c r="B76" s="184"/>
      <c r="C76" s="184"/>
      <c r="D76" s="160" t="s">
        <v>292</v>
      </c>
      <c r="E76" s="184"/>
      <c r="F76" s="184"/>
      <c r="G76" s="184"/>
      <c r="H76" s="184"/>
    </row>
    <row r="77" ht="12.75">
      <c r="H77" s="200">
        <f>H20+H31+H52+H58+H62+H73</f>
        <v>0</v>
      </c>
    </row>
    <row r="258" spans="1:8" ht="12.75">
      <c r="A258" s="265"/>
      <c r="B258" s="265"/>
      <c r="C258" s="265"/>
      <c r="D258" s="265"/>
      <c r="E258" s="265"/>
      <c r="F258" s="266">
        <v>1</v>
      </c>
      <c r="G258" s="265"/>
      <c r="H258" s="265"/>
    </row>
  </sheetData>
  <mergeCells count="4">
    <mergeCell ref="A1:H1"/>
    <mergeCell ref="A3:B3"/>
    <mergeCell ref="A4:B4"/>
    <mergeCell ref="F4:H4"/>
  </mergeCells>
  <printOptions horizontalCentered="1"/>
  <pageMargins left="0.3937007874015748" right="0.3937007874015748" top="0.3937007874015748" bottom="0.3937007874015748" header="0.11811023622047245" footer="0.11811023622047245"/>
  <pageSetup fitToHeight="0" fitToWidth="1" horizontalDpi="600" verticalDpi="600" orientation="portrait" paperSize="9" r:id="rId1"/>
  <headerFooter alignWithMargins="0">
    <oddFooter>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8"/>
  <sheetViews>
    <sheetView showGridLines="0" showZeros="0" tabSelected="1" view="pageBreakPreview" zoomScaleSheetLayoutView="100" workbookViewId="0" topLeftCell="A1">
      <pane ySplit="6" topLeftCell="A7" activePane="bottomLeft" state="frozen"/>
      <selection pane="topLeft" activeCell="M250" sqref="M249:M250"/>
      <selection pane="bottomLeft" activeCell="M250" sqref="M249:M250"/>
    </sheetView>
  </sheetViews>
  <sheetFormatPr defaultColWidth="9.00390625" defaultRowHeight="12.75"/>
  <cols>
    <col min="1" max="1" width="4.375" style="144" customWidth="1"/>
    <col min="2" max="2" width="11.625" style="144" customWidth="1"/>
    <col min="3" max="3" width="19.625" style="144" hidden="1" customWidth="1"/>
    <col min="4" max="4" width="40.375" style="144" customWidth="1"/>
    <col min="5" max="5" width="5.625" style="144" customWidth="1"/>
    <col min="6" max="6" width="8.625" style="149" customWidth="1"/>
    <col min="7" max="7" width="11.875" style="144" customWidth="1"/>
    <col min="8" max="8" width="13.875" style="144" customWidth="1"/>
    <col min="9" max="9" width="11.75390625" style="144" hidden="1" customWidth="1"/>
    <col min="10" max="10" width="11.625" style="144" hidden="1" customWidth="1"/>
    <col min="11" max="11" width="11.00390625" style="144" hidden="1" customWidth="1"/>
    <col min="12" max="12" width="10.375" style="144" hidden="1" customWidth="1"/>
    <col min="13" max="13" width="45.25390625" style="144" customWidth="1"/>
    <col min="14" max="16384" width="9.125" style="144" customWidth="1"/>
  </cols>
  <sheetData>
    <row r="1" spans="1:8" ht="15.75">
      <c r="A1" s="250" t="s">
        <v>650</v>
      </c>
      <c r="B1" s="250"/>
      <c r="C1" s="250"/>
      <c r="D1" s="250"/>
      <c r="E1" s="250"/>
      <c r="F1" s="250"/>
      <c r="G1" s="250"/>
      <c r="H1" s="250"/>
    </row>
    <row r="2" spans="2:8" ht="14.25" customHeight="1" thickBot="1">
      <c r="B2" s="145"/>
      <c r="C2" s="145"/>
      <c r="D2" s="146"/>
      <c r="E2" s="146"/>
      <c r="F2" s="147"/>
      <c r="G2" s="146"/>
      <c r="H2" s="146"/>
    </row>
    <row r="3" spans="1:8" ht="13.5" thickTop="1">
      <c r="A3" s="251" t="s">
        <v>1</v>
      </c>
      <c r="B3" s="252"/>
      <c r="C3" s="179" t="s">
        <v>362</v>
      </c>
      <c r="D3" s="201" t="s">
        <v>620</v>
      </c>
      <c r="E3" s="180"/>
      <c r="F3" s="228" t="s">
        <v>629</v>
      </c>
      <c r="G3" s="181" t="s">
        <v>630</v>
      </c>
      <c r="H3" s="182"/>
    </row>
    <row r="4" spans="1:8" ht="13.5" thickBot="1">
      <c r="A4" s="253" t="s">
        <v>52</v>
      </c>
      <c r="B4" s="254"/>
      <c r="C4" s="191" t="s">
        <v>564</v>
      </c>
      <c r="D4" s="191" t="s">
        <v>624</v>
      </c>
      <c r="E4" s="183"/>
      <c r="F4" s="255" t="s">
        <v>293</v>
      </c>
      <c r="G4" s="256"/>
      <c r="H4" s="257"/>
    </row>
    <row r="5" spans="1:8" ht="13.5" thickTop="1">
      <c r="A5" s="148"/>
      <c r="H5" s="150"/>
    </row>
    <row r="6" spans="1:12" ht="27" customHeight="1">
      <c r="A6" s="151" t="s">
        <v>61</v>
      </c>
      <c r="B6" s="152" t="s">
        <v>62</v>
      </c>
      <c r="C6" s="152" t="s">
        <v>301</v>
      </c>
      <c r="D6" s="152" t="s">
        <v>63</v>
      </c>
      <c r="E6" s="152" t="s">
        <v>64</v>
      </c>
      <c r="F6" s="153" t="s">
        <v>65</v>
      </c>
      <c r="G6" s="152" t="s">
        <v>66</v>
      </c>
      <c r="H6" s="154" t="s">
        <v>67</v>
      </c>
      <c r="I6" s="155" t="s">
        <v>68</v>
      </c>
      <c r="J6" s="155" t="s">
        <v>69</v>
      </c>
      <c r="K6" s="155" t="s">
        <v>70</v>
      </c>
      <c r="L6" s="155" t="s">
        <v>71</v>
      </c>
    </row>
    <row r="7" spans="1:8" s="178" customFormat="1" ht="12.75">
      <c r="A7" s="194" t="s">
        <v>72</v>
      </c>
      <c r="B7" s="195" t="s">
        <v>80</v>
      </c>
      <c r="C7" s="195"/>
      <c r="D7" s="203" t="s">
        <v>81</v>
      </c>
      <c r="E7" s="161"/>
      <c r="F7" s="204"/>
      <c r="G7" s="204"/>
      <c r="H7" s="205"/>
    </row>
    <row r="8" spans="1:8" s="178" customFormat="1" ht="33.75">
      <c r="A8" s="168">
        <v>1</v>
      </c>
      <c r="B8" s="169" t="s">
        <v>91</v>
      </c>
      <c r="C8" s="206"/>
      <c r="D8" s="198" t="s">
        <v>637</v>
      </c>
      <c r="E8" s="170" t="s">
        <v>92</v>
      </c>
      <c r="F8" s="171">
        <f>F24</f>
        <v>136.4</v>
      </c>
      <c r="G8" s="171"/>
      <c r="H8" s="199">
        <f aca="true" t="shared" si="0" ref="H8:H19">F8*G8</f>
        <v>0</v>
      </c>
    </row>
    <row r="9" spans="1:8" s="178" customFormat="1" ht="33.75">
      <c r="A9" s="168">
        <v>2</v>
      </c>
      <c r="B9" s="169" t="s">
        <v>93</v>
      </c>
      <c r="C9" s="206"/>
      <c r="D9" s="198" t="s">
        <v>638</v>
      </c>
      <c r="E9" s="170" t="s">
        <v>92</v>
      </c>
      <c r="F9" s="227">
        <f>F25</f>
        <v>129.2</v>
      </c>
      <c r="G9" s="171"/>
      <c r="H9" s="199">
        <f t="shared" si="0"/>
        <v>0</v>
      </c>
    </row>
    <row r="10" spans="1:8" s="178" customFormat="1" ht="33.75">
      <c r="A10" s="168">
        <v>3</v>
      </c>
      <c r="B10" s="169" t="s">
        <v>447</v>
      </c>
      <c r="C10" s="206"/>
      <c r="D10" s="198" t="s">
        <v>639</v>
      </c>
      <c r="E10" s="170" t="s">
        <v>92</v>
      </c>
      <c r="F10" s="171">
        <f>F26</f>
        <v>57.2</v>
      </c>
      <c r="G10" s="171"/>
      <c r="H10" s="199">
        <f t="shared" si="0"/>
        <v>0</v>
      </c>
    </row>
    <row r="11" spans="1:8" s="178" customFormat="1" ht="12.75">
      <c r="A11" s="168">
        <v>4</v>
      </c>
      <c r="B11" s="169" t="s">
        <v>94</v>
      </c>
      <c r="C11" s="169"/>
      <c r="D11" s="198" t="s">
        <v>270</v>
      </c>
      <c r="E11" s="170" t="s">
        <v>92</v>
      </c>
      <c r="F11" s="171">
        <f>SUM(F8:F10)+(2.5*SUM(F12:F12))</f>
        <v>342.8</v>
      </c>
      <c r="G11" s="171"/>
      <c r="H11" s="199">
        <f t="shared" si="0"/>
        <v>0</v>
      </c>
    </row>
    <row r="12" spans="1:8" s="178" customFormat="1" ht="22.5">
      <c r="A12" s="168">
        <v>5</v>
      </c>
      <c r="B12" s="169" t="s">
        <v>95</v>
      </c>
      <c r="C12" s="169"/>
      <c r="D12" s="198" t="s">
        <v>634</v>
      </c>
      <c r="E12" s="170" t="s">
        <v>78</v>
      </c>
      <c r="F12" s="171">
        <v>8</v>
      </c>
      <c r="G12" s="171"/>
      <c r="H12" s="199">
        <f t="shared" si="0"/>
        <v>0</v>
      </c>
    </row>
    <row r="13" spans="1:8" s="178" customFormat="1" ht="82.5" customHeight="1">
      <c r="A13" s="168">
        <v>6</v>
      </c>
      <c r="B13" s="169" t="s">
        <v>96</v>
      </c>
      <c r="C13" s="169"/>
      <c r="D13" s="198" t="s">
        <v>560</v>
      </c>
      <c r="E13" s="170" t="s">
        <v>92</v>
      </c>
      <c r="F13" s="171">
        <f>F8</f>
        <v>136.4</v>
      </c>
      <c r="G13" s="171"/>
      <c r="H13" s="199">
        <f t="shared" si="0"/>
        <v>0</v>
      </c>
    </row>
    <row r="14" spans="1:8" s="178" customFormat="1" ht="82.5" customHeight="1">
      <c r="A14" s="168">
        <v>7</v>
      </c>
      <c r="B14" s="169" t="s">
        <v>97</v>
      </c>
      <c r="C14" s="169"/>
      <c r="D14" s="198" t="s">
        <v>561</v>
      </c>
      <c r="E14" s="170" t="s">
        <v>92</v>
      </c>
      <c r="F14" s="227">
        <f>F9</f>
        <v>129.2</v>
      </c>
      <c r="G14" s="171"/>
      <c r="H14" s="199">
        <f t="shared" si="0"/>
        <v>0</v>
      </c>
    </row>
    <row r="15" spans="1:8" s="178" customFormat="1" ht="82.5" customHeight="1">
      <c r="A15" s="168">
        <v>8</v>
      </c>
      <c r="B15" s="169" t="s">
        <v>98</v>
      </c>
      <c r="C15" s="169"/>
      <c r="D15" s="198" t="s">
        <v>562</v>
      </c>
      <c r="E15" s="170" t="s">
        <v>92</v>
      </c>
      <c r="F15" s="171">
        <f>F10</f>
        <v>57.2</v>
      </c>
      <c r="G15" s="171"/>
      <c r="H15" s="199">
        <f t="shared" si="0"/>
        <v>0</v>
      </c>
    </row>
    <row r="16" spans="1:8" s="178" customFormat="1" ht="12.75">
      <c r="A16" s="168">
        <v>9</v>
      </c>
      <c r="B16" s="169" t="s">
        <v>99</v>
      </c>
      <c r="C16" s="169"/>
      <c r="D16" s="198" t="s">
        <v>582</v>
      </c>
      <c r="E16" s="170" t="s">
        <v>73</v>
      </c>
      <c r="F16" s="171">
        <v>72</v>
      </c>
      <c r="G16" s="171"/>
      <c r="H16" s="199">
        <f t="shared" si="0"/>
        <v>0</v>
      </c>
    </row>
    <row r="17" spans="1:8" s="178" customFormat="1" ht="12.75">
      <c r="A17" s="168">
        <v>10</v>
      </c>
      <c r="B17" s="169" t="s">
        <v>100</v>
      </c>
      <c r="C17" s="169"/>
      <c r="D17" s="198" t="s">
        <v>583</v>
      </c>
      <c r="E17" s="170" t="s">
        <v>73</v>
      </c>
      <c r="F17" s="171">
        <v>59</v>
      </c>
      <c r="G17" s="171"/>
      <c r="H17" s="199">
        <f t="shared" si="0"/>
        <v>0</v>
      </c>
    </row>
    <row r="18" spans="1:8" s="178" customFormat="1" ht="12.75">
      <c r="A18" s="168">
        <v>11</v>
      </c>
      <c r="B18" s="169" t="s">
        <v>101</v>
      </c>
      <c r="C18" s="169"/>
      <c r="D18" s="198" t="s">
        <v>584</v>
      </c>
      <c r="E18" s="170" t="s">
        <v>73</v>
      </c>
      <c r="F18" s="171">
        <v>18</v>
      </c>
      <c r="G18" s="171"/>
      <c r="H18" s="199">
        <f t="shared" si="0"/>
        <v>0</v>
      </c>
    </row>
    <row r="19" spans="1:8" s="178" customFormat="1" ht="12.75">
      <c r="A19" s="168">
        <v>12</v>
      </c>
      <c r="B19" s="169" t="s">
        <v>105</v>
      </c>
      <c r="C19" s="169"/>
      <c r="D19" s="198" t="s">
        <v>106</v>
      </c>
      <c r="E19" s="170" t="s">
        <v>3</v>
      </c>
      <c r="F19" s="171">
        <v>150</v>
      </c>
      <c r="G19" s="171"/>
      <c r="H19" s="199">
        <f t="shared" si="0"/>
        <v>0</v>
      </c>
    </row>
    <row r="20" spans="1:8" s="178" customFormat="1" ht="12.75">
      <c r="A20" s="161"/>
      <c r="B20" s="162" t="s">
        <v>74</v>
      </c>
      <c r="C20" s="162"/>
      <c r="D20" s="210" t="s">
        <v>82</v>
      </c>
      <c r="E20" s="161"/>
      <c r="F20" s="211"/>
      <c r="G20" s="211"/>
      <c r="H20" s="167">
        <f>SUM(H8:H19)</f>
        <v>0</v>
      </c>
    </row>
    <row r="21" spans="1:8" s="178" customFormat="1" ht="12.75">
      <c r="A21" s="194" t="s">
        <v>72</v>
      </c>
      <c r="B21" s="195" t="s">
        <v>133</v>
      </c>
      <c r="C21" s="186"/>
      <c r="D21" s="203" t="s">
        <v>134</v>
      </c>
      <c r="E21" s="161"/>
      <c r="F21" s="204"/>
      <c r="G21" s="204"/>
      <c r="H21" s="205"/>
    </row>
    <row r="22" spans="1:8" s="178" customFormat="1" ht="22.5">
      <c r="A22" s="168">
        <v>13</v>
      </c>
      <c r="B22" s="169" t="s">
        <v>459</v>
      </c>
      <c r="C22" s="206"/>
      <c r="D22" s="216" t="s">
        <v>275</v>
      </c>
      <c r="E22" s="217" t="s">
        <v>83</v>
      </c>
      <c r="F22" s="218">
        <v>0</v>
      </c>
      <c r="G22" s="218"/>
      <c r="H22" s="199">
        <f aca="true" t="shared" si="1" ref="H22:H30">F22*G22</f>
        <v>0</v>
      </c>
    </row>
    <row r="23" spans="1:8" s="178" customFormat="1" ht="22.5">
      <c r="A23" s="168">
        <v>14</v>
      </c>
      <c r="B23" s="169" t="s">
        <v>460</v>
      </c>
      <c r="C23" s="206"/>
      <c r="D23" s="216" t="s">
        <v>276</v>
      </c>
      <c r="E23" s="217" t="s">
        <v>83</v>
      </c>
      <c r="F23" s="218">
        <v>0</v>
      </c>
      <c r="G23" s="218"/>
      <c r="H23" s="199">
        <f t="shared" si="1"/>
        <v>0</v>
      </c>
    </row>
    <row r="24" spans="1:8" s="178" customFormat="1" ht="22.5">
      <c r="A24" s="168">
        <v>15</v>
      </c>
      <c r="B24" s="169" t="s">
        <v>461</v>
      </c>
      <c r="C24" s="206"/>
      <c r="D24" s="216" t="s">
        <v>277</v>
      </c>
      <c r="E24" s="217" t="s">
        <v>83</v>
      </c>
      <c r="F24" s="218">
        <v>136.4</v>
      </c>
      <c r="G24" s="218"/>
      <c r="H24" s="199">
        <f t="shared" si="1"/>
        <v>0</v>
      </c>
    </row>
    <row r="25" spans="1:8" s="178" customFormat="1" ht="22.5">
      <c r="A25" s="168">
        <v>16</v>
      </c>
      <c r="B25" s="169" t="s">
        <v>462</v>
      </c>
      <c r="C25" s="206"/>
      <c r="D25" s="216" t="s">
        <v>278</v>
      </c>
      <c r="E25" s="217" t="s">
        <v>83</v>
      </c>
      <c r="F25" s="218">
        <v>129.2</v>
      </c>
      <c r="G25" s="218"/>
      <c r="H25" s="199">
        <f t="shared" si="1"/>
        <v>0</v>
      </c>
    </row>
    <row r="26" spans="1:8" s="178" customFormat="1" ht="22.5">
      <c r="A26" s="168">
        <v>17</v>
      </c>
      <c r="B26" s="169" t="s">
        <v>463</v>
      </c>
      <c r="C26" s="206"/>
      <c r="D26" s="216" t="s">
        <v>279</v>
      </c>
      <c r="E26" s="217" t="s">
        <v>83</v>
      </c>
      <c r="F26" s="218">
        <v>57.2</v>
      </c>
      <c r="G26" s="218"/>
      <c r="H26" s="199">
        <f t="shared" si="1"/>
        <v>0</v>
      </c>
    </row>
    <row r="27" spans="1:8" s="178" customFormat="1" ht="12.75">
      <c r="A27" s="168">
        <v>18</v>
      </c>
      <c r="B27" s="169" t="s">
        <v>464</v>
      </c>
      <c r="C27" s="206"/>
      <c r="D27" s="216" t="s">
        <v>284</v>
      </c>
      <c r="E27" s="217" t="s">
        <v>83</v>
      </c>
      <c r="F27" s="218">
        <f>SUM(F22:F26)</f>
        <v>322.8</v>
      </c>
      <c r="G27" s="218"/>
      <c r="H27" s="199">
        <f t="shared" si="1"/>
        <v>0</v>
      </c>
    </row>
    <row r="28" spans="1:8" s="178" customFormat="1" ht="12.75">
      <c r="A28" s="168">
        <v>19</v>
      </c>
      <c r="B28" s="169" t="s">
        <v>285</v>
      </c>
      <c r="C28" s="206"/>
      <c r="D28" s="198" t="s">
        <v>286</v>
      </c>
      <c r="E28" s="170" t="s">
        <v>3</v>
      </c>
      <c r="F28" s="218">
        <v>250</v>
      </c>
      <c r="G28" s="171"/>
      <c r="H28" s="199">
        <f t="shared" si="1"/>
        <v>0</v>
      </c>
    </row>
    <row r="29" spans="1:8" s="178" customFormat="1" ht="12.75">
      <c r="A29" s="168"/>
      <c r="B29" s="169"/>
      <c r="C29" s="206"/>
      <c r="D29" s="198" t="s">
        <v>587</v>
      </c>
      <c r="E29" s="170" t="s">
        <v>73</v>
      </c>
      <c r="F29" s="218">
        <v>50</v>
      </c>
      <c r="G29" s="171"/>
      <c r="H29" s="199">
        <f t="shared" si="1"/>
        <v>0</v>
      </c>
    </row>
    <row r="30" spans="1:8" s="178" customFormat="1" ht="22.5">
      <c r="A30" s="168">
        <v>20</v>
      </c>
      <c r="B30" s="169" t="s">
        <v>107</v>
      </c>
      <c r="C30" s="206"/>
      <c r="D30" s="198" t="s">
        <v>287</v>
      </c>
      <c r="E30" s="170" t="s">
        <v>108</v>
      </c>
      <c r="F30" s="218">
        <v>6</v>
      </c>
      <c r="G30" s="171"/>
      <c r="H30" s="199">
        <f t="shared" si="1"/>
        <v>0</v>
      </c>
    </row>
    <row r="31" spans="1:8" s="178" customFormat="1" ht="12.75">
      <c r="A31" s="161"/>
      <c r="B31" s="162" t="s">
        <v>74</v>
      </c>
      <c r="C31" s="214"/>
      <c r="D31" s="210" t="s">
        <v>145</v>
      </c>
      <c r="E31" s="161"/>
      <c r="F31" s="211"/>
      <c r="G31" s="211"/>
      <c r="H31" s="167">
        <f>SUM(H22:H30)</f>
        <v>0</v>
      </c>
    </row>
    <row r="32" spans="1:8" s="178" customFormat="1" ht="12.75">
      <c r="A32" s="194" t="s">
        <v>72</v>
      </c>
      <c r="B32" s="195" t="s">
        <v>146</v>
      </c>
      <c r="C32" s="186"/>
      <c r="D32" s="203" t="s">
        <v>147</v>
      </c>
      <c r="E32" s="161"/>
      <c r="F32" s="204"/>
      <c r="G32" s="204"/>
      <c r="H32" s="205"/>
    </row>
    <row r="33" spans="1:8" s="178" customFormat="1" ht="12.75">
      <c r="A33" s="223"/>
      <c r="B33" s="219"/>
      <c r="C33" s="224"/>
      <c r="D33" s="192" t="s">
        <v>366</v>
      </c>
      <c r="E33" s="220"/>
      <c r="F33" s="221"/>
      <c r="G33" s="221"/>
      <c r="H33" s="222">
        <f aca="true" t="shared" si="2" ref="H33:H51">F33*G33</f>
        <v>0</v>
      </c>
    </row>
    <row r="34" spans="1:8" ht="12.75">
      <c r="A34" s="223">
        <v>21</v>
      </c>
      <c r="B34" s="219" t="s">
        <v>467</v>
      </c>
      <c r="C34" s="224"/>
      <c r="D34" s="216" t="s">
        <v>364</v>
      </c>
      <c r="E34" s="217" t="s">
        <v>77</v>
      </c>
      <c r="F34" s="218">
        <v>60</v>
      </c>
      <c r="G34" s="218"/>
      <c r="H34" s="225">
        <f t="shared" si="2"/>
        <v>0</v>
      </c>
    </row>
    <row r="35" spans="1:8" ht="12.75">
      <c r="A35" s="223">
        <v>22</v>
      </c>
      <c r="B35" s="219" t="s">
        <v>468</v>
      </c>
      <c r="C35" s="224"/>
      <c r="D35" s="216" t="s">
        <v>365</v>
      </c>
      <c r="E35" s="217" t="s">
        <v>77</v>
      </c>
      <c r="F35" s="218">
        <v>30</v>
      </c>
      <c r="G35" s="218"/>
      <c r="H35" s="225">
        <f t="shared" si="2"/>
        <v>0</v>
      </c>
    </row>
    <row r="36" spans="1:8" ht="12.75">
      <c r="A36" s="223">
        <v>23</v>
      </c>
      <c r="B36" s="219" t="s">
        <v>148</v>
      </c>
      <c r="C36" s="224"/>
      <c r="D36" s="216" t="s">
        <v>217</v>
      </c>
      <c r="E36" s="217" t="s">
        <v>77</v>
      </c>
      <c r="F36" s="218">
        <v>15</v>
      </c>
      <c r="G36" s="218"/>
      <c r="H36" s="225">
        <f t="shared" si="2"/>
        <v>0</v>
      </c>
    </row>
    <row r="37" spans="1:8" ht="45">
      <c r="A37" s="223">
        <v>24</v>
      </c>
      <c r="B37" s="219" t="s">
        <v>149</v>
      </c>
      <c r="C37" s="224"/>
      <c r="D37" s="216" t="s">
        <v>597</v>
      </c>
      <c r="E37" s="217" t="s">
        <v>77</v>
      </c>
      <c r="F37" s="218">
        <v>13</v>
      </c>
      <c r="G37" s="218"/>
      <c r="H37" s="225">
        <f t="shared" si="2"/>
        <v>0</v>
      </c>
    </row>
    <row r="38" spans="1:8" ht="45">
      <c r="A38" s="223">
        <v>25</v>
      </c>
      <c r="B38" s="219" t="s">
        <v>469</v>
      </c>
      <c r="C38" s="224"/>
      <c r="D38" s="216" t="s">
        <v>595</v>
      </c>
      <c r="E38" s="217" t="s">
        <v>77</v>
      </c>
      <c r="F38" s="218">
        <v>2</v>
      </c>
      <c r="G38" s="218"/>
      <c r="H38" s="225">
        <f t="shared" si="2"/>
        <v>0</v>
      </c>
    </row>
    <row r="39" spans="1:8" ht="90">
      <c r="A39" s="223">
        <v>26</v>
      </c>
      <c r="B39" s="219" t="s">
        <v>470</v>
      </c>
      <c r="C39" s="224"/>
      <c r="D39" s="216" t="s">
        <v>594</v>
      </c>
      <c r="E39" s="217" t="s">
        <v>77</v>
      </c>
      <c r="F39" s="218">
        <f>(F37+F38)*2</f>
        <v>30</v>
      </c>
      <c r="G39" s="218"/>
      <c r="H39" s="225">
        <f t="shared" si="2"/>
        <v>0</v>
      </c>
    </row>
    <row r="40" spans="1:8" ht="12.75">
      <c r="A40" s="223">
        <v>27</v>
      </c>
      <c r="B40" s="219" t="s">
        <v>150</v>
      </c>
      <c r="C40" s="224"/>
      <c r="D40" s="216" t="s">
        <v>210</v>
      </c>
      <c r="E40" s="217" t="s">
        <v>200</v>
      </c>
      <c r="F40" s="218">
        <v>15</v>
      </c>
      <c r="G40" s="218"/>
      <c r="H40" s="225">
        <f t="shared" si="2"/>
        <v>0</v>
      </c>
    </row>
    <row r="41" spans="1:8" ht="12.75">
      <c r="A41" s="223">
        <v>28</v>
      </c>
      <c r="B41" s="219" t="s">
        <v>471</v>
      </c>
      <c r="C41" s="224"/>
      <c r="D41" s="216" t="s">
        <v>367</v>
      </c>
      <c r="E41" s="217" t="s">
        <v>108</v>
      </c>
      <c r="F41" s="218">
        <v>15</v>
      </c>
      <c r="G41" s="218"/>
      <c r="H41" s="225">
        <f t="shared" si="2"/>
        <v>0</v>
      </c>
    </row>
    <row r="42" spans="1:8" ht="12.75">
      <c r="A42" s="223">
        <v>29</v>
      </c>
      <c r="B42" s="219" t="s">
        <v>151</v>
      </c>
      <c r="C42" s="224"/>
      <c r="D42" s="216" t="s">
        <v>213</v>
      </c>
      <c r="E42" s="217" t="s">
        <v>108</v>
      </c>
      <c r="F42" s="218">
        <v>72</v>
      </c>
      <c r="G42" s="218"/>
      <c r="H42" s="225">
        <f t="shared" si="2"/>
        <v>0</v>
      </c>
    </row>
    <row r="43" spans="1:8" s="178" customFormat="1" ht="12.75">
      <c r="A43" s="223"/>
      <c r="B43" s="219"/>
      <c r="C43" s="224"/>
      <c r="D43" s="192" t="s">
        <v>147</v>
      </c>
      <c r="E43" s="220"/>
      <c r="F43" s="221"/>
      <c r="G43" s="221"/>
      <c r="H43" s="222">
        <f t="shared" si="2"/>
        <v>0</v>
      </c>
    </row>
    <row r="44" spans="1:8" s="178" customFormat="1" ht="12.75">
      <c r="A44" s="223">
        <v>30</v>
      </c>
      <c r="B44" s="219" t="s">
        <v>152</v>
      </c>
      <c r="C44" s="224"/>
      <c r="D44" s="216" t="s">
        <v>401</v>
      </c>
      <c r="E44" s="217" t="s">
        <v>77</v>
      </c>
      <c r="F44" s="218">
        <v>4</v>
      </c>
      <c r="G44" s="218"/>
      <c r="H44" s="225">
        <f t="shared" si="2"/>
        <v>0</v>
      </c>
    </row>
    <row r="45" spans="1:8" s="178" customFormat="1" ht="12.75">
      <c r="A45" s="223">
        <v>31</v>
      </c>
      <c r="B45" s="219" t="s">
        <v>472</v>
      </c>
      <c r="C45" s="224"/>
      <c r="D45" s="216" t="s">
        <v>173</v>
      </c>
      <c r="E45" s="217" t="s">
        <v>77</v>
      </c>
      <c r="F45" s="218">
        <v>4</v>
      </c>
      <c r="G45" s="218"/>
      <c r="H45" s="225">
        <f t="shared" si="2"/>
        <v>0</v>
      </c>
    </row>
    <row r="46" spans="1:8" s="178" customFormat="1" ht="12.75">
      <c r="A46" s="223">
        <v>32</v>
      </c>
      <c r="B46" s="219" t="s">
        <v>473</v>
      </c>
      <c r="C46" s="224"/>
      <c r="D46" s="216" t="s">
        <v>175</v>
      </c>
      <c r="E46" s="217" t="s">
        <v>77</v>
      </c>
      <c r="F46" s="218">
        <v>4</v>
      </c>
      <c r="G46" s="218"/>
      <c r="H46" s="225">
        <f t="shared" si="2"/>
        <v>0</v>
      </c>
    </row>
    <row r="47" spans="1:8" s="178" customFormat="1" ht="12.75">
      <c r="A47" s="223">
        <v>33</v>
      </c>
      <c r="B47" s="219" t="s">
        <v>474</v>
      </c>
      <c r="C47" s="224"/>
      <c r="D47" s="216" t="s">
        <v>177</v>
      </c>
      <c r="E47" s="217" t="s">
        <v>77</v>
      </c>
      <c r="F47" s="218">
        <f>F45</f>
        <v>4</v>
      </c>
      <c r="G47" s="218"/>
      <c r="H47" s="225">
        <f t="shared" si="2"/>
        <v>0</v>
      </c>
    </row>
    <row r="48" spans="1:8" s="178" customFormat="1" ht="12.75">
      <c r="A48" s="223">
        <v>34</v>
      </c>
      <c r="B48" s="219" t="s">
        <v>154</v>
      </c>
      <c r="C48" s="224"/>
      <c r="D48" s="216" t="s">
        <v>179</v>
      </c>
      <c r="E48" s="217" t="s">
        <v>77</v>
      </c>
      <c r="F48" s="218">
        <f>F46</f>
        <v>4</v>
      </c>
      <c r="G48" s="218"/>
      <c r="H48" s="225">
        <f t="shared" si="2"/>
        <v>0</v>
      </c>
    </row>
    <row r="49" spans="1:8" s="178" customFormat="1" ht="22.5">
      <c r="A49" s="223">
        <v>35</v>
      </c>
      <c r="B49" s="219" t="s">
        <v>156</v>
      </c>
      <c r="C49" s="224"/>
      <c r="D49" s="216" t="s">
        <v>181</v>
      </c>
      <c r="E49" s="217" t="s">
        <v>77</v>
      </c>
      <c r="F49" s="218">
        <v>12</v>
      </c>
      <c r="G49" s="218"/>
      <c r="H49" s="225">
        <f t="shared" si="2"/>
        <v>0</v>
      </c>
    </row>
    <row r="50" spans="1:8" s="178" customFormat="1" ht="12.75">
      <c r="A50" s="223">
        <v>36</v>
      </c>
      <c r="B50" s="219" t="s">
        <v>475</v>
      </c>
      <c r="C50" s="224"/>
      <c r="D50" s="216" t="s">
        <v>413</v>
      </c>
      <c r="E50" s="217" t="s">
        <v>77</v>
      </c>
      <c r="F50" s="218">
        <v>38</v>
      </c>
      <c r="G50" s="218"/>
      <c r="H50" s="225">
        <f t="shared" si="2"/>
        <v>0</v>
      </c>
    </row>
    <row r="51" spans="1:8" s="178" customFormat="1" ht="12.75">
      <c r="A51" s="223">
        <v>37</v>
      </c>
      <c r="B51" s="219" t="s">
        <v>191</v>
      </c>
      <c r="C51" s="224"/>
      <c r="D51" s="216" t="s">
        <v>192</v>
      </c>
      <c r="E51" s="217" t="s">
        <v>3</v>
      </c>
      <c r="F51" s="218">
        <v>120</v>
      </c>
      <c r="G51" s="218"/>
      <c r="H51" s="225">
        <f t="shared" si="2"/>
        <v>0</v>
      </c>
    </row>
    <row r="52" spans="1:8" s="178" customFormat="1" ht="12.75">
      <c r="A52" s="161"/>
      <c r="B52" s="162" t="s">
        <v>74</v>
      </c>
      <c r="C52" s="214"/>
      <c r="D52" s="210" t="s">
        <v>229</v>
      </c>
      <c r="E52" s="161"/>
      <c r="F52" s="211"/>
      <c r="G52" s="211"/>
      <c r="H52" s="167">
        <f>SUM(H33:H51)</f>
        <v>0</v>
      </c>
    </row>
    <row r="53" spans="1:8" s="178" customFormat="1" ht="12.75">
      <c r="A53" s="194" t="s">
        <v>72</v>
      </c>
      <c r="B53" s="195" t="s">
        <v>84</v>
      </c>
      <c r="C53" s="186"/>
      <c r="D53" s="203" t="s">
        <v>85</v>
      </c>
      <c r="E53" s="173"/>
      <c r="F53" s="212"/>
      <c r="G53" s="212"/>
      <c r="H53" s="213"/>
    </row>
    <row r="54" spans="1:8" s="178" customFormat="1" ht="33.75">
      <c r="A54" s="168">
        <v>38</v>
      </c>
      <c r="B54" s="169" t="s">
        <v>230</v>
      </c>
      <c r="C54" s="206"/>
      <c r="D54" s="198" t="s">
        <v>288</v>
      </c>
      <c r="E54" s="170" t="s">
        <v>79</v>
      </c>
      <c r="F54" s="171">
        <v>5</v>
      </c>
      <c r="G54" s="171"/>
      <c r="H54" s="199">
        <f>F54*G54</f>
        <v>0</v>
      </c>
    </row>
    <row r="55" spans="1:8" s="178" customFormat="1" ht="33.75">
      <c r="A55" s="168">
        <v>39</v>
      </c>
      <c r="B55" s="169" t="s">
        <v>231</v>
      </c>
      <c r="C55" s="206"/>
      <c r="D55" s="198" t="s">
        <v>232</v>
      </c>
      <c r="E55" s="170" t="s">
        <v>79</v>
      </c>
      <c r="F55" s="171">
        <v>10</v>
      </c>
      <c r="G55" s="171"/>
      <c r="H55" s="199">
        <f aca="true" t="shared" si="3" ref="H55:H57">F55*G55</f>
        <v>0</v>
      </c>
    </row>
    <row r="56" spans="1:8" s="178" customFormat="1" ht="12.75">
      <c r="A56" s="168">
        <v>40</v>
      </c>
      <c r="B56" s="169" t="s">
        <v>233</v>
      </c>
      <c r="C56" s="206"/>
      <c r="D56" s="198" t="s">
        <v>234</v>
      </c>
      <c r="E56" s="170" t="s">
        <v>79</v>
      </c>
      <c r="F56" s="171">
        <v>10</v>
      </c>
      <c r="G56" s="171"/>
      <c r="H56" s="199">
        <f t="shared" si="3"/>
        <v>0</v>
      </c>
    </row>
    <row r="57" spans="1:8" s="178" customFormat="1" ht="12.75">
      <c r="A57" s="168">
        <v>41</v>
      </c>
      <c r="B57" s="169" t="s">
        <v>235</v>
      </c>
      <c r="C57" s="206"/>
      <c r="D57" s="198" t="s">
        <v>87</v>
      </c>
      <c r="E57" s="170" t="s">
        <v>3</v>
      </c>
      <c r="F57" s="171">
        <f>F54+F55+F56</f>
        <v>25</v>
      </c>
      <c r="G57" s="171"/>
      <c r="H57" s="199">
        <f t="shared" si="3"/>
        <v>0</v>
      </c>
    </row>
    <row r="58" spans="1:8" s="178" customFormat="1" ht="12.75">
      <c r="A58" s="161"/>
      <c r="B58" s="162" t="s">
        <v>74</v>
      </c>
      <c r="C58" s="214"/>
      <c r="D58" s="210" t="s">
        <v>86</v>
      </c>
      <c r="E58" s="161"/>
      <c r="F58" s="211"/>
      <c r="G58" s="211"/>
      <c r="H58" s="167">
        <f>SUM(H54:H57)</f>
        <v>0</v>
      </c>
    </row>
    <row r="59" spans="1:8" s="178" customFormat="1" ht="12.75">
      <c r="A59" s="194" t="s">
        <v>72</v>
      </c>
      <c r="B59" s="195" t="s">
        <v>236</v>
      </c>
      <c r="C59" s="186"/>
      <c r="D59" s="203" t="s">
        <v>237</v>
      </c>
      <c r="E59" s="161"/>
      <c r="F59" s="212"/>
      <c r="G59" s="212"/>
      <c r="H59" s="213"/>
    </row>
    <row r="60" spans="1:8" s="178" customFormat="1" ht="12.75">
      <c r="A60" s="168">
        <v>42</v>
      </c>
      <c r="B60" s="169" t="s">
        <v>238</v>
      </c>
      <c r="C60" s="206"/>
      <c r="D60" s="198" t="s">
        <v>239</v>
      </c>
      <c r="E60" s="170" t="s">
        <v>78</v>
      </c>
      <c r="F60" s="171">
        <v>4</v>
      </c>
      <c r="G60" s="171"/>
      <c r="H60" s="199">
        <f>F60*G60</f>
        <v>0</v>
      </c>
    </row>
    <row r="61" spans="1:8" s="178" customFormat="1" ht="12.75">
      <c r="A61" s="168">
        <v>43</v>
      </c>
      <c r="B61" s="169" t="s">
        <v>240</v>
      </c>
      <c r="C61" s="206"/>
      <c r="D61" s="198" t="s">
        <v>241</v>
      </c>
      <c r="E61" s="170" t="s">
        <v>83</v>
      </c>
      <c r="F61" s="171">
        <f>SUM(F22:F26)</f>
        <v>322.8</v>
      </c>
      <c r="G61" s="171"/>
      <c r="H61" s="199">
        <f aca="true" t="shared" si="4" ref="H61">F61*G61</f>
        <v>0</v>
      </c>
    </row>
    <row r="62" spans="1:8" s="178" customFormat="1" ht="12.75">
      <c r="A62" s="173"/>
      <c r="B62" s="162" t="s">
        <v>74</v>
      </c>
      <c r="C62" s="162"/>
      <c r="D62" s="210" t="s">
        <v>244</v>
      </c>
      <c r="E62" s="161"/>
      <c r="F62" s="211"/>
      <c r="G62" s="211"/>
      <c r="H62" s="167">
        <f>SUM(H60:H61)</f>
        <v>0</v>
      </c>
    </row>
    <row r="63" spans="1:8" s="178" customFormat="1" ht="12.75">
      <c r="A63" s="194" t="s">
        <v>72</v>
      </c>
      <c r="B63" s="195" t="s">
        <v>89</v>
      </c>
      <c r="C63" s="195"/>
      <c r="D63" s="203" t="s">
        <v>363</v>
      </c>
      <c r="E63" s="161"/>
      <c r="F63" s="204"/>
      <c r="G63" s="204"/>
      <c r="H63" s="205"/>
    </row>
    <row r="64" spans="1:8" s="178" customFormat="1" ht="12.75">
      <c r="A64" s="168">
        <v>44</v>
      </c>
      <c r="B64" s="169" t="s">
        <v>245</v>
      </c>
      <c r="C64" s="169"/>
      <c r="D64" s="198" t="s">
        <v>602</v>
      </c>
      <c r="E64" s="170" t="s">
        <v>550</v>
      </c>
      <c r="F64" s="171">
        <v>3</v>
      </c>
      <c r="G64" s="171"/>
      <c r="H64" s="199">
        <f>F64*G64</f>
        <v>0</v>
      </c>
    </row>
    <row r="65" spans="1:8" s="178" customFormat="1" ht="45">
      <c r="A65" s="168">
        <v>45</v>
      </c>
      <c r="B65" s="169" t="s">
        <v>247</v>
      </c>
      <c r="C65" s="169"/>
      <c r="D65" s="198" t="s">
        <v>257</v>
      </c>
      <c r="E65" s="170" t="s">
        <v>73</v>
      </c>
      <c r="F65" s="171">
        <v>17</v>
      </c>
      <c r="G65" s="171"/>
      <c r="H65" s="199">
        <f aca="true" t="shared" si="5" ref="H65:H72">F65*G65</f>
        <v>0</v>
      </c>
    </row>
    <row r="66" spans="1:8" s="178" customFormat="1" ht="12.75">
      <c r="A66" s="168">
        <v>46</v>
      </c>
      <c r="B66" s="169" t="s">
        <v>249</v>
      </c>
      <c r="C66" s="169"/>
      <c r="D66" s="198" t="s">
        <v>260</v>
      </c>
      <c r="E66" s="170" t="s">
        <v>88</v>
      </c>
      <c r="F66" s="171">
        <v>1</v>
      </c>
      <c r="G66" s="171"/>
      <c r="H66" s="199">
        <f t="shared" si="5"/>
        <v>0</v>
      </c>
    </row>
    <row r="67" spans="1:8" s="178" customFormat="1" ht="12.75">
      <c r="A67" s="168">
        <v>47</v>
      </c>
      <c r="B67" s="169" t="s">
        <v>250</v>
      </c>
      <c r="C67" s="169"/>
      <c r="D67" s="198" t="s">
        <v>262</v>
      </c>
      <c r="E67" s="170" t="s">
        <v>108</v>
      </c>
      <c r="F67" s="171">
        <v>5</v>
      </c>
      <c r="G67" s="171"/>
      <c r="H67" s="199">
        <f t="shared" si="5"/>
        <v>0</v>
      </c>
    </row>
    <row r="68" spans="1:8" s="178" customFormat="1" ht="12.75">
      <c r="A68" s="168">
        <v>48</v>
      </c>
      <c r="B68" s="169" t="s">
        <v>252</v>
      </c>
      <c r="C68" s="169"/>
      <c r="D68" s="198" t="s">
        <v>422</v>
      </c>
      <c r="E68" s="170" t="s">
        <v>73</v>
      </c>
      <c r="F68" s="171">
        <v>1</v>
      </c>
      <c r="G68" s="171"/>
      <c r="H68" s="199">
        <f t="shared" si="5"/>
        <v>0</v>
      </c>
    </row>
    <row r="69" spans="1:8" s="178" customFormat="1" ht="12.75">
      <c r="A69" s="168">
        <v>49</v>
      </c>
      <c r="B69" s="169" t="s">
        <v>254</v>
      </c>
      <c r="C69" s="169"/>
      <c r="D69" s="198" t="s">
        <v>423</v>
      </c>
      <c r="E69" s="170" t="s">
        <v>73</v>
      </c>
      <c r="F69" s="171">
        <v>1</v>
      </c>
      <c r="G69" s="171"/>
      <c r="H69" s="199">
        <f t="shared" si="5"/>
        <v>0</v>
      </c>
    </row>
    <row r="70" spans="1:8" s="178" customFormat="1" ht="22.5">
      <c r="A70" s="168">
        <v>50</v>
      </c>
      <c r="B70" s="169" t="s">
        <v>256</v>
      </c>
      <c r="C70" s="169"/>
      <c r="D70" s="198" t="s">
        <v>290</v>
      </c>
      <c r="E70" s="170" t="s">
        <v>108</v>
      </c>
      <c r="F70" s="171">
        <v>24</v>
      </c>
      <c r="G70" s="171"/>
      <c r="H70" s="199">
        <f t="shared" si="5"/>
        <v>0</v>
      </c>
    </row>
    <row r="71" spans="1:8" s="178" customFormat="1" ht="33.75">
      <c r="A71" s="168">
        <v>51</v>
      </c>
      <c r="B71" s="169" t="s">
        <v>258</v>
      </c>
      <c r="C71" s="169"/>
      <c r="D71" s="198" t="s">
        <v>266</v>
      </c>
      <c r="E71" s="170" t="s">
        <v>108</v>
      </c>
      <c r="F71" s="171">
        <v>5</v>
      </c>
      <c r="G71" s="171"/>
      <c r="H71" s="199">
        <f t="shared" si="5"/>
        <v>0</v>
      </c>
    </row>
    <row r="72" spans="1:8" s="178" customFormat="1" ht="22.5">
      <c r="A72" s="168">
        <v>52</v>
      </c>
      <c r="B72" s="169" t="s">
        <v>259</v>
      </c>
      <c r="C72" s="169"/>
      <c r="D72" s="198" t="s">
        <v>291</v>
      </c>
      <c r="E72" s="170" t="s">
        <v>108</v>
      </c>
      <c r="F72" s="171">
        <v>72</v>
      </c>
      <c r="G72" s="171"/>
      <c r="H72" s="199">
        <f t="shared" si="5"/>
        <v>0</v>
      </c>
    </row>
    <row r="73" spans="1:8" s="178" customFormat="1" ht="12.75">
      <c r="A73" s="161"/>
      <c r="B73" s="162" t="s">
        <v>74</v>
      </c>
      <c r="C73" s="162"/>
      <c r="D73" s="210" t="s">
        <v>267</v>
      </c>
      <c r="E73" s="161"/>
      <c r="F73" s="211"/>
      <c r="G73" s="211"/>
      <c r="H73" s="167">
        <f>SUM(H64:H72)</f>
        <v>0</v>
      </c>
    </row>
    <row r="74" spans="1:8" s="178" customFormat="1" ht="58.5" customHeight="1">
      <c r="A74" s="184"/>
      <c r="B74" s="184"/>
      <c r="C74" s="184"/>
      <c r="D74" s="160" t="s">
        <v>268</v>
      </c>
      <c r="E74" s="184"/>
      <c r="F74" s="184"/>
      <c r="G74" s="184"/>
      <c r="H74" s="184"/>
    </row>
    <row r="75" spans="1:8" s="178" customFormat="1" ht="45">
      <c r="A75" s="184"/>
      <c r="B75" s="184"/>
      <c r="C75" s="184"/>
      <c r="D75" s="160" t="s">
        <v>269</v>
      </c>
      <c r="E75" s="184"/>
      <c r="F75" s="184"/>
      <c r="G75" s="184"/>
      <c r="H75" s="184"/>
    </row>
    <row r="76" spans="1:8" s="178" customFormat="1" ht="67.5">
      <c r="A76" s="184"/>
      <c r="B76" s="184"/>
      <c r="C76" s="184"/>
      <c r="D76" s="160" t="s">
        <v>292</v>
      </c>
      <c r="E76" s="184"/>
      <c r="F76" s="184"/>
      <c r="G76" s="184"/>
      <c r="H76" s="184"/>
    </row>
    <row r="77" ht="12.75">
      <c r="H77" s="200">
        <f>H20+H31+H52+H58+H62+H73</f>
        <v>0</v>
      </c>
    </row>
    <row r="258" spans="1:8" ht="12.75">
      <c r="A258" s="265"/>
      <c r="B258" s="265"/>
      <c r="C258" s="265"/>
      <c r="D258" s="265"/>
      <c r="E258" s="265"/>
      <c r="F258" s="266">
        <v>1</v>
      </c>
      <c r="G258" s="265"/>
      <c r="H258" s="265"/>
    </row>
  </sheetData>
  <mergeCells count="4">
    <mergeCell ref="A1:H1"/>
    <mergeCell ref="A3:B3"/>
    <mergeCell ref="A4:B4"/>
    <mergeCell ref="F4:H4"/>
  </mergeCells>
  <printOptions horizontalCentered="1"/>
  <pageMargins left="0.3937007874015748" right="0.3937007874015748" top="0.3937007874015748" bottom="0.3937007874015748" header="0.11811023622047245" footer="0.11811023622047245"/>
  <pageSetup fitToHeight="0" fitToWidth="1" horizontalDpi="600" verticalDpi="600" orientation="portrait" paperSize="9" r:id="rId1"/>
  <headerFooter alignWithMargins="0">
    <oddFooter>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8"/>
  <sheetViews>
    <sheetView showGridLines="0" showZeros="0" tabSelected="1" view="pageBreakPreview" zoomScaleSheetLayoutView="100" workbookViewId="0" topLeftCell="A1">
      <pane ySplit="6" topLeftCell="A7" activePane="bottomLeft" state="frozen"/>
      <selection pane="topLeft" activeCell="M250" sqref="M249:M250"/>
      <selection pane="bottomLeft" activeCell="M250" sqref="M249:M250"/>
    </sheetView>
  </sheetViews>
  <sheetFormatPr defaultColWidth="9.00390625" defaultRowHeight="12.75"/>
  <cols>
    <col min="1" max="1" width="4.375" style="144" customWidth="1"/>
    <col min="2" max="2" width="11.625" style="144" customWidth="1"/>
    <col min="3" max="3" width="19.625" style="144" hidden="1" customWidth="1"/>
    <col min="4" max="4" width="40.375" style="144" customWidth="1"/>
    <col min="5" max="5" width="5.625" style="144" customWidth="1"/>
    <col min="6" max="6" width="8.625" style="149" customWidth="1"/>
    <col min="7" max="7" width="11.875" style="144" customWidth="1"/>
    <col min="8" max="8" width="13.875" style="144" customWidth="1"/>
    <col min="9" max="9" width="11.75390625" style="144" hidden="1" customWidth="1"/>
    <col min="10" max="10" width="11.625" style="144" hidden="1" customWidth="1"/>
    <col min="11" max="11" width="11.00390625" style="144" hidden="1" customWidth="1"/>
    <col min="12" max="12" width="10.375" style="144" hidden="1" customWidth="1"/>
    <col min="13" max="13" width="45.25390625" style="144" customWidth="1"/>
    <col min="14" max="16384" width="9.125" style="144" customWidth="1"/>
  </cols>
  <sheetData>
    <row r="1" spans="1:8" ht="15.75">
      <c r="A1" s="250" t="s">
        <v>650</v>
      </c>
      <c r="B1" s="250"/>
      <c r="C1" s="250"/>
      <c r="D1" s="250"/>
      <c r="E1" s="250"/>
      <c r="F1" s="250"/>
      <c r="G1" s="250"/>
      <c r="H1" s="250"/>
    </row>
    <row r="2" spans="2:8" ht="14.25" customHeight="1" thickBot="1">
      <c r="B2" s="145"/>
      <c r="C2" s="145"/>
      <c r="D2" s="146"/>
      <c r="E2" s="146"/>
      <c r="F2" s="147"/>
      <c r="G2" s="146"/>
      <c r="H2" s="146"/>
    </row>
    <row r="3" spans="1:8" ht="13.5" thickTop="1">
      <c r="A3" s="251" t="s">
        <v>1</v>
      </c>
      <c r="B3" s="252"/>
      <c r="C3" s="179" t="s">
        <v>362</v>
      </c>
      <c r="D3" s="201" t="s">
        <v>620</v>
      </c>
      <c r="E3" s="180"/>
      <c r="F3" s="228" t="s">
        <v>629</v>
      </c>
      <c r="G3" s="181" t="s">
        <v>630</v>
      </c>
      <c r="H3" s="182"/>
    </row>
    <row r="4" spans="1:8" ht="13.5" thickBot="1">
      <c r="A4" s="253" t="s">
        <v>52</v>
      </c>
      <c r="B4" s="254"/>
      <c r="C4" s="191" t="s">
        <v>565</v>
      </c>
      <c r="D4" s="191" t="s">
        <v>625</v>
      </c>
      <c r="E4" s="183"/>
      <c r="F4" s="255" t="s">
        <v>293</v>
      </c>
      <c r="G4" s="256"/>
      <c r="H4" s="257"/>
    </row>
    <row r="5" spans="1:8" ht="13.5" thickTop="1">
      <c r="A5" s="148"/>
      <c r="H5" s="150"/>
    </row>
    <row r="6" spans="1:12" ht="27" customHeight="1">
      <c r="A6" s="151" t="s">
        <v>61</v>
      </c>
      <c r="B6" s="152" t="s">
        <v>62</v>
      </c>
      <c r="C6" s="152" t="s">
        <v>301</v>
      </c>
      <c r="D6" s="152" t="s">
        <v>63</v>
      </c>
      <c r="E6" s="152" t="s">
        <v>64</v>
      </c>
      <c r="F6" s="153" t="s">
        <v>65</v>
      </c>
      <c r="G6" s="152" t="s">
        <v>66</v>
      </c>
      <c r="H6" s="154" t="s">
        <v>67</v>
      </c>
      <c r="I6" s="155" t="s">
        <v>68</v>
      </c>
      <c r="J6" s="155" t="s">
        <v>69</v>
      </c>
      <c r="K6" s="155" t="s">
        <v>70</v>
      </c>
      <c r="L6" s="155" t="s">
        <v>71</v>
      </c>
    </row>
    <row r="7" spans="1:8" s="178" customFormat="1" ht="12.75">
      <c r="A7" s="194" t="s">
        <v>72</v>
      </c>
      <c r="B7" s="195" t="s">
        <v>80</v>
      </c>
      <c r="C7" s="195"/>
      <c r="D7" s="203" t="s">
        <v>81</v>
      </c>
      <c r="E7" s="161"/>
      <c r="F7" s="204"/>
      <c r="G7" s="204"/>
      <c r="H7" s="205"/>
    </row>
    <row r="8" spans="1:8" s="178" customFormat="1" ht="33.75">
      <c r="A8" s="168">
        <v>1</v>
      </c>
      <c r="B8" s="169" t="s">
        <v>91</v>
      </c>
      <c r="C8" s="206"/>
      <c r="D8" s="198" t="s">
        <v>637</v>
      </c>
      <c r="E8" s="170" t="s">
        <v>92</v>
      </c>
      <c r="F8" s="171">
        <f>F24</f>
        <v>136.4</v>
      </c>
      <c r="G8" s="171"/>
      <c r="H8" s="199">
        <f aca="true" t="shared" si="0" ref="H8:H19">F8*G8</f>
        <v>0</v>
      </c>
    </row>
    <row r="9" spans="1:8" s="178" customFormat="1" ht="33.75">
      <c r="A9" s="168">
        <v>2</v>
      </c>
      <c r="B9" s="169" t="s">
        <v>93</v>
      </c>
      <c r="C9" s="206"/>
      <c r="D9" s="198" t="s">
        <v>638</v>
      </c>
      <c r="E9" s="170" t="s">
        <v>92</v>
      </c>
      <c r="F9" s="171">
        <f>F25</f>
        <v>101.2</v>
      </c>
      <c r="G9" s="171"/>
      <c r="H9" s="199">
        <f t="shared" si="0"/>
        <v>0</v>
      </c>
    </row>
    <row r="10" spans="1:8" s="178" customFormat="1" ht="33.75">
      <c r="A10" s="168">
        <v>3</v>
      </c>
      <c r="B10" s="169" t="s">
        <v>447</v>
      </c>
      <c r="C10" s="206"/>
      <c r="D10" s="198" t="s">
        <v>639</v>
      </c>
      <c r="E10" s="170" t="s">
        <v>92</v>
      </c>
      <c r="F10" s="171">
        <f>F26</f>
        <v>35.2</v>
      </c>
      <c r="G10" s="171"/>
      <c r="H10" s="199">
        <f t="shared" si="0"/>
        <v>0</v>
      </c>
    </row>
    <row r="11" spans="1:8" s="178" customFormat="1" ht="12.75">
      <c r="A11" s="168">
        <v>4</v>
      </c>
      <c r="B11" s="169" t="s">
        <v>94</v>
      </c>
      <c r="C11" s="169"/>
      <c r="D11" s="198" t="s">
        <v>270</v>
      </c>
      <c r="E11" s="170" t="s">
        <v>92</v>
      </c>
      <c r="F11" s="171">
        <f>SUM(F8:F10)+(2.5*SUM(F12:F12))</f>
        <v>292.8</v>
      </c>
      <c r="G11" s="171"/>
      <c r="H11" s="199">
        <f t="shared" si="0"/>
        <v>0</v>
      </c>
    </row>
    <row r="12" spans="1:8" s="178" customFormat="1" ht="22.5">
      <c r="A12" s="168">
        <v>5</v>
      </c>
      <c r="B12" s="169" t="s">
        <v>95</v>
      </c>
      <c r="C12" s="169"/>
      <c r="D12" s="198" t="s">
        <v>634</v>
      </c>
      <c r="E12" s="170" t="s">
        <v>78</v>
      </c>
      <c r="F12" s="171">
        <v>8</v>
      </c>
      <c r="G12" s="171"/>
      <c r="H12" s="199">
        <f t="shared" si="0"/>
        <v>0</v>
      </c>
    </row>
    <row r="13" spans="1:8" s="178" customFormat="1" ht="82.5" customHeight="1">
      <c r="A13" s="168">
        <v>6</v>
      </c>
      <c r="B13" s="169" t="s">
        <v>96</v>
      </c>
      <c r="C13" s="169"/>
      <c r="D13" s="198" t="s">
        <v>560</v>
      </c>
      <c r="E13" s="170" t="s">
        <v>92</v>
      </c>
      <c r="F13" s="171">
        <f>F8</f>
        <v>136.4</v>
      </c>
      <c r="G13" s="171"/>
      <c r="H13" s="199">
        <f t="shared" si="0"/>
        <v>0</v>
      </c>
    </row>
    <row r="14" spans="1:8" s="178" customFormat="1" ht="82.5" customHeight="1">
      <c r="A14" s="168">
        <v>7</v>
      </c>
      <c r="B14" s="169" t="s">
        <v>97</v>
      </c>
      <c r="C14" s="169"/>
      <c r="D14" s="198" t="s">
        <v>561</v>
      </c>
      <c r="E14" s="170" t="s">
        <v>92</v>
      </c>
      <c r="F14" s="171">
        <f>F9</f>
        <v>101.2</v>
      </c>
      <c r="G14" s="171"/>
      <c r="H14" s="199">
        <f t="shared" si="0"/>
        <v>0</v>
      </c>
    </row>
    <row r="15" spans="1:8" s="178" customFormat="1" ht="82.5" customHeight="1">
      <c r="A15" s="168">
        <v>8</v>
      </c>
      <c r="B15" s="169" t="s">
        <v>98</v>
      </c>
      <c r="C15" s="169"/>
      <c r="D15" s="198" t="s">
        <v>562</v>
      </c>
      <c r="E15" s="170" t="s">
        <v>92</v>
      </c>
      <c r="F15" s="171">
        <f>F10</f>
        <v>35.2</v>
      </c>
      <c r="G15" s="171"/>
      <c r="H15" s="199">
        <f t="shared" si="0"/>
        <v>0</v>
      </c>
    </row>
    <row r="16" spans="1:8" s="178" customFormat="1" ht="12.75">
      <c r="A16" s="168">
        <v>9</v>
      </c>
      <c r="B16" s="169" t="s">
        <v>99</v>
      </c>
      <c r="C16" s="169"/>
      <c r="D16" s="198" t="s">
        <v>582</v>
      </c>
      <c r="E16" s="170" t="s">
        <v>73</v>
      </c>
      <c r="F16" s="171">
        <v>72</v>
      </c>
      <c r="G16" s="171"/>
      <c r="H16" s="199">
        <f t="shared" si="0"/>
        <v>0</v>
      </c>
    </row>
    <row r="17" spans="1:8" s="178" customFormat="1" ht="12.75">
      <c r="A17" s="168">
        <v>10</v>
      </c>
      <c r="B17" s="169" t="s">
        <v>100</v>
      </c>
      <c r="C17" s="169"/>
      <c r="D17" s="198" t="s">
        <v>583</v>
      </c>
      <c r="E17" s="170" t="s">
        <v>73</v>
      </c>
      <c r="F17" s="171">
        <v>28</v>
      </c>
      <c r="G17" s="171"/>
      <c r="H17" s="199">
        <f t="shared" si="0"/>
        <v>0</v>
      </c>
    </row>
    <row r="18" spans="1:8" s="178" customFormat="1" ht="12.75">
      <c r="A18" s="168">
        <v>11</v>
      </c>
      <c r="B18" s="169" t="s">
        <v>101</v>
      </c>
      <c r="C18" s="169"/>
      <c r="D18" s="198" t="s">
        <v>584</v>
      </c>
      <c r="E18" s="170" t="s">
        <v>73</v>
      </c>
      <c r="F18" s="171">
        <v>18</v>
      </c>
      <c r="G18" s="171"/>
      <c r="H18" s="199">
        <f t="shared" si="0"/>
        <v>0</v>
      </c>
    </row>
    <row r="19" spans="1:8" s="178" customFormat="1" ht="12.75">
      <c r="A19" s="168">
        <v>12</v>
      </c>
      <c r="B19" s="169" t="s">
        <v>105</v>
      </c>
      <c r="C19" s="169"/>
      <c r="D19" s="198" t="s">
        <v>106</v>
      </c>
      <c r="E19" s="170" t="s">
        <v>3</v>
      </c>
      <c r="F19" s="171">
        <v>150</v>
      </c>
      <c r="G19" s="171"/>
      <c r="H19" s="199">
        <f t="shared" si="0"/>
        <v>0</v>
      </c>
    </row>
    <row r="20" spans="1:8" s="178" customFormat="1" ht="12.75">
      <c r="A20" s="161"/>
      <c r="B20" s="162" t="s">
        <v>74</v>
      </c>
      <c r="C20" s="162"/>
      <c r="D20" s="210" t="s">
        <v>82</v>
      </c>
      <c r="E20" s="161"/>
      <c r="F20" s="211"/>
      <c r="G20" s="211"/>
      <c r="H20" s="167">
        <f>SUM(H8:H19)</f>
        <v>0</v>
      </c>
    </row>
    <row r="21" spans="1:8" s="178" customFormat="1" ht="12.75">
      <c r="A21" s="194" t="s">
        <v>72</v>
      </c>
      <c r="B21" s="195" t="s">
        <v>133</v>
      </c>
      <c r="C21" s="186"/>
      <c r="D21" s="203" t="s">
        <v>134</v>
      </c>
      <c r="E21" s="161"/>
      <c r="F21" s="204"/>
      <c r="G21" s="204"/>
      <c r="H21" s="205"/>
    </row>
    <row r="22" spans="1:8" s="178" customFormat="1" ht="22.5">
      <c r="A22" s="168">
        <v>13</v>
      </c>
      <c r="B22" s="169" t="s">
        <v>459</v>
      </c>
      <c r="C22" s="206"/>
      <c r="D22" s="216" t="s">
        <v>275</v>
      </c>
      <c r="E22" s="217" t="s">
        <v>83</v>
      </c>
      <c r="F22" s="218">
        <v>0</v>
      </c>
      <c r="G22" s="218"/>
      <c r="H22" s="199">
        <f aca="true" t="shared" si="1" ref="H22:H30">F22*G22</f>
        <v>0</v>
      </c>
    </row>
    <row r="23" spans="1:8" s="178" customFormat="1" ht="22.5">
      <c r="A23" s="168">
        <v>14</v>
      </c>
      <c r="B23" s="169" t="s">
        <v>460</v>
      </c>
      <c r="C23" s="206"/>
      <c r="D23" s="216" t="s">
        <v>276</v>
      </c>
      <c r="E23" s="217" t="s">
        <v>83</v>
      </c>
      <c r="F23" s="218">
        <v>0</v>
      </c>
      <c r="G23" s="218"/>
      <c r="H23" s="199">
        <f t="shared" si="1"/>
        <v>0</v>
      </c>
    </row>
    <row r="24" spans="1:8" s="178" customFormat="1" ht="22.5">
      <c r="A24" s="168">
        <v>15</v>
      </c>
      <c r="B24" s="169" t="s">
        <v>461</v>
      </c>
      <c r="C24" s="206"/>
      <c r="D24" s="216" t="s">
        <v>277</v>
      </c>
      <c r="E24" s="217" t="s">
        <v>83</v>
      </c>
      <c r="F24" s="218">
        <v>136.4</v>
      </c>
      <c r="G24" s="218"/>
      <c r="H24" s="199">
        <f t="shared" si="1"/>
        <v>0</v>
      </c>
    </row>
    <row r="25" spans="1:8" s="178" customFormat="1" ht="22.5">
      <c r="A25" s="168">
        <v>16</v>
      </c>
      <c r="B25" s="169" t="s">
        <v>462</v>
      </c>
      <c r="C25" s="206"/>
      <c r="D25" s="216" t="s">
        <v>278</v>
      </c>
      <c r="E25" s="217" t="s">
        <v>83</v>
      </c>
      <c r="F25" s="218">
        <v>101.2</v>
      </c>
      <c r="G25" s="218"/>
      <c r="H25" s="199">
        <f t="shared" si="1"/>
        <v>0</v>
      </c>
    </row>
    <row r="26" spans="1:8" s="178" customFormat="1" ht="22.5">
      <c r="A26" s="168">
        <v>17</v>
      </c>
      <c r="B26" s="169" t="s">
        <v>463</v>
      </c>
      <c r="C26" s="206"/>
      <c r="D26" s="216" t="s">
        <v>279</v>
      </c>
      <c r="E26" s="217" t="s">
        <v>83</v>
      </c>
      <c r="F26" s="218">
        <v>35.2</v>
      </c>
      <c r="G26" s="218"/>
      <c r="H26" s="199">
        <f t="shared" si="1"/>
        <v>0</v>
      </c>
    </row>
    <row r="27" spans="1:8" s="178" customFormat="1" ht="12.75">
      <c r="A27" s="168">
        <v>18</v>
      </c>
      <c r="B27" s="169" t="s">
        <v>464</v>
      </c>
      <c r="C27" s="206"/>
      <c r="D27" s="216" t="s">
        <v>284</v>
      </c>
      <c r="E27" s="217" t="s">
        <v>83</v>
      </c>
      <c r="F27" s="218">
        <f>SUM(F22:F26)</f>
        <v>272.8</v>
      </c>
      <c r="G27" s="218"/>
      <c r="H27" s="199">
        <f t="shared" si="1"/>
        <v>0</v>
      </c>
    </row>
    <row r="28" spans="1:8" s="178" customFormat="1" ht="12.75">
      <c r="A28" s="168">
        <v>19</v>
      </c>
      <c r="B28" s="169" t="s">
        <v>285</v>
      </c>
      <c r="C28" s="206"/>
      <c r="D28" s="198" t="s">
        <v>286</v>
      </c>
      <c r="E28" s="170" t="s">
        <v>3</v>
      </c>
      <c r="F28" s="218">
        <v>250</v>
      </c>
      <c r="G28" s="171"/>
      <c r="H28" s="199">
        <f t="shared" si="1"/>
        <v>0</v>
      </c>
    </row>
    <row r="29" spans="1:8" s="178" customFormat="1" ht="12.75">
      <c r="A29" s="168"/>
      <c r="B29" s="169"/>
      <c r="C29" s="206"/>
      <c r="D29" s="198" t="s">
        <v>587</v>
      </c>
      <c r="E29" s="170" t="s">
        <v>73</v>
      </c>
      <c r="F29" s="218">
        <v>28</v>
      </c>
      <c r="G29" s="171"/>
      <c r="H29" s="199">
        <f t="shared" si="1"/>
        <v>0</v>
      </c>
    </row>
    <row r="30" spans="1:8" s="178" customFormat="1" ht="22.5">
      <c r="A30" s="168">
        <v>20</v>
      </c>
      <c r="B30" s="169" t="s">
        <v>107</v>
      </c>
      <c r="C30" s="206"/>
      <c r="D30" s="198" t="s">
        <v>287</v>
      </c>
      <c r="E30" s="170" t="s">
        <v>108</v>
      </c>
      <c r="F30" s="218">
        <v>6</v>
      </c>
      <c r="G30" s="171"/>
      <c r="H30" s="199">
        <f t="shared" si="1"/>
        <v>0</v>
      </c>
    </row>
    <row r="31" spans="1:8" s="178" customFormat="1" ht="12.75">
      <c r="A31" s="161"/>
      <c r="B31" s="162" t="s">
        <v>74</v>
      </c>
      <c r="C31" s="214"/>
      <c r="D31" s="210" t="s">
        <v>145</v>
      </c>
      <c r="E31" s="161"/>
      <c r="F31" s="211"/>
      <c r="G31" s="211"/>
      <c r="H31" s="167">
        <f>SUM(H22:H30)</f>
        <v>0</v>
      </c>
    </row>
    <row r="32" spans="1:8" s="178" customFormat="1" ht="12.75">
      <c r="A32" s="194" t="s">
        <v>72</v>
      </c>
      <c r="B32" s="195" t="s">
        <v>146</v>
      </c>
      <c r="C32" s="186"/>
      <c r="D32" s="203" t="s">
        <v>147</v>
      </c>
      <c r="E32" s="161"/>
      <c r="F32" s="204"/>
      <c r="G32" s="204"/>
      <c r="H32" s="205"/>
    </row>
    <row r="33" spans="1:8" s="178" customFormat="1" ht="12.75">
      <c r="A33" s="223"/>
      <c r="B33" s="219"/>
      <c r="C33" s="224"/>
      <c r="D33" s="192" t="s">
        <v>366</v>
      </c>
      <c r="E33" s="220"/>
      <c r="F33" s="221"/>
      <c r="G33" s="221"/>
      <c r="H33" s="222">
        <f aca="true" t="shared" si="2" ref="H33:H51">F33*G33</f>
        <v>0</v>
      </c>
    </row>
    <row r="34" spans="1:8" ht="12.75">
      <c r="A34" s="223">
        <v>21</v>
      </c>
      <c r="B34" s="219" t="s">
        <v>467</v>
      </c>
      <c r="C34" s="224"/>
      <c r="D34" s="216" t="s">
        <v>364</v>
      </c>
      <c r="E34" s="217" t="s">
        <v>77</v>
      </c>
      <c r="F34" s="218">
        <v>56</v>
      </c>
      <c r="G34" s="218"/>
      <c r="H34" s="225">
        <f t="shared" si="2"/>
        <v>0</v>
      </c>
    </row>
    <row r="35" spans="1:8" ht="12.75">
      <c r="A35" s="223">
        <v>22</v>
      </c>
      <c r="B35" s="219" t="s">
        <v>468</v>
      </c>
      <c r="C35" s="224"/>
      <c r="D35" s="216" t="s">
        <v>365</v>
      </c>
      <c r="E35" s="217" t="s">
        <v>77</v>
      </c>
      <c r="F35" s="218">
        <v>28</v>
      </c>
      <c r="G35" s="218"/>
      <c r="H35" s="225">
        <f t="shared" si="2"/>
        <v>0</v>
      </c>
    </row>
    <row r="36" spans="1:8" ht="12.75">
      <c r="A36" s="223">
        <v>23</v>
      </c>
      <c r="B36" s="219" t="s">
        <v>148</v>
      </c>
      <c r="C36" s="224"/>
      <c r="D36" s="216" t="s">
        <v>217</v>
      </c>
      <c r="E36" s="217" t="s">
        <v>77</v>
      </c>
      <c r="F36" s="218">
        <v>14</v>
      </c>
      <c r="G36" s="218"/>
      <c r="H36" s="225">
        <f t="shared" si="2"/>
        <v>0</v>
      </c>
    </row>
    <row r="37" spans="1:8" ht="45">
      <c r="A37" s="223">
        <v>24</v>
      </c>
      <c r="B37" s="219" t="s">
        <v>149</v>
      </c>
      <c r="C37" s="224"/>
      <c r="D37" s="216" t="s">
        <v>597</v>
      </c>
      <c r="E37" s="217" t="s">
        <v>77</v>
      </c>
      <c r="F37" s="218">
        <v>12</v>
      </c>
      <c r="G37" s="218"/>
      <c r="H37" s="225">
        <f t="shared" si="2"/>
        <v>0</v>
      </c>
    </row>
    <row r="38" spans="1:8" ht="45">
      <c r="A38" s="223">
        <v>25</v>
      </c>
      <c r="B38" s="219" t="s">
        <v>469</v>
      </c>
      <c r="C38" s="224"/>
      <c r="D38" s="216" t="s">
        <v>595</v>
      </c>
      <c r="E38" s="217" t="s">
        <v>77</v>
      </c>
      <c r="F38" s="218">
        <v>2</v>
      </c>
      <c r="G38" s="218"/>
      <c r="H38" s="225">
        <f t="shared" si="2"/>
        <v>0</v>
      </c>
    </row>
    <row r="39" spans="1:8" ht="90">
      <c r="A39" s="223">
        <v>26</v>
      </c>
      <c r="B39" s="219" t="s">
        <v>470</v>
      </c>
      <c r="C39" s="224"/>
      <c r="D39" s="216" t="s">
        <v>594</v>
      </c>
      <c r="E39" s="217" t="s">
        <v>77</v>
      </c>
      <c r="F39" s="218">
        <f>(F37+F38)*2</f>
        <v>28</v>
      </c>
      <c r="G39" s="218"/>
      <c r="H39" s="225">
        <f t="shared" si="2"/>
        <v>0</v>
      </c>
    </row>
    <row r="40" spans="1:8" ht="12.75">
      <c r="A40" s="223">
        <v>27</v>
      </c>
      <c r="B40" s="219" t="s">
        <v>150</v>
      </c>
      <c r="C40" s="224"/>
      <c r="D40" s="216" t="s">
        <v>210</v>
      </c>
      <c r="E40" s="217" t="s">
        <v>200</v>
      </c>
      <c r="F40" s="218">
        <v>14</v>
      </c>
      <c r="G40" s="218"/>
      <c r="H40" s="225">
        <f t="shared" si="2"/>
        <v>0</v>
      </c>
    </row>
    <row r="41" spans="1:8" ht="12.75">
      <c r="A41" s="223">
        <v>28</v>
      </c>
      <c r="B41" s="219" t="s">
        <v>471</v>
      </c>
      <c r="C41" s="224"/>
      <c r="D41" s="216" t="s">
        <v>367</v>
      </c>
      <c r="E41" s="217" t="s">
        <v>108</v>
      </c>
      <c r="F41" s="218">
        <v>14</v>
      </c>
      <c r="G41" s="218"/>
      <c r="H41" s="225">
        <f t="shared" si="2"/>
        <v>0</v>
      </c>
    </row>
    <row r="42" spans="1:8" ht="12.75">
      <c r="A42" s="223">
        <v>29</v>
      </c>
      <c r="B42" s="219" t="s">
        <v>151</v>
      </c>
      <c r="C42" s="224"/>
      <c r="D42" s="216" t="s">
        <v>213</v>
      </c>
      <c r="E42" s="217" t="s">
        <v>108</v>
      </c>
      <c r="F42" s="218">
        <v>72</v>
      </c>
      <c r="G42" s="218"/>
      <c r="H42" s="225">
        <f t="shared" si="2"/>
        <v>0</v>
      </c>
    </row>
    <row r="43" spans="1:8" s="178" customFormat="1" ht="12.75">
      <c r="A43" s="223"/>
      <c r="B43" s="219"/>
      <c r="C43" s="224"/>
      <c r="D43" s="192" t="s">
        <v>147</v>
      </c>
      <c r="E43" s="220"/>
      <c r="F43" s="221"/>
      <c r="G43" s="221"/>
      <c r="H43" s="222">
        <f t="shared" si="2"/>
        <v>0</v>
      </c>
    </row>
    <row r="44" spans="1:8" s="178" customFormat="1" ht="12.75">
      <c r="A44" s="223">
        <v>30</v>
      </c>
      <c r="B44" s="219" t="s">
        <v>152</v>
      </c>
      <c r="C44" s="224"/>
      <c r="D44" s="216" t="s">
        <v>401</v>
      </c>
      <c r="E44" s="217" t="s">
        <v>77</v>
      </c>
      <c r="F44" s="218">
        <v>4</v>
      </c>
      <c r="G44" s="218"/>
      <c r="H44" s="225">
        <f t="shared" si="2"/>
        <v>0</v>
      </c>
    </row>
    <row r="45" spans="1:8" s="178" customFormat="1" ht="12.75">
      <c r="A45" s="223">
        <v>31</v>
      </c>
      <c r="B45" s="219" t="s">
        <v>472</v>
      </c>
      <c r="C45" s="224"/>
      <c r="D45" s="216" t="s">
        <v>173</v>
      </c>
      <c r="E45" s="217" t="s">
        <v>77</v>
      </c>
      <c r="F45" s="218">
        <v>4</v>
      </c>
      <c r="G45" s="218"/>
      <c r="H45" s="225">
        <f t="shared" si="2"/>
        <v>0</v>
      </c>
    </row>
    <row r="46" spans="1:8" s="178" customFormat="1" ht="12.75">
      <c r="A46" s="223">
        <v>32</v>
      </c>
      <c r="B46" s="219" t="s">
        <v>473</v>
      </c>
      <c r="C46" s="224"/>
      <c r="D46" s="216" t="s">
        <v>175</v>
      </c>
      <c r="E46" s="217" t="s">
        <v>77</v>
      </c>
      <c r="F46" s="218">
        <v>4</v>
      </c>
      <c r="G46" s="218"/>
      <c r="H46" s="225">
        <f t="shared" si="2"/>
        <v>0</v>
      </c>
    </row>
    <row r="47" spans="1:8" s="178" customFormat="1" ht="12.75">
      <c r="A47" s="223">
        <v>33</v>
      </c>
      <c r="B47" s="219" t="s">
        <v>474</v>
      </c>
      <c r="C47" s="224"/>
      <c r="D47" s="216" t="s">
        <v>177</v>
      </c>
      <c r="E47" s="217" t="s">
        <v>77</v>
      </c>
      <c r="F47" s="218">
        <f>F45</f>
        <v>4</v>
      </c>
      <c r="G47" s="218"/>
      <c r="H47" s="225">
        <f t="shared" si="2"/>
        <v>0</v>
      </c>
    </row>
    <row r="48" spans="1:8" s="178" customFormat="1" ht="12.75">
      <c r="A48" s="223">
        <v>34</v>
      </c>
      <c r="B48" s="219" t="s">
        <v>154</v>
      </c>
      <c r="C48" s="224"/>
      <c r="D48" s="216" t="s">
        <v>179</v>
      </c>
      <c r="E48" s="217" t="s">
        <v>77</v>
      </c>
      <c r="F48" s="218">
        <f>F46</f>
        <v>4</v>
      </c>
      <c r="G48" s="218"/>
      <c r="H48" s="225">
        <f t="shared" si="2"/>
        <v>0</v>
      </c>
    </row>
    <row r="49" spans="1:8" s="178" customFormat="1" ht="22.5">
      <c r="A49" s="223">
        <v>35</v>
      </c>
      <c r="B49" s="219" t="s">
        <v>156</v>
      </c>
      <c r="C49" s="224"/>
      <c r="D49" s="216" t="s">
        <v>181</v>
      </c>
      <c r="E49" s="217" t="s">
        <v>77</v>
      </c>
      <c r="F49" s="218">
        <v>10</v>
      </c>
      <c r="G49" s="218"/>
      <c r="H49" s="225">
        <f t="shared" si="2"/>
        <v>0</v>
      </c>
    </row>
    <row r="50" spans="1:8" s="178" customFormat="1" ht="12.75">
      <c r="A50" s="223">
        <v>36</v>
      </c>
      <c r="B50" s="219" t="s">
        <v>475</v>
      </c>
      <c r="C50" s="224"/>
      <c r="D50" s="216" t="s">
        <v>413</v>
      </c>
      <c r="E50" s="217" t="s">
        <v>77</v>
      </c>
      <c r="F50" s="218">
        <v>38</v>
      </c>
      <c r="G50" s="218"/>
      <c r="H50" s="225">
        <f t="shared" si="2"/>
        <v>0</v>
      </c>
    </row>
    <row r="51" spans="1:8" s="178" customFormat="1" ht="12.75">
      <c r="A51" s="223">
        <v>37</v>
      </c>
      <c r="B51" s="219" t="s">
        <v>191</v>
      </c>
      <c r="C51" s="224"/>
      <c r="D51" s="216" t="s">
        <v>192</v>
      </c>
      <c r="E51" s="217" t="s">
        <v>3</v>
      </c>
      <c r="F51" s="218">
        <v>120</v>
      </c>
      <c r="G51" s="218"/>
      <c r="H51" s="225">
        <f t="shared" si="2"/>
        <v>0</v>
      </c>
    </row>
    <row r="52" spans="1:8" s="178" customFormat="1" ht="12.75">
      <c r="A52" s="161"/>
      <c r="B52" s="162" t="s">
        <v>74</v>
      </c>
      <c r="C52" s="214"/>
      <c r="D52" s="210" t="s">
        <v>229</v>
      </c>
      <c r="E52" s="161"/>
      <c r="F52" s="211"/>
      <c r="G52" s="211"/>
      <c r="H52" s="167">
        <f>SUM(H33:H51)</f>
        <v>0</v>
      </c>
    </row>
    <row r="53" spans="1:8" s="178" customFormat="1" ht="12.75">
      <c r="A53" s="194" t="s">
        <v>72</v>
      </c>
      <c r="B53" s="195" t="s">
        <v>84</v>
      </c>
      <c r="C53" s="186"/>
      <c r="D53" s="203" t="s">
        <v>85</v>
      </c>
      <c r="E53" s="173"/>
      <c r="F53" s="212"/>
      <c r="G53" s="212"/>
      <c r="H53" s="213"/>
    </row>
    <row r="54" spans="1:8" s="178" customFormat="1" ht="33.75">
      <c r="A54" s="168">
        <v>38</v>
      </c>
      <c r="B54" s="169" t="s">
        <v>230</v>
      </c>
      <c r="C54" s="206"/>
      <c r="D54" s="198" t="s">
        <v>288</v>
      </c>
      <c r="E54" s="170" t="s">
        <v>79</v>
      </c>
      <c r="F54" s="171">
        <v>5</v>
      </c>
      <c r="G54" s="171"/>
      <c r="H54" s="199">
        <f>F54*G54</f>
        <v>0</v>
      </c>
    </row>
    <row r="55" spans="1:8" s="178" customFormat="1" ht="33.75">
      <c r="A55" s="168">
        <v>39</v>
      </c>
      <c r="B55" s="169" t="s">
        <v>231</v>
      </c>
      <c r="C55" s="206"/>
      <c r="D55" s="198" t="s">
        <v>232</v>
      </c>
      <c r="E55" s="170" t="s">
        <v>79</v>
      </c>
      <c r="F55" s="171">
        <v>10</v>
      </c>
      <c r="G55" s="171"/>
      <c r="H55" s="199">
        <f aca="true" t="shared" si="3" ref="H55:H57">F55*G55</f>
        <v>0</v>
      </c>
    </row>
    <row r="56" spans="1:8" s="178" customFormat="1" ht="12.75">
      <c r="A56" s="168">
        <v>40</v>
      </c>
      <c r="B56" s="169" t="s">
        <v>233</v>
      </c>
      <c r="C56" s="206"/>
      <c r="D56" s="198" t="s">
        <v>234</v>
      </c>
      <c r="E56" s="170" t="s">
        <v>79</v>
      </c>
      <c r="F56" s="171">
        <v>10</v>
      </c>
      <c r="G56" s="171"/>
      <c r="H56" s="199">
        <f t="shared" si="3"/>
        <v>0</v>
      </c>
    </row>
    <row r="57" spans="1:8" s="178" customFormat="1" ht="12.75">
      <c r="A57" s="168">
        <v>41</v>
      </c>
      <c r="B57" s="169" t="s">
        <v>235</v>
      </c>
      <c r="C57" s="206"/>
      <c r="D57" s="198" t="s">
        <v>87</v>
      </c>
      <c r="E57" s="170" t="s">
        <v>3</v>
      </c>
      <c r="F57" s="171">
        <f>F54+F55+F56</f>
        <v>25</v>
      </c>
      <c r="G57" s="171"/>
      <c r="H57" s="199">
        <f t="shared" si="3"/>
        <v>0</v>
      </c>
    </row>
    <row r="58" spans="1:8" s="178" customFormat="1" ht="12.75">
      <c r="A58" s="161"/>
      <c r="B58" s="162" t="s">
        <v>74</v>
      </c>
      <c r="C58" s="214"/>
      <c r="D58" s="210" t="s">
        <v>86</v>
      </c>
      <c r="E58" s="161"/>
      <c r="F58" s="211"/>
      <c r="G58" s="211"/>
      <c r="H58" s="167">
        <f>SUM(H54:H57)</f>
        <v>0</v>
      </c>
    </row>
    <row r="59" spans="1:8" s="178" customFormat="1" ht="12.75">
      <c r="A59" s="194" t="s">
        <v>72</v>
      </c>
      <c r="B59" s="195" t="s">
        <v>236</v>
      </c>
      <c r="C59" s="186"/>
      <c r="D59" s="203" t="s">
        <v>237</v>
      </c>
      <c r="E59" s="161"/>
      <c r="F59" s="212"/>
      <c r="G59" s="212"/>
      <c r="H59" s="213"/>
    </row>
    <row r="60" spans="1:8" s="178" customFormat="1" ht="12.75">
      <c r="A60" s="168">
        <v>42</v>
      </c>
      <c r="B60" s="169" t="s">
        <v>238</v>
      </c>
      <c r="C60" s="206"/>
      <c r="D60" s="198" t="s">
        <v>239</v>
      </c>
      <c r="E60" s="170" t="s">
        <v>78</v>
      </c>
      <c r="F60" s="171">
        <v>4</v>
      </c>
      <c r="G60" s="171"/>
      <c r="H60" s="199">
        <f>F60*G60</f>
        <v>0</v>
      </c>
    </row>
    <row r="61" spans="1:8" s="178" customFormat="1" ht="12.75">
      <c r="A61" s="168">
        <v>43</v>
      </c>
      <c r="B61" s="169" t="s">
        <v>240</v>
      </c>
      <c r="C61" s="206"/>
      <c r="D61" s="198" t="s">
        <v>241</v>
      </c>
      <c r="E61" s="170" t="s">
        <v>83</v>
      </c>
      <c r="F61" s="171">
        <f>SUM(F22:F26)</f>
        <v>272.8</v>
      </c>
      <c r="G61" s="171"/>
      <c r="H61" s="199">
        <f aca="true" t="shared" si="4" ref="H61">F61*G61</f>
        <v>0</v>
      </c>
    </row>
    <row r="62" spans="1:8" s="178" customFormat="1" ht="12.75">
      <c r="A62" s="173"/>
      <c r="B62" s="162" t="s">
        <v>74</v>
      </c>
      <c r="C62" s="162"/>
      <c r="D62" s="210" t="s">
        <v>244</v>
      </c>
      <c r="E62" s="161"/>
      <c r="F62" s="211"/>
      <c r="G62" s="211"/>
      <c r="H62" s="167">
        <f>SUM(H60:H61)</f>
        <v>0</v>
      </c>
    </row>
    <row r="63" spans="1:8" s="178" customFormat="1" ht="12.75">
      <c r="A63" s="194" t="s">
        <v>72</v>
      </c>
      <c r="B63" s="195" t="s">
        <v>89</v>
      </c>
      <c r="C63" s="195"/>
      <c r="D63" s="203" t="s">
        <v>363</v>
      </c>
      <c r="E63" s="161"/>
      <c r="F63" s="204"/>
      <c r="G63" s="204"/>
      <c r="H63" s="205"/>
    </row>
    <row r="64" spans="1:8" s="178" customFormat="1" ht="12.75">
      <c r="A64" s="168">
        <v>44</v>
      </c>
      <c r="B64" s="169" t="s">
        <v>245</v>
      </c>
      <c r="C64" s="169"/>
      <c r="D64" s="198" t="s">
        <v>602</v>
      </c>
      <c r="E64" s="170" t="s">
        <v>550</v>
      </c>
      <c r="F64" s="171">
        <v>3</v>
      </c>
      <c r="G64" s="171"/>
      <c r="H64" s="199">
        <f>F64*G64</f>
        <v>0</v>
      </c>
    </row>
    <row r="65" spans="1:8" s="178" customFormat="1" ht="45">
      <c r="A65" s="168">
        <v>45</v>
      </c>
      <c r="B65" s="169" t="s">
        <v>247</v>
      </c>
      <c r="C65" s="169"/>
      <c r="D65" s="198" t="s">
        <v>257</v>
      </c>
      <c r="E65" s="170" t="s">
        <v>73</v>
      </c>
      <c r="F65" s="171">
        <v>17</v>
      </c>
      <c r="G65" s="171"/>
      <c r="H65" s="199">
        <f aca="true" t="shared" si="5" ref="H65:H72">F65*G65</f>
        <v>0</v>
      </c>
    </row>
    <row r="66" spans="1:8" s="178" customFormat="1" ht="12.75">
      <c r="A66" s="168">
        <v>46</v>
      </c>
      <c r="B66" s="169" t="s">
        <v>249</v>
      </c>
      <c r="C66" s="169"/>
      <c r="D66" s="198" t="s">
        <v>260</v>
      </c>
      <c r="E66" s="170" t="s">
        <v>88</v>
      </c>
      <c r="F66" s="171">
        <v>1</v>
      </c>
      <c r="G66" s="171"/>
      <c r="H66" s="199">
        <f t="shared" si="5"/>
        <v>0</v>
      </c>
    </row>
    <row r="67" spans="1:8" s="178" customFormat="1" ht="12.75">
      <c r="A67" s="168">
        <v>47</v>
      </c>
      <c r="B67" s="169" t="s">
        <v>250</v>
      </c>
      <c r="C67" s="169"/>
      <c r="D67" s="198" t="s">
        <v>262</v>
      </c>
      <c r="E67" s="170" t="s">
        <v>108</v>
      </c>
      <c r="F67" s="171">
        <v>5</v>
      </c>
      <c r="G67" s="171"/>
      <c r="H67" s="199">
        <f t="shared" si="5"/>
        <v>0</v>
      </c>
    </row>
    <row r="68" spans="1:8" s="178" customFormat="1" ht="12.75">
      <c r="A68" s="168">
        <v>48</v>
      </c>
      <c r="B68" s="169" t="s">
        <v>252</v>
      </c>
      <c r="C68" s="169"/>
      <c r="D68" s="198" t="s">
        <v>422</v>
      </c>
      <c r="E68" s="170" t="s">
        <v>73</v>
      </c>
      <c r="F68" s="171">
        <v>1</v>
      </c>
      <c r="G68" s="171"/>
      <c r="H68" s="199">
        <f t="shared" si="5"/>
        <v>0</v>
      </c>
    </row>
    <row r="69" spans="1:8" s="178" customFormat="1" ht="12.75">
      <c r="A69" s="168">
        <v>49</v>
      </c>
      <c r="B69" s="169" t="s">
        <v>254</v>
      </c>
      <c r="C69" s="169"/>
      <c r="D69" s="198" t="s">
        <v>423</v>
      </c>
      <c r="E69" s="170" t="s">
        <v>73</v>
      </c>
      <c r="F69" s="171">
        <v>1</v>
      </c>
      <c r="G69" s="171"/>
      <c r="H69" s="199">
        <f t="shared" si="5"/>
        <v>0</v>
      </c>
    </row>
    <row r="70" spans="1:8" s="178" customFormat="1" ht="22.5">
      <c r="A70" s="168">
        <v>50</v>
      </c>
      <c r="B70" s="169" t="s">
        <v>256</v>
      </c>
      <c r="C70" s="169"/>
      <c r="D70" s="198" t="s">
        <v>290</v>
      </c>
      <c r="E70" s="170" t="s">
        <v>108</v>
      </c>
      <c r="F70" s="171">
        <v>24</v>
      </c>
      <c r="G70" s="171"/>
      <c r="H70" s="199">
        <f t="shared" si="5"/>
        <v>0</v>
      </c>
    </row>
    <row r="71" spans="1:8" s="178" customFormat="1" ht="33.75">
      <c r="A71" s="168">
        <v>51</v>
      </c>
      <c r="B71" s="169" t="s">
        <v>258</v>
      </c>
      <c r="C71" s="169"/>
      <c r="D71" s="198" t="s">
        <v>266</v>
      </c>
      <c r="E71" s="170" t="s">
        <v>108</v>
      </c>
      <c r="F71" s="171">
        <v>5</v>
      </c>
      <c r="G71" s="171"/>
      <c r="H71" s="199">
        <f t="shared" si="5"/>
        <v>0</v>
      </c>
    </row>
    <row r="72" spans="1:8" s="178" customFormat="1" ht="22.5">
      <c r="A72" s="168">
        <v>52</v>
      </c>
      <c r="B72" s="169" t="s">
        <v>259</v>
      </c>
      <c r="C72" s="169"/>
      <c r="D72" s="198" t="s">
        <v>291</v>
      </c>
      <c r="E72" s="170" t="s">
        <v>108</v>
      </c>
      <c r="F72" s="171">
        <v>72</v>
      </c>
      <c r="G72" s="171"/>
      <c r="H72" s="199">
        <f t="shared" si="5"/>
        <v>0</v>
      </c>
    </row>
    <row r="73" spans="1:8" s="178" customFormat="1" ht="12.75">
      <c r="A73" s="161"/>
      <c r="B73" s="162" t="s">
        <v>74</v>
      </c>
      <c r="C73" s="162"/>
      <c r="D73" s="210" t="s">
        <v>267</v>
      </c>
      <c r="E73" s="161"/>
      <c r="F73" s="211"/>
      <c r="G73" s="211"/>
      <c r="H73" s="167">
        <f>SUM(H64:H72)</f>
        <v>0</v>
      </c>
    </row>
    <row r="74" spans="1:8" s="178" customFormat="1" ht="57" customHeight="1">
      <c r="A74" s="184"/>
      <c r="B74" s="184"/>
      <c r="C74" s="184"/>
      <c r="D74" s="160" t="s">
        <v>268</v>
      </c>
      <c r="E74" s="184"/>
      <c r="F74" s="184"/>
      <c r="G74" s="184"/>
      <c r="H74" s="184"/>
    </row>
    <row r="75" spans="1:8" s="178" customFormat="1" ht="45">
      <c r="A75" s="184"/>
      <c r="B75" s="184"/>
      <c r="C75" s="184"/>
      <c r="D75" s="160" t="s">
        <v>269</v>
      </c>
      <c r="E75" s="184"/>
      <c r="F75" s="184"/>
      <c r="G75" s="184"/>
      <c r="H75" s="184"/>
    </row>
    <row r="76" spans="1:8" s="178" customFormat="1" ht="67.5">
      <c r="A76" s="184"/>
      <c r="B76" s="184"/>
      <c r="C76" s="184"/>
      <c r="D76" s="160" t="s">
        <v>292</v>
      </c>
      <c r="E76" s="184"/>
      <c r="F76" s="184"/>
      <c r="G76" s="184"/>
      <c r="H76" s="184"/>
    </row>
    <row r="77" ht="12.75">
      <c r="H77" s="200">
        <f>H20+H31+H52+H58+H62+H73</f>
        <v>0</v>
      </c>
    </row>
    <row r="258" spans="1:8" ht="12.75">
      <c r="A258" s="265"/>
      <c r="B258" s="265"/>
      <c r="C258" s="265"/>
      <c r="D258" s="265"/>
      <c r="E258" s="265"/>
      <c r="F258" s="266">
        <v>1</v>
      </c>
      <c r="G258" s="265"/>
      <c r="H258" s="265"/>
    </row>
  </sheetData>
  <mergeCells count="4">
    <mergeCell ref="A1:H1"/>
    <mergeCell ref="A3:B3"/>
    <mergeCell ref="A4:B4"/>
    <mergeCell ref="F4:H4"/>
  </mergeCells>
  <printOptions horizontalCentered="1"/>
  <pageMargins left="0.3937007874015748" right="0.3937007874015748" top="0.3937007874015748" bottom="0.3937007874015748" header="0.11811023622047245" footer="0.11811023622047245"/>
  <pageSetup fitToHeight="0" fitToWidth="1" horizontalDpi="600" verticalDpi="600" orientation="portrait" paperSize="9" r:id="rId1"/>
  <headerFooter alignWithMargins="0">
    <oddFooter>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8"/>
  <sheetViews>
    <sheetView showGridLines="0" showZeros="0" tabSelected="1" view="pageBreakPreview" zoomScaleSheetLayoutView="100" workbookViewId="0" topLeftCell="A1">
      <pane ySplit="6" topLeftCell="A7" activePane="bottomLeft" state="frozen"/>
      <selection pane="topLeft" activeCell="M250" sqref="M249:M250"/>
      <selection pane="bottomLeft" activeCell="M250" sqref="M249:M250"/>
    </sheetView>
  </sheetViews>
  <sheetFormatPr defaultColWidth="9.00390625" defaultRowHeight="12.75"/>
  <cols>
    <col min="1" max="1" width="4.375" style="144" customWidth="1"/>
    <col min="2" max="2" width="11.625" style="144" customWidth="1"/>
    <col min="3" max="3" width="19.625" style="144" hidden="1" customWidth="1"/>
    <col min="4" max="4" width="40.375" style="144" customWidth="1"/>
    <col min="5" max="5" width="5.625" style="144" customWidth="1"/>
    <col min="6" max="6" width="8.625" style="149" customWidth="1"/>
    <col min="7" max="7" width="11.875" style="144" customWidth="1"/>
    <col min="8" max="8" width="13.875" style="144" customWidth="1"/>
    <col min="9" max="9" width="11.75390625" style="144" hidden="1" customWidth="1"/>
    <col min="10" max="10" width="11.625" style="144" hidden="1" customWidth="1"/>
    <col min="11" max="11" width="11.00390625" style="144" hidden="1" customWidth="1"/>
    <col min="12" max="12" width="10.375" style="144" hidden="1" customWidth="1"/>
    <col min="13" max="13" width="45.25390625" style="144" customWidth="1"/>
    <col min="14" max="16384" width="9.125" style="144" customWidth="1"/>
  </cols>
  <sheetData>
    <row r="1" spans="1:8" ht="15.75">
      <c r="A1" s="250" t="s">
        <v>650</v>
      </c>
      <c r="B1" s="250"/>
      <c r="C1" s="250"/>
      <c r="D1" s="250"/>
      <c r="E1" s="250"/>
      <c r="F1" s="250"/>
      <c r="G1" s="250"/>
      <c r="H1" s="250"/>
    </row>
    <row r="2" spans="2:8" ht="14.25" customHeight="1" thickBot="1">
      <c r="B2" s="145"/>
      <c r="C2" s="145"/>
      <c r="D2" s="146"/>
      <c r="E2" s="146"/>
      <c r="F2" s="147"/>
      <c r="G2" s="146"/>
      <c r="H2" s="146"/>
    </row>
    <row r="3" spans="1:8" ht="13.5" thickTop="1">
      <c r="A3" s="251" t="s">
        <v>1</v>
      </c>
      <c r="B3" s="252"/>
      <c r="C3" s="179" t="s">
        <v>362</v>
      </c>
      <c r="D3" s="201" t="s">
        <v>620</v>
      </c>
      <c r="E3" s="180"/>
      <c r="F3" s="228" t="s">
        <v>629</v>
      </c>
      <c r="G3" s="181" t="s">
        <v>630</v>
      </c>
      <c r="H3" s="182"/>
    </row>
    <row r="4" spans="1:8" ht="13.5" thickBot="1">
      <c r="A4" s="253" t="s">
        <v>52</v>
      </c>
      <c r="B4" s="254"/>
      <c r="C4" s="191" t="s">
        <v>566</v>
      </c>
      <c r="D4" s="191" t="s">
        <v>626</v>
      </c>
      <c r="E4" s="183"/>
      <c r="F4" s="255" t="s">
        <v>293</v>
      </c>
      <c r="G4" s="256"/>
      <c r="H4" s="257"/>
    </row>
    <row r="5" spans="1:8" ht="13.5" thickTop="1">
      <c r="A5" s="148"/>
      <c r="H5" s="150"/>
    </row>
    <row r="6" spans="1:12" ht="27" customHeight="1">
      <c r="A6" s="151" t="s">
        <v>61</v>
      </c>
      <c r="B6" s="152" t="s">
        <v>62</v>
      </c>
      <c r="C6" s="152" t="s">
        <v>301</v>
      </c>
      <c r="D6" s="152" t="s">
        <v>63</v>
      </c>
      <c r="E6" s="152" t="s">
        <v>64</v>
      </c>
      <c r="F6" s="153" t="s">
        <v>65</v>
      </c>
      <c r="G6" s="152" t="s">
        <v>66</v>
      </c>
      <c r="H6" s="154" t="s">
        <v>67</v>
      </c>
      <c r="I6" s="155" t="s">
        <v>68</v>
      </c>
      <c r="J6" s="155" t="s">
        <v>69</v>
      </c>
      <c r="K6" s="155" t="s">
        <v>70</v>
      </c>
      <c r="L6" s="155" t="s">
        <v>71</v>
      </c>
    </row>
    <row r="7" spans="1:8" s="178" customFormat="1" ht="12.75">
      <c r="A7" s="194" t="s">
        <v>72</v>
      </c>
      <c r="B7" s="195" t="s">
        <v>80</v>
      </c>
      <c r="C7" s="195"/>
      <c r="D7" s="203" t="s">
        <v>81</v>
      </c>
      <c r="E7" s="161"/>
      <c r="F7" s="204"/>
      <c r="G7" s="204"/>
      <c r="H7" s="205"/>
    </row>
    <row r="8" spans="1:8" s="178" customFormat="1" ht="33.75">
      <c r="A8" s="168">
        <v>1</v>
      </c>
      <c r="B8" s="169" t="s">
        <v>91</v>
      </c>
      <c r="C8" s="206"/>
      <c r="D8" s="198" t="s">
        <v>637</v>
      </c>
      <c r="E8" s="170" t="s">
        <v>92</v>
      </c>
      <c r="F8" s="171">
        <f>F24</f>
        <v>136.4</v>
      </c>
      <c r="G8" s="171"/>
      <c r="H8" s="199">
        <f aca="true" t="shared" si="0" ref="H8:H19">F8*G8</f>
        <v>0</v>
      </c>
    </row>
    <row r="9" spans="1:8" s="178" customFormat="1" ht="33.75">
      <c r="A9" s="168">
        <v>2</v>
      </c>
      <c r="B9" s="169" t="s">
        <v>93</v>
      </c>
      <c r="C9" s="206"/>
      <c r="D9" s="198" t="s">
        <v>638</v>
      </c>
      <c r="E9" s="170" t="s">
        <v>92</v>
      </c>
      <c r="F9" s="171">
        <f>F25</f>
        <v>101.2</v>
      </c>
      <c r="G9" s="171"/>
      <c r="H9" s="199">
        <f t="shared" si="0"/>
        <v>0</v>
      </c>
    </row>
    <row r="10" spans="1:8" s="178" customFormat="1" ht="33.75">
      <c r="A10" s="168">
        <v>3</v>
      </c>
      <c r="B10" s="169" t="s">
        <v>447</v>
      </c>
      <c r="C10" s="206"/>
      <c r="D10" s="198" t="s">
        <v>639</v>
      </c>
      <c r="E10" s="170" t="s">
        <v>92</v>
      </c>
      <c r="F10" s="171">
        <f>F26</f>
        <v>35.2</v>
      </c>
      <c r="G10" s="171"/>
      <c r="H10" s="199">
        <f t="shared" si="0"/>
        <v>0</v>
      </c>
    </row>
    <row r="11" spans="1:8" s="178" customFormat="1" ht="12.75">
      <c r="A11" s="168">
        <v>4</v>
      </c>
      <c r="B11" s="169" t="s">
        <v>94</v>
      </c>
      <c r="C11" s="169"/>
      <c r="D11" s="198" t="s">
        <v>270</v>
      </c>
      <c r="E11" s="170" t="s">
        <v>92</v>
      </c>
      <c r="F11" s="171">
        <f>SUM(F8:F10)+(2.5*SUM(F12:F12))</f>
        <v>292.8</v>
      </c>
      <c r="G11" s="171"/>
      <c r="H11" s="199">
        <f t="shared" si="0"/>
        <v>0</v>
      </c>
    </row>
    <row r="12" spans="1:8" s="178" customFormat="1" ht="22.5">
      <c r="A12" s="168">
        <v>5</v>
      </c>
      <c r="B12" s="169" t="s">
        <v>95</v>
      </c>
      <c r="C12" s="169"/>
      <c r="D12" s="198" t="s">
        <v>634</v>
      </c>
      <c r="E12" s="170" t="s">
        <v>78</v>
      </c>
      <c r="F12" s="171">
        <v>8</v>
      </c>
      <c r="G12" s="171"/>
      <c r="H12" s="199">
        <f t="shared" si="0"/>
        <v>0</v>
      </c>
    </row>
    <row r="13" spans="1:8" s="178" customFormat="1" ht="82.5" customHeight="1">
      <c r="A13" s="168">
        <v>6</v>
      </c>
      <c r="B13" s="169" t="s">
        <v>96</v>
      </c>
      <c r="C13" s="169"/>
      <c r="D13" s="198" t="s">
        <v>560</v>
      </c>
      <c r="E13" s="170" t="s">
        <v>92</v>
      </c>
      <c r="F13" s="171">
        <f>F8</f>
        <v>136.4</v>
      </c>
      <c r="G13" s="171"/>
      <c r="H13" s="199">
        <f t="shared" si="0"/>
        <v>0</v>
      </c>
    </row>
    <row r="14" spans="1:8" s="178" customFormat="1" ht="82.5" customHeight="1">
      <c r="A14" s="168">
        <v>7</v>
      </c>
      <c r="B14" s="169" t="s">
        <v>97</v>
      </c>
      <c r="C14" s="169"/>
      <c r="D14" s="198" t="s">
        <v>561</v>
      </c>
      <c r="E14" s="170" t="s">
        <v>92</v>
      </c>
      <c r="F14" s="171">
        <f>F9</f>
        <v>101.2</v>
      </c>
      <c r="G14" s="171"/>
      <c r="H14" s="199">
        <f t="shared" si="0"/>
        <v>0</v>
      </c>
    </row>
    <row r="15" spans="1:8" s="178" customFormat="1" ht="82.5" customHeight="1">
      <c r="A15" s="168">
        <v>8</v>
      </c>
      <c r="B15" s="169" t="s">
        <v>98</v>
      </c>
      <c r="C15" s="169"/>
      <c r="D15" s="198" t="s">
        <v>562</v>
      </c>
      <c r="E15" s="170" t="s">
        <v>92</v>
      </c>
      <c r="F15" s="171">
        <f>F10</f>
        <v>35.2</v>
      </c>
      <c r="G15" s="171"/>
      <c r="H15" s="199">
        <f t="shared" si="0"/>
        <v>0</v>
      </c>
    </row>
    <row r="16" spans="1:8" s="178" customFormat="1" ht="12.75">
      <c r="A16" s="168">
        <v>9</v>
      </c>
      <c r="B16" s="169" t="s">
        <v>99</v>
      </c>
      <c r="C16" s="169"/>
      <c r="D16" s="198" t="s">
        <v>582</v>
      </c>
      <c r="E16" s="170" t="s">
        <v>73</v>
      </c>
      <c r="F16" s="171">
        <v>72</v>
      </c>
      <c r="G16" s="171"/>
      <c r="H16" s="199">
        <f t="shared" si="0"/>
        <v>0</v>
      </c>
    </row>
    <row r="17" spans="1:8" s="178" customFormat="1" ht="12.75">
      <c r="A17" s="168">
        <v>10</v>
      </c>
      <c r="B17" s="169" t="s">
        <v>100</v>
      </c>
      <c r="C17" s="169"/>
      <c r="D17" s="198" t="s">
        <v>583</v>
      </c>
      <c r="E17" s="170" t="s">
        <v>73</v>
      </c>
      <c r="F17" s="171">
        <v>28</v>
      </c>
      <c r="G17" s="171"/>
      <c r="H17" s="199">
        <f t="shared" si="0"/>
        <v>0</v>
      </c>
    </row>
    <row r="18" spans="1:8" s="178" customFormat="1" ht="12.75">
      <c r="A18" s="168">
        <v>11</v>
      </c>
      <c r="B18" s="169" t="s">
        <v>101</v>
      </c>
      <c r="C18" s="169"/>
      <c r="D18" s="198" t="s">
        <v>584</v>
      </c>
      <c r="E18" s="170" t="s">
        <v>73</v>
      </c>
      <c r="F18" s="171">
        <v>18</v>
      </c>
      <c r="G18" s="171"/>
      <c r="H18" s="199">
        <f t="shared" si="0"/>
        <v>0</v>
      </c>
    </row>
    <row r="19" spans="1:8" s="178" customFormat="1" ht="12.75">
      <c r="A19" s="168">
        <v>12</v>
      </c>
      <c r="B19" s="169" t="s">
        <v>105</v>
      </c>
      <c r="C19" s="169"/>
      <c r="D19" s="198" t="s">
        <v>106</v>
      </c>
      <c r="E19" s="170" t="s">
        <v>3</v>
      </c>
      <c r="F19" s="171">
        <v>150</v>
      </c>
      <c r="G19" s="171"/>
      <c r="H19" s="199">
        <f t="shared" si="0"/>
        <v>0</v>
      </c>
    </row>
    <row r="20" spans="1:8" s="178" customFormat="1" ht="12.75">
      <c r="A20" s="161"/>
      <c r="B20" s="162" t="s">
        <v>74</v>
      </c>
      <c r="C20" s="162"/>
      <c r="D20" s="210" t="s">
        <v>82</v>
      </c>
      <c r="E20" s="161"/>
      <c r="F20" s="211"/>
      <c r="G20" s="211"/>
      <c r="H20" s="167">
        <f>SUM(H8:H19)</f>
        <v>0</v>
      </c>
    </row>
    <row r="21" spans="1:8" s="178" customFormat="1" ht="12.75">
      <c r="A21" s="194" t="s">
        <v>72</v>
      </c>
      <c r="B21" s="195" t="s">
        <v>133</v>
      </c>
      <c r="C21" s="186"/>
      <c r="D21" s="203" t="s">
        <v>134</v>
      </c>
      <c r="E21" s="161"/>
      <c r="F21" s="204"/>
      <c r="G21" s="204"/>
      <c r="H21" s="205"/>
    </row>
    <row r="22" spans="1:8" s="178" customFormat="1" ht="22.5">
      <c r="A22" s="168">
        <v>13</v>
      </c>
      <c r="B22" s="169" t="s">
        <v>459</v>
      </c>
      <c r="C22" s="206"/>
      <c r="D22" s="216" t="s">
        <v>275</v>
      </c>
      <c r="E22" s="217" t="s">
        <v>83</v>
      </c>
      <c r="F22" s="218">
        <v>0</v>
      </c>
      <c r="G22" s="218"/>
      <c r="H22" s="199">
        <f aca="true" t="shared" si="1" ref="H22:H30">F22*G22</f>
        <v>0</v>
      </c>
    </row>
    <row r="23" spans="1:8" s="178" customFormat="1" ht="22.5">
      <c r="A23" s="168">
        <v>14</v>
      </c>
      <c r="B23" s="169" t="s">
        <v>460</v>
      </c>
      <c r="C23" s="206"/>
      <c r="D23" s="216" t="s">
        <v>276</v>
      </c>
      <c r="E23" s="217" t="s">
        <v>83</v>
      </c>
      <c r="F23" s="218">
        <v>0</v>
      </c>
      <c r="G23" s="218"/>
      <c r="H23" s="199">
        <f t="shared" si="1"/>
        <v>0</v>
      </c>
    </row>
    <row r="24" spans="1:8" s="178" customFormat="1" ht="22.5">
      <c r="A24" s="168">
        <v>15</v>
      </c>
      <c r="B24" s="169" t="s">
        <v>461</v>
      </c>
      <c r="C24" s="206"/>
      <c r="D24" s="216" t="s">
        <v>277</v>
      </c>
      <c r="E24" s="217" t="s">
        <v>83</v>
      </c>
      <c r="F24" s="218">
        <v>136.4</v>
      </c>
      <c r="G24" s="218"/>
      <c r="H24" s="199">
        <f t="shared" si="1"/>
        <v>0</v>
      </c>
    </row>
    <row r="25" spans="1:8" s="178" customFormat="1" ht="22.5">
      <c r="A25" s="168">
        <v>16</v>
      </c>
      <c r="B25" s="169" t="s">
        <v>462</v>
      </c>
      <c r="C25" s="206"/>
      <c r="D25" s="216" t="s">
        <v>278</v>
      </c>
      <c r="E25" s="217" t="s">
        <v>83</v>
      </c>
      <c r="F25" s="218">
        <v>101.2</v>
      </c>
      <c r="G25" s="218"/>
      <c r="H25" s="199">
        <f t="shared" si="1"/>
        <v>0</v>
      </c>
    </row>
    <row r="26" spans="1:8" s="178" customFormat="1" ht="22.5">
      <c r="A26" s="168">
        <v>17</v>
      </c>
      <c r="B26" s="169" t="s">
        <v>463</v>
      </c>
      <c r="C26" s="206"/>
      <c r="D26" s="216" t="s">
        <v>279</v>
      </c>
      <c r="E26" s="217" t="s">
        <v>83</v>
      </c>
      <c r="F26" s="218">
        <v>35.2</v>
      </c>
      <c r="G26" s="218"/>
      <c r="H26" s="199">
        <f t="shared" si="1"/>
        <v>0</v>
      </c>
    </row>
    <row r="27" spans="1:8" s="178" customFormat="1" ht="12.75">
      <c r="A27" s="168">
        <v>18</v>
      </c>
      <c r="B27" s="169" t="s">
        <v>464</v>
      </c>
      <c r="C27" s="206"/>
      <c r="D27" s="216" t="s">
        <v>284</v>
      </c>
      <c r="E27" s="217" t="s">
        <v>83</v>
      </c>
      <c r="F27" s="218">
        <f>SUM(F22:F26)</f>
        <v>272.8</v>
      </c>
      <c r="G27" s="218"/>
      <c r="H27" s="199">
        <f t="shared" si="1"/>
        <v>0</v>
      </c>
    </row>
    <row r="28" spans="1:8" s="178" customFormat="1" ht="12.75">
      <c r="A28" s="168">
        <v>19</v>
      </c>
      <c r="B28" s="169" t="s">
        <v>285</v>
      </c>
      <c r="C28" s="206"/>
      <c r="D28" s="198" t="s">
        <v>286</v>
      </c>
      <c r="E28" s="170" t="s">
        <v>3</v>
      </c>
      <c r="F28" s="218">
        <v>250</v>
      </c>
      <c r="G28" s="171"/>
      <c r="H28" s="199">
        <f t="shared" si="1"/>
        <v>0</v>
      </c>
    </row>
    <row r="29" spans="1:8" s="178" customFormat="1" ht="12.75">
      <c r="A29" s="168"/>
      <c r="B29" s="169"/>
      <c r="C29" s="206"/>
      <c r="D29" s="198" t="s">
        <v>587</v>
      </c>
      <c r="E29" s="170" t="s">
        <v>73</v>
      </c>
      <c r="F29" s="218">
        <v>28</v>
      </c>
      <c r="G29" s="171"/>
      <c r="H29" s="199">
        <f t="shared" si="1"/>
        <v>0</v>
      </c>
    </row>
    <row r="30" spans="1:8" s="178" customFormat="1" ht="22.5">
      <c r="A30" s="168">
        <v>20</v>
      </c>
      <c r="B30" s="169" t="s">
        <v>107</v>
      </c>
      <c r="C30" s="206"/>
      <c r="D30" s="198" t="s">
        <v>287</v>
      </c>
      <c r="E30" s="170" t="s">
        <v>108</v>
      </c>
      <c r="F30" s="218">
        <v>6</v>
      </c>
      <c r="G30" s="171"/>
      <c r="H30" s="199">
        <f t="shared" si="1"/>
        <v>0</v>
      </c>
    </row>
    <row r="31" spans="1:8" s="178" customFormat="1" ht="12.75">
      <c r="A31" s="161"/>
      <c r="B31" s="162" t="s">
        <v>74</v>
      </c>
      <c r="C31" s="214"/>
      <c r="D31" s="210" t="s">
        <v>145</v>
      </c>
      <c r="E31" s="161"/>
      <c r="F31" s="211"/>
      <c r="G31" s="211"/>
      <c r="H31" s="167">
        <f>SUM(H22:H30)</f>
        <v>0</v>
      </c>
    </row>
    <row r="32" spans="1:8" s="178" customFormat="1" ht="12.75">
      <c r="A32" s="194" t="s">
        <v>72</v>
      </c>
      <c r="B32" s="195" t="s">
        <v>146</v>
      </c>
      <c r="C32" s="186"/>
      <c r="D32" s="203" t="s">
        <v>147</v>
      </c>
      <c r="E32" s="161"/>
      <c r="F32" s="204"/>
      <c r="G32" s="204"/>
      <c r="H32" s="205"/>
    </row>
    <row r="33" spans="1:8" s="178" customFormat="1" ht="12.75">
      <c r="A33" s="223"/>
      <c r="B33" s="219"/>
      <c r="C33" s="224"/>
      <c r="D33" s="192" t="s">
        <v>366</v>
      </c>
      <c r="E33" s="220"/>
      <c r="F33" s="221"/>
      <c r="G33" s="221"/>
      <c r="H33" s="222">
        <f aca="true" t="shared" si="2" ref="H33:H51">F33*G33</f>
        <v>0</v>
      </c>
    </row>
    <row r="34" spans="1:8" ht="12.75">
      <c r="A34" s="223">
        <v>21</v>
      </c>
      <c r="B34" s="219" t="s">
        <v>467</v>
      </c>
      <c r="C34" s="224"/>
      <c r="D34" s="216" t="s">
        <v>364</v>
      </c>
      <c r="E34" s="217" t="s">
        <v>77</v>
      </c>
      <c r="F34" s="218">
        <v>56</v>
      </c>
      <c r="G34" s="218"/>
      <c r="H34" s="225">
        <f t="shared" si="2"/>
        <v>0</v>
      </c>
    </row>
    <row r="35" spans="1:8" ht="12.75">
      <c r="A35" s="223">
        <v>22</v>
      </c>
      <c r="B35" s="219" t="s">
        <v>468</v>
      </c>
      <c r="C35" s="224"/>
      <c r="D35" s="216" t="s">
        <v>365</v>
      </c>
      <c r="E35" s="217" t="s">
        <v>77</v>
      </c>
      <c r="F35" s="218">
        <v>28</v>
      </c>
      <c r="G35" s="218"/>
      <c r="H35" s="225">
        <f t="shared" si="2"/>
        <v>0</v>
      </c>
    </row>
    <row r="36" spans="1:8" ht="12.75">
      <c r="A36" s="223">
        <v>23</v>
      </c>
      <c r="B36" s="219" t="s">
        <v>148</v>
      </c>
      <c r="C36" s="224"/>
      <c r="D36" s="216" t="s">
        <v>217</v>
      </c>
      <c r="E36" s="217" t="s">
        <v>77</v>
      </c>
      <c r="F36" s="218">
        <v>14</v>
      </c>
      <c r="G36" s="218"/>
      <c r="H36" s="225">
        <f t="shared" si="2"/>
        <v>0</v>
      </c>
    </row>
    <row r="37" spans="1:8" ht="45">
      <c r="A37" s="223">
        <v>24</v>
      </c>
      <c r="B37" s="219" t="s">
        <v>149</v>
      </c>
      <c r="C37" s="224"/>
      <c r="D37" s="216" t="s">
        <v>597</v>
      </c>
      <c r="E37" s="217" t="s">
        <v>77</v>
      </c>
      <c r="F37" s="218">
        <v>12</v>
      </c>
      <c r="G37" s="218"/>
      <c r="H37" s="225">
        <f t="shared" si="2"/>
        <v>0</v>
      </c>
    </row>
    <row r="38" spans="1:8" ht="45">
      <c r="A38" s="223">
        <v>25</v>
      </c>
      <c r="B38" s="219" t="s">
        <v>469</v>
      </c>
      <c r="C38" s="224"/>
      <c r="D38" s="216" t="s">
        <v>595</v>
      </c>
      <c r="E38" s="217" t="s">
        <v>77</v>
      </c>
      <c r="F38" s="218">
        <v>2</v>
      </c>
      <c r="G38" s="218"/>
      <c r="H38" s="225">
        <f t="shared" si="2"/>
        <v>0</v>
      </c>
    </row>
    <row r="39" spans="1:8" ht="90">
      <c r="A39" s="223">
        <v>26</v>
      </c>
      <c r="B39" s="219" t="s">
        <v>470</v>
      </c>
      <c r="C39" s="224"/>
      <c r="D39" s="216" t="s">
        <v>594</v>
      </c>
      <c r="E39" s="217" t="s">
        <v>77</v>
      </c>
      <c r="F39" s="218">
        <f>(F37+F38)*2</f>
        <v>28</v>
      </c>
      <c r="G39" s="218"/>
      <c r="H39" s="225">
        <f t="shared" si="2"/>
        <v>0</v>
      </c>
    </row>
    <row r="40" spans="1:8" ht="12.75">
      <c r="A40" s="223">
        <v>27</v>
      </c>
      <c r="B40" s="219" t="s">
        <v>150</v>
      </c>
      <c r="C40" s="224"/>
      <c r="D40" s="216" t="s">
        <v>210</v>
      </c>
      <c r="E40" s="217" t="s">
        <v>200</v>
      </c>
      <c r="F40" s="218">
        <v>14</v>
      </c>
      <c r="G40" s="218"/>
      <c r="H40" s="225">
        <f t="shared" si="2"/>
        <v>0</v>
      </c>
    </row>
    <row r="41" spans="1:8" ht="12.75">
      <c r="A41" s="223">
        <v>28</v>
      </c>
      <c r="B41" s="219" t="s">
        <v>471</v>
      </c>
      <c r="C41" s="224"/>
      <c r="D41" s="216" t="s">
        <v>367</v>
      </c>
      <c r="E41" s="217" t="s">
        <v>108</v>
      </c>
      <c r="F41" s="218">
        <v>14</v>
      </c>
      <c r="G41" s="218"/>
      <c r="H41" s="225">
        <f t="shared" si="2"/>
        <v>0</v>
      </c>
    </row>
    <row r="42" spans="1:8" ht="12.75">
      <c r="A42" s="223">
        <v>29</v>
      </c>
      <c r="B42" s="219" t="s">
        <v>151</v>
      </c>
      <c r="C42" s="224"/>
      <c r="D42" s="216" t="s">
        <v>213</v>
      </c>
      <c r="E42" s="217" t="s">
        <v>108</v>
      </c>
      <c r="F42" s="218">
        <v>72</v>
      </c>
      <c r="G42" s="218"/>
      <c r="H42" s="225">
        <f t="shared" si="2"/>
        <v>0</v>
      </c>
    </row>
    <row r="43" spans="1:8" s="178" customFormat="1" ht="12.75">
      <c r="A43" s="223"/>
      <c r="B43" s="219"/>
      <c r="C43" s="224"/>
      <c r="D43" s="192" t="s">
        <v>147</v>
      </c>
      <c r="E43" s="220"/>
      <c r="F43" s="221"/>
      <c r="G43" s="221"/>
      <c r="H43" s="222">
        <f t="shared" si="2"/>
        <v>0</v>
      </c>
    </row>
    <row r="44" spans="1:8" s="178" customFormat="1" ht="12.75">
      <c r="A44" s="223">
        <v>30</v>
      </c>
      <c r="B44" s="219" t="s">
        <v>152</v>
      </c>
      <c r="C44" s="224"/>
      <c r="D44" s="216" t="s">
        <v>401</v>
      </c>
      <c r="E44" s="217" t="s">
        <v>77</v>
      </c>
      <c r="F44" s="218">
        <v>4</v>
      </c>
      <c r="G44" s="218"/>
      <c r="H44" s="225">
        <f t="shared" si="2"/>
        <v>0</v>
      </c>
    </row>
    <row r="45" spans="1:8" s="178" customFormat="1" ht="12.75">
      <c r="A45" s="223">
        <v>31</v>
      </c>
      <c r="B45" s="219" t="s">
        <v>472</v>
      </c>
      <c r="C45" s="224"/>
      <c r="D45" s="216" t="s">
        <v>173</v>
      </c>
      <c r="E45" s="217" t="s">
        <v>77</v>
      </c>
      <c r="F45" s="218">
        <v>4</v>
      </c>
      <c r="G45" s="218"/>
      <c r="H45" s="225">
        <f t="shared" si="2"/>
        <v>0</v>
      </c>
    </row>
    <row r="46" spans="1:8" s="178" customFormat="1" ht="12.75">
      <c r="A46" s="223">
        <v>32</v>
      </c>
      <c r="B46" s="219" t="s">
        <v>473</v>
      </c>
      <c r="C46" s="224"/>
      <c r="D46" s="216" t="s">
        <v>175</v>
      </c>
      <c r="E46" s="217" t="s">
        <v>77</v>
      </c>
      <c r="F46" s="218">
        <v>4</v>
      </c>
      <c r="G46" s="218"/>
      <c r="H46" s="225">
        <f t="shared" si="2"/>
        <v>0</v>
      </c>
    </row>
    <row r="47" spans="1:8" s="178" customFormat="1" ht="12.75">
      <c r="A47" s="223">
        <v>33</v>
      </c>
      <c r="B47" s="219" t="s">
        <v>474</v>
      </c>
      <c r="C47" s="224"/>
      <c r="D47" s="216" t="s">
        <v>177</v>
      </c>
      <c r="E47" s="217" t="s">
        <v>77</v>
      </c>
      <c r="F47" s="218">
        <f>F45</f>
        <v>4</v>
      </c>
      <c r="G47" s="218"/>
      <c r="H47" s="225">
        <f t="shared" si="2"/>
        <v>0</v>
      </c>
    </row>
    <row r="48" spans="1:8" s="178" customFormat="1" ht="12.75">
      <c r="A48" s="223">
        <v>34</v>
      </c>
      <c r="B48" s="219" t="s">
        <v>154</v>
      </c>
      <c r="C48" s="224"/>
      <c r="D48" s="216" t="s">
        <v>179</v>
      </c>
      <c r="E48" s="217" t="s">
        <v>77</v>
      </c>
      <c r="F48" s="218">
        <f>F46</f>
        <v>4</v>
      </c>
      <c r="G48" s="218"/>
      <c r="H48" s="225">
        <f t="shared" si="2"/>
        <v>0</v>
      </c>
    </row>
    <row r="49" spans="1:8" s="178" customFormat="1" ht="22.5">
      <c r="A49" s="223">
        <v>35</v>
      </c>
      <c r="B49" s="219" t="s">
        <v>156</v>
      </c>
      <c r="C49" s="224"/>
      <c r="D49" s="216" t="s">
        <v>181</v>
      </c>
      <c r="E49" s="217" t="s">
        <v>77</v>
      </c>
      <c r="F49" s="218">
        <v>10</v>
      </c>
      <c r="G49" s="218"/>
      <c r="H49" s="225">
        <f t="shared" si="2"/>
        <v>0</v>
      </c>
    </row>
    <row r="50" spans="1:8" s="178" customFormat="1" ht="12.75">
      <c r="A50" s="223">
        <v>36</v>
      </c>
      <c r="B50" s="219" t="s">
        <v>475</v>
      </c>
      <c r="C50" s="224"/>
      <c r="D50" s="216" t="s">
        <v>413</v>
      </c>
      <c r="E50" s="217" t="s">
        <v>77</v>
      </c>
      <c r="F50" s="218">
        <v>38</v>
      </c>
      <c r="G50" s="218"/>
      <c r="H50" s="225">
        <f t="shared" si="2"/>
        <v>0</v>
      </c>
    </row>
    <row r="51" spans="1:8" s="178" customFormat="1" ht="12.75">
      <c r="A51" s="223">
        <v>37</v>
      </c>
      <c r="B51" s="219" t="s">
        <v>191</v>
      </c>
      <c r="C51" s="224"/>
      <c r="D51" s="216" t="s">
        <v>192</v>
      </c>
      <c r="E51" s="217" t="s">
        <v>3</v>
      </c>
      <c r="F51" s="218">
        <v>120</v>
      </c>
      <c r="G51" s="218"/>
      <c r="H51" s="225">
        <f t="shared" si="2"/>
        <v>0</v>
      </c>
    </row>
    <row r="52" spans="1:8" s="178" customFormat="1" ht="12.75">
      <c r="A52" s="161"/>
      <c r="B52" s="162" t="s">
        <v>74</v>
      </c>
      <c r="C52" s="214"/>
      <c r="D52" s="210" t="s">
        <v>229</v>
      </c>
      <c r="E52" s="161"/>
      <c r="F52" s="211"/>
      <c r="G52" s="211"/>
      <c r="H52" s="167">
        <f>SUM(H33:H51)</f>
        <v>0</v>
      </c>
    </row>
    <row r="53" spans="1:8" s="178" customFormat="1" ht="12.75">
      <c r="A53" s="194" t="s">
        <v>72</v>
      </c>
      <c r="B53" s="195" t="s">
        <v>84</v>
      </c>
      <c r="C53" s="186"/>
      <c r="D53" s="203" t="s">
        <v>85</v>
      </c>
      <c r="E53" s="173"/>
      <c r="F53" s="212"/>
      <c r="G53" s="212"/>
      <c r="H53" s="213"/>
    </row>
    <row r="54" spans="1:8" s="178" customFormat="1" ht="33.75">
      <c r="A54" s="168">
        <v>38</v>
      </c>
      <c r="B54" s="169" t="s">
        <v>230</v>
      </c>
      <c r="C54" s="206"/>
      <c r="D54" s="198" t="s">
        <v>288</v>
      </c>
      <c r="E54" s="170" t="s">
        <v>79</v>
      </c>
      <c r="F54" s="171">
        <v>5</v>
      </c>
      <c r="G54" s="171"/>
      <c r="H54" s="199">
        <f>F54*G54</f>
        <v>0</v>
      </c>
    </row>
    <row r="55" spans="1:8" s="178" customFormat="1" ht="33.75">
      <c r="A55" s="168">
        <v>39</v>
      </c>
      <c r="B55" s="169" t="s">
        <v>231</v>
      </c>
      <c r="C55" s="206"/>
      <c r="D55" s="198" t="s">
        <v>232</v>
      </c>
      <c r="E55" s="170" t="s">
        <v>79</v>
      </c>
      <c r="F55" s="171">
        <v>10</v>
      </c>
      <c r="G55" s="171"/>
      <c r="H55" s="199">
        <f aca="true" t="shared" si="3" ref="H55:H57">F55*G55</f>
        <v>0</v>
      </c>
    </row>
    <row r="56" spans="1:8" s="178" customFormat="1" ht="12.75">
      <c r="A56" s="168">
        <v>40</v>
      </c>
      <c r="B56" s="169" t="s">
        <v>233</v>
      </c>
      <c r="C56" s="206"/>
      <c r="D56" s="198" t="s">
        <v>234</v>
      </c>
      <c r="E56" s="170" t="s">
        <v>79</v>
      </c>
      <c r="F56" s="171">
        <v>10</v>
      </c>
      <c r="G56" s="171"/>
      <c r="H56" s="199">
        <f t="shared" si="3"/>
        <v>0</v>
      </c>
    </row>
    <row r="57" spans="1:8" s="178" customFormat="1" ht="12.75">
      <c r="A57" s="168">
        <v>41</v>
      </c>
      <c r="B57" s="169" t="s">
        <v>235</v>
      </c>
      <c r="C57" s="206"/>
      <c r="D57" s="198" t="s">
        <v>87</v>
      </c>
      <c r="E57" s="170" t="s">
        <v>3</v>
      </c>
      <c r="F57" s="171">
        <f>F54+F55+F56</f>
        <v>25</v>
      </c>
      <c r="G57" s="171"/>
      <c r="H57" s="199">
        <f t="shared" si="3"/>
        <v>0</v>
      </c>
    </row>
    <row r="58" spans="1:8" s="178" customFormat="1" ht="12.75">
      <c r="A58" s="161"/>
      <c r="B58" s="162" t="s">
        <v>74</v>
      </c>
      <c r="C58" s="214"/>
      <c r="D58" s="210" t="s">
        <v>86</v>
      </c>
      <c r="E58" s="161"/>
      <c r="F58" s="211"/>
      <c r="G58" s="211"/>
      <c r="H58" s="167">
        <f>SUM(H54:H57)</f>
        <v>0</v>
      </c>
    </row>
    <row r="59" spans="1:8" s="178" customFormat="1" ht="12.75">
      <c r="A59" s="194" t="s">
        <v>72</v>
      </c>
      <c r="B59" s="195" t="s">
        <v>236</v>
      </c>
      <c r="C59" s="186"/>
      <c r="D59" s="203" t="s">
        <v>237</v>
      </c>
      <c r="E59" s="161"/>
      <c r="F59" s="212"/>
      <c r="G59" s="212"/>
      <c r="H59" s="213"/>
    </row>
    <row r="60" spans="1:8" s="178" customFormat="1" ht="12.75">
      <c r="A60" s="168">
        <v>42</v>
      </c>
      <c r="B60" s="169" t="s">
        <v>238</v>
      </c>
      <c r="C60" s="206"/>
      <c r="D60" s="198" t="s">
        <v>239</v>
      </c>
      <c r="E60" s="170" t="s">
        <v>78</v>
      </c>
      <c r="F60" s="171">
        <v>4</v>
      </c>
      <c r="G60" s="171"/>
      <c r="H60" s="199">
        <f>F60*G60</f>
        <v>0</v>
      </c>
    </row>
    <row r="61" spans="1:8" s="178" customFormat="1" ht="12.75">
      <c r="A61" s="168">
        <v>43</v>
      </c>
      <c r="B61" s="169" t="s">
        <v>240</v>
      </c>
      <c r="C61" s="206"/>
      <c r="D61" s="198" t="s">
        <v>241</v>
      </c>
      <c r="E61" s="170" t="s">
        <v>83</v>
      </c>
      <c r="F61" s="171">
        <f>SUM(F22:F26)</f>
        <v>272.8</v>
      </c>
      <c r="G61" s="171"/>
      <c r="H61" s="199">
        <f aca="true" t="shared" si="4" ref="H61">F61*G61</f>
        <v>0</v>
      </c>
    </row>
    <row r="62" spans="1:8" s="178" customFormat="1" ht="12.75">
      <c r="A62" s="173"/>
      <c r="B62" s="162" t="s">
        <v>74</v>
      </c>
      <c r="C62" s="162"/>
      <c r="D62" s="210" t="s">
        <v>244</v>
      </c>
      <c r="E62" s="161"/>
      <c r="F62" s="211"/>
      <c r="G62" s="211"/>
      <c r="H62" s="167">
        <f>SUM(H60:H61)</f>
        <v>0</v>
      </c>
    </row>
    <row r="63" spans="1:8" s="178" customFormat="1" ht="12.75">
      <c r="A63" s="194" t="s">
        <v>72</v>
      </c>
      <c r="B63" s="195" t="s">
        <v>89</v>
      </c>
      <c r="C63" s="195"/>
      <c r="D63" s="203" t="s">
        <v>363</v>
      </c>
      <c r="E63" s="161"/>
      <c r="F63" s="204"/>
      <c r="G63" s="204"/>
      <c r="H63" s="205"/>
    </row>
    <row r="64" spans="1:8" s="178" customFormat="1" ht="12.75">
      <c r="A64" s="168">
        <v>44</v>
      </c>
      <c r="B64" s="169" t="s">
        <v>245</v>
      </c>
      <c r="C64" s="169"/>
      <c r="D64" s="198" t="s">
        <v>602</v>
      </c>
      <c r="E64" s="170" t="s">
        <v>550</v>
      </c>
      <c r="F64" s="171">
        <v>3</v>
      </c>
      <c r="G64" s="171"/>
      <c r="H64" s="199">
        <f>F64*G64</f>
        <v>0</v>
      </c>
    </row>
    <row r="65" spans="1:8" s="178" customFormat="1" ht="45">
      <c r="A65" s="168">
        <v>45</v>
      </c>
      <c r="B65" s="169" t="s">
        <v>247</v>
      </c>
      <c r="C65" s="169"/>
      <c r="D65" s="198" t="s">
        <v>257</v>
      </c>
      <c r="E65" s="170" t="s">
        <v>73</v>
      </c>
      <c r="F65" s="171">
        <v>17</v>
      </c>
      <c r="G65" s="171"/>
      <c r="H65" s="199">
        <f aca="true" t="shared" si="5" ref="H65:H72">F65*G65</f>
        <v>0</v>
      </c>
    </row>
    <row r="66" spans="1:8" s="178" customFormat="1" ht="12.75">
      <c r="A66" s="168">
        <v>46</v>
      </c>
      <c r="B66" s="169" t="s">
        <v>249</v>
      </c>
      <c r="C66" s="169"/>
      <c r="D66" s="198" t="s">
        <v>260</v>
      </c>
      <c r="E66" s="170" t="s">
        <v>88</v>
      </c>
      <c r="F66" s="171">
        <v>1</v>
      </c>
      <c r="G66" s="171"/>
      <c r="H66" s="199">
        <f t="shared" si="5"/>
        <v>0</v>
      </c>
    </row>
    <row r="67" spans="1:8" s="178" customFormat="1" ht="12.75">
      <c r="A67" s="168">
        <v>47</v>
      </c>
      <c r="B67" s="169" t="s">
        <v>250</v>
      </c>
      <c r="C67" s="169"/>
      <c r="D67" s="198" t="s">
        <v>262</v>
      </c>
      <c r="E67" s="170" t="s">
        <v>108</v>
      </c>
      <c r="F67" s="171">
        <v>5</v>
      </c>
      <c r="G67" s="171"/>
      <c r="H67" s="199">
        <f t="shared" si="5"/>
        <v>0</v>
      </c>
    </row>
    <row r="68" spans="1:8" s="178" customFormat="1" ht="12.75">
      <c r="A68" s="168">
        <v>48</v>
      </c>
      <c r="B68" s="169" t="s">
        <v>252</v>
      </c>
      <c r="C68" s="169"/>
      <c r="D68" s="198" t="s">
        <v>422</v>
      </c>
      <c r="E68" s="170" t="s">
        <v>73</v>
      </c>
      <c r="F68" s="171">
        <v>1</v>
      </c>
      <c r="G68" s="171"/>
      <c r="H68" s="199">
        <f t="shared" si="5"/>
        <v>0</v>
      </c>
    </row>
    <row r="69" spans="1:8" s="178" customFormat="1" ht="12.75">
      <c r="A69" s="168">
        <v>49</v>
      </c>
      <c r="B69" s="169" t="s">
        <v>254</v>
      </c>
      <c r="C69" s="169"/>
      <c r="D69" s="198" t="s">
        <v>423</v>
      </c>
      <c r="E69" s="170" t="s">
        <v>73</v>
      </c>
      <c r="F69" s="171">
        <v>1</v>
      </c>
      <c r="G69" s="171"/>
      <c r="H69" s="199">
        <f t="shared" si="5"/>
        <v>0</v>
      </c>
    </row>
    <row r="70" spans="1:8" s="178" customFormat="1" ht="22.5">
      <c r="A70" s="168">
        <v>50</v>
      </c>
      <c r="B70" s="169" t="s">
        <v>256</v>
      </c>
      <c r="C70" s="169"/>
      <c r="D70" s="198" t="s">
        <v>290</v>
      </c>
      <c r="E70" s="170" t="s">
        <v>108</v>
      </c>
      <c r="F70" s="171">
        <v>24</v>
      </c>
      <c r="G70" s="171"/>
      <c r="H70" s="199">
        <f t="shared" si="5"/>
        <v>0</v>
      </c>
    </row>
    <row r="71" spans="1:8" s="178" customFormat="1" ht="33.75">
      <c r="A71" s="168">
        <v>51</v>
      </c>
      <c r="B71" s="169" t="s">
        <v>258</v>
      </c>
      <c r="C71" s="169"/>
      <c r="D71" s="198" t="s">
        <v>266</v>
      </c>
      <c r="E71" s="170" t="s">
        <v>108</v>
      </c>
      <c r="F71" s="171">
        <v>5</v>
      </c>
      <c r="G71" s="171"/>
      <c r="H71" s="199">
        <f t="shared" si="5"/>
        <v>0</v>
      </c>
    </row>
    <row r="72" spans="1:8" s="178" customFormat="1" ht="22.5">
      <c r="A72" s="168">
        <v>52</v>
      </c>
      <c r="B72" s="169" t="s">
        <v>259</v>
      </c>
      <c r="C72" s="169"/>
      <c r="D72" s="198" t="s">
        <v>291</v>
      </c>
      <c r="E72" s="170" t="s">
        <v>108</v>
      </c>
      <c r="F72" s="171">
        <v>72</v>
      </c>
      <c r="G72" s="171"/>
      <c r="H72" s="199">
        <f t="shared" si="5"/>
        <v>0</v>
      </c>
    </row>
    <row r="73" spans="1:8" s="178" customFormat="1" ht="12.75">
      <c r="A73" s="161"/>
      <c r="B73" s="162" t="s">
        <v>74</v>
      </c>
      <c r="C73" s="162"/>
      <c r="D73" s="210" t="s">
        <v>267</v>
      </c>
      <c r="E73" s="161"/>
      <c r="F73" s="211"/>
      <c r="G73" s="211"/>
      <c r="H73" s="167">
        <f>SUM(H64:H72)</f>
        <v>0</v>
      </c>
    </row>
    <row r="74" spans="1:8" s="178" customFormat="1" ht="61.5" customHeight="1">
      <c r="A74" s="184"/>
      <c r="B74" s="184"/>
      <c r="C74" s="184"/>
      <c r="D74" s="160" t="s">
        <v>268</v>
      </c>
      <c r="E74" s="184"/>
      <c r="F74" s="184"/>
      <c r="G74" s="184"/>
      <c r="H74" s="184"/>
    </row>
    <row r="75" spans="1:8" s="178" customFormat="1" ht="45">
      <c r="A75" s="184"/>
      <c r="B75" s="184"/>
      <c r="C75" s="184"/>
      <c r="D75" s="160" t="s">
        <v>269</v>
      </c>
      <c r="E75" s="184"/>
      <c r="F75" s="184"/>
      <c r="G75" s="184"/>
      <c r="H75" s="184"/>
    </row>
    <row r="76" spans="1:8" s="178" customFormat="1" ht="63.75" customHeight="1">
      <c r="A76" s="184"/>
      <c r="B76" s="184"/>
      <c r="C76" s="184"/>
      <c r="D76" s="160" t="s">
        <v>292</v>
      </c>
      <c r="E76" s="184"/>
      <c r="F76" s="184"/>
      <c r="G76" s="184"/>
      <c r="H76" s="184"/>
    </row>
    <row r="77" ht="12.75">
      <c r="H77" s="200">
        <f>H20+H31+H52+H58+H62+H73</f>
        <v>0</v>
      </c>
    </row>
    <row r="258" spans="1:8" ht="12.75">
      <c r="A258" s="265"/>
      <c r="B258" s="265"/>
      <c r="C258" s="265"/>
      <c r="D258" s="265"/>
      <c r="E258" s="265"/>
      <c r="F258" s="266">
        <v>1</v>
      </c>
      <c r="G258" s="265"/>
      <c r="H258" s="265"/>
    </row>
  </sheetData>
  <mergeCells count="4">
    <mergeCell ref="A1:H1"/>
    <mergeCell ref="A3:B3"/>
    <mergeCell ref="A4:B4"/>
    <mergeCell ref="F4:H4"/>
  </mergeCells>
  <printOptions horizontalCentered="1"/>
  <pageMargins left="0.3937007874015748" right="0.3937007874015748" top="0.3937007874015748" bottom="0.3937007874015748" header="0.11811023622047245" footer="0.11811023622047245"/>
  <pageSetup fitToHeight="0" fitToWidth="1" horizontalDpi="600" verticalDpi="600" orientation="portrait" paperSize="9" r:id="rId1"/>
  <headerFooter alignWithMargins="0">
    <oddFooter>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8"/>
  <sheetViews>
    <sheetView showGridLines="0" showZeros="0" tabSelected="1" view="pageBreakPreview" zoomScaleSheetLayoutView="100" workbookViewId="0" topLeftCell="A1">
      <pane ySplit="6" topLeftCell="A61" activePane="bottomLeft" state="frozen"/>
      <selection pane="topLeft" activeCell="M250" sqref="M249:M250"/>
      <selection pane="bottomLeft" activeCell="M250" sqref="M249:M250"/>
    </sheetView>
  </sheetViews>
  <sheetFormatPr defaultColWidth="9.00390625" defaultRowHeight="12.75"/>
  <cols>
    <col min="1" max="1" width="4.375" style="144" customWidth="1"/>
    <col min="2" max="2" width="11.625" style="144" customWidth="1"/>
    <col min="3" max="3" width="19.625" style="144" hidden="1" customWidth="1"/>
    <col min="4" max="4" width="40.375" style="144" customWidth="1"/>
    <col min="5" max="5" width="5.625" style="144" customWidth="1"/>
    <col min="6" max="6" width="8.625" style="149" customWidth="1"/>
    <col min="7" max="7" width="11.875" style="144" customWidth="1"/>
    <col min="8" max="8" width="13.875" style="144" customWidth="1"/>
    <col min="9" max="9" width="11.75390625" style="144" hidden="1" customWidth="1"/>
    <col min="10" max="10" width="11.625" style="144" hidden="1" customWidth="1"/>
    <col min="11" max="11" width="11.00390625" style="144" hidden="1" customWidth="1"/>
    <col min="12" max="12" width="10.375" style="144" hidden="1" customWidth="1"/>
    <col min="13" max="13" width="45.25390625" style="144" customWidth="1"/>
    <col min="14" max="16384" width="9.125" style="144" customWidth="1"/>
  </cols>
  <sheetData>
    <row r="1" spans="1:8" ht="15.75">
      <c r="A1" s="250" t="s">
        <v>650</v>
      </c>
      <c r="B1" s="250"/>
      <c r="C1" s="250"/>
      <c r="D1" s="250"/>
      <c r="E1" s="250"/>
      <c r="F1" s="250"/>
      <c r="G1" s="250"/>
      <c r="H1" s="250"/>
    </row>
    <row r="2" spans="2:8" ht="14.25" customHeight="1" thickBot="1">
      <c r="B2" s="145"/>
      <c r="C2" s="145"/>
      <c r="D2" s="146"/>
      <c r="E2" s="146"/>
      <c r="F2" s="147"/>
      <c r="G2" s="146"/>
      <c r="H2" s="146"/>
    </row>
    <row r="3" spans="1:8" ht="13.5" thickTop="1">
      <c r="A3" s="251" t="s">
        <v>1</v>
      </c>
      <c r="B3" s="252"/>
      <c r="C3" s="179" t="s">
        <v>362</v>
      </c>
      <c r="D3" s="201" t="s">
        <v>620</v>
      </c>
      <c r="E3" s="180"/>
      <c r="F3" s="228" t="s">
        <v>629</v>
      </c>
      <c r="G3" s="181" t="s">
        <v>630</v>
      </c>
      <c r="H3" s="182"/>
    </row>
    <row r="4" spans="1:8" ht="13.5" thickBot="1">
      <c r="A4" s="253" t="s">
        <v>52</v>
      </c>
      <c r="B4" s="254"/>
      <c r="C4" s="191" t="s">
        <v>567</v>
      </c>
      <c r="D4" s="191" t="s">
        <v>627</v>
      </c>
      <c r="E4" s="183"/>
      <c r="F4" s="255" t="s">
        <v>293</v>
      </c>
      <c r="G4" s="256"/>
      <c r="H4" s="257"/>
    </row>
    <row r="5" spans="1:8" ht="13.5" thickTop="1">
      <c r="A5" s="148"/>
      <c r="H5" s="150"/>
    </row>
    <row r="6" spans="1:12" ht="27" customHeight="1">
      <c r="A6" s="151" t="s">
        <v>61</v>
      </c>
      <c r="B6" s="152" t="s">
        <v>62</v>
      </c>
      <c r="C6" s="152" t="s">
        <v>301</v>
      </c>
      <c r="D6" s="152" t="s">
        <v>63</v>
      </c>
      <c r="E6" s="152" t="s">
        <v>64</v>
      </c>
      <c r="F6" s="153" t="s">
        <v>65</v>
      </c>
      <c r="G6" s="152" t="s">
        <v>66</v>
      </c>
      <c r="H6" s="154" t="s">
        <v>67</v>
      </c>
      <c r="I6" s="155" t="s">
        <v>68</v>
      </c>
      <c r="J6" s="155" t="s">
        <v>69</v>
      </c>
      <c r="K6" s="155" t="s">
        <v>70</v>
      </c>
      <c r="L6" s="155" t="s">
        <v>71</v>
      </c>
    </row>
    <row r="7" spans="1:8" s="178" customFormat="1" ht="12.75">
      <c r="A7" s="194" t="s">
        <v>72</v>
      </c>
      <c r="B7" s="195" t="s">
        <v>80</v>
      </c>
      <c r="C7" s="195"/>
      <c r="D7" s="203" t="s">
        <v>81</v>
      </c>
      <c r="E7" s="161"/>
      <c r="F7" s="204"/>
      <c r="G7" s="204"/>
      <c r="H7" s="205"/>
    </row>
    <row r="8" spans="1:8" s="178" customFormat="1" ht="33.75">
      <c r="A8" s="168">
        <v>1</v>
      </c>
      <c r="B8" s="169" t="s">
        <v>91</v>
      </c>
      <c r="C8" s="206"/>
      <c r="D8" s="198" t="s">
        <v>637</v>
      </c>
      <c r="E8" s="170" t="s">
        <v>92</v>
      </c>
      <c r="F8" s="171">
        <f>F24</f>
        <v>272.8</v>
      </c>
      <c r="G8" s="171"/>
      <c r="H8" s="199">
        <f aca="true" t="shared" si="0" ref="H8:H19">F8*G8</f>
        <v>0</v>
      </c>
    </row>
    <row r="9" spans="1:8" s="178" customFormat="1" ht="33.75">
      <c r="A9" s="168">
        <v>2</v>
      </c>
      <c r="B9" s="169" t="s">
        <v>93</v>
      </c>
      <c r="C9" s="206"/>
      <c r="D9" s="198" t="s">
        <v>638</v>
      </c>
      <c r="E9" s="170" t="s">
        <v>92</v>
      </c>
      <c r="F9" s="171">
        <f>F25</f>
        <v>202.4</v>
      </c>
      <c r="G9" s="171"/>
      <c r="H9" s="199">
        <f t="shared" si="0"/>
        <v>0</v>
      </c>
    </row>
    <row r="10" spans="1:8" s="178" customFormat="1" ht="33.75">
      <c r="A10" s="168">
        <v>3</v>
      </c>
      <c r="B10" s="169" t="s">
        <v>447</v>
      </c>
      <c r="C10" s="206"/>
      <c r="D10" s="198" t="s">
        <v>639</v>
      </c>
      <c r="E10" s="170" t="s">
        <v>92</v>
      </c>
      <c r="F10" s="171">
        <f>F26</f>
        <v>70.4</v>
      </c>
      <c r="G10" s="171"/>
      <c r="H10" s="199">
        <f t="shared" si="0"/>
        <v>0</v>
      </c>
    </row>
    <row r="11" spans="1:8" s="178" customFormat="1" ht="12.75">
      <c r="A11" s="168">
        <v>4</v>
      </c>
      <c r="B11" s="169" t="s">
        <v>94</v>
      </c>
      <c r="C11" s="169"/>
      <c r="D11" s="198" t="s">
        <v>270</v>
      </c>
      <c r="E11" s="170" t="s">
        <v>92</v>
      </c>
      <c r="F11" s="171">
        <f>SUM(F8:F10)+(2.5*SUM(F12:F12))</f>
        <v>565.6</v>
      </c>
      <c r="G11" s="171"/>
      <c r="H11" s="199">
        <f t="shared" si="0"/>
        <v>0</v>
      </c>
    </row>
    <row r="12" spans="1:8" s="178" customFormat="1" ht="22.5">
      <c r="A12" s="168">
        <v>5</v>
      </c>
      <c r="B12" s="169" t="s">
        <v>95</v>
      </c>
      <c r="C12" s="169"/>
      <c r="D12" s="198" t="s">
        <v>634</v>
      </c>
      <c r="E12" s="170" t="s">
        <v>78</v>
      </c>
      <c r="F12" s="171">
        <v>8</v>
      </c>
      <c r="G12" s="171"/>
      <c r="H12" s="199">
        <f t="shared" si="0"/>
        <v>0</v>
      </c>
    </row>
    <row r="13" spans="1:8" s="178" customFormat="1" ht="82.5" customHeight="1">
      <c r="A13" s="168">
        <v>6</v>
      </c>
      <c r="B13" s="169" t="s">
        <v>96</v>
      </c>
      <c r="C13" s="169"/>
      <c r="D13" s="198" t="s">
        <v>560</v>
      </c>
      <c r="E13" s="170" t="s">
        <v>92</v>
      </c>
      <c r="F13" s="171">
        <f>F8</f>
        <v>272.8</v>
      </c>
      <c r="G13" s="171"/>
      <c r="H13" s="199">
        <f t="shared" si="0"/>
        <v>0</v>
      </c>
    </row>
    <row r="14" spans="1:8" s="178" customFormat="1" ht="82.5" customHeight="1">
      <c r="A14" s="168">
        <v>7</v>
      </c>
      <c r="B14" s="169" t="s">
        <v>97</v>
      </c>
      <c r="C14" s="169"/>
      <c r="D14" s="198" t="s">
        <v>561</v>
      </c>
      <c r="E14" s="170" t="s">
        <v>92</v>
      </c>
      <c r="F14" s="171">
        <f>F9</f>
        <v>202.4</v>
      </c>
      <c r="G14" s="171"/>
      <c r="H14" s="199">
        <f t="shared" si="0"/>
        <v>0</v>
      </c>
    </row>
    <row r="15" spans="1:8" s="178" customFormat="1" ht="82.5" customHeight="1">
      <c r="A15" s="168">
        <v>8</v>
      </c>
      <c r="B15" s="169" t="s">
        <v>98</v>
      </c>
      <c r="C15" s="169"/>
      <c r="D15" s="198" t="s">
        <v>562</v>
      </c>
      <c r="E15" s="170" t="s">
        <v>92</v>
      </c>
      <c r="F15" s="171">
        <f>F10</f>
        <v>70.4</v>
      </c>
      <c r="G15" s="171"/>
      <c r="H15" s="199">
        <f t="shared" si="0"/>
        <v>0</v>
      </c>
    </row>
    <row r="16" spans="1:8" s="178" customFormat="1" ht="12.75">
      <c r="A16" s="168">
        <v>9</v>
      </c>
      <c r="B16" s="169" t="s">
        <v>99</v>
      </c>
      <c r="C16" s="169"/>
      <c r="D16" s="198" t="s">
        <v>582</v>
      </c>
      <c r="E16" s="170" t="s">
        <v>73</v>
      </c>
      <c r="F16" s="171">
        <v>72</v>
      </c>
      <c r="G16" s="171"/>
      <c r="H16" s="199">
        <f t="shared" si="0"/>
        <v>0</v>
      </c>
    </row>
    <row r="17" spans="1:8" s="178" customFormat="1" ht="12.75">
      <c r="A17" s="168">
        <v>10</v>
      </c>
      <c r="B17" s="169" t="s">
        <v>100</v>
      </c>
      <c r="C17" s="169"/>
      <c r="D17" s="198" t="s">
        <v>583</v>
      </c>
      <c r="E17" s="170" t="s">
        <v>73</v>
      </c>
      <c r="F17" s="171">
        <v>28</v>
      </c>
      <c r="G17" s="171"/>
      <c r="H17" s="199">
        <f t="shared" si="0"/>
        <v>0</v>
      </c>
    </row>
    <row r="18" spans="1:8" s="178" customFormat="1" ht="12.75">
      <c r="A18" s="168">
        <v>11</v>
      </c>
      <c r="B18" s="169" t="s">
        <v>101</v>
      </c>
      <c r="C18" s="169"/>
      <c r="D18" s="198" t="s">
        <v>584</v>
      </c>
      <c r="E18" s="170" t="s">
        <v>73</v>
      </c>
      <c r="F18" s="171">
        <v>18</v>
      </c>
      <c r="G18" s="171"/>
      <c r="H18" s="199">
        <f t="shared" si="0"/>
        <v>0</v>
      </c>
    </row>
    <row r="19" spans="1:8" s="178" customFormat="1" ht="12.75">
      <c r="A19" s="168">
        <v>12</v>
      </c>
      <c r="B19" s="169" t="s">
        <v>105</v>
      </c>
      <c r="C19" s="169"/>
      <c r="D19" s="198" t="s">
        <v>106</v>
      </c>
      <c r="E19" s="170" t="s">
        <v>3</v>
      </c>
      <c r="F19" s="171">
        <v>150</v>
      </c>
      <c r="G19" s="171"/>
      <c r="H19" s="199">
        <f t="shared" si="0"/>
        <v>0</v>
      </c>
    </row>
    <row r="20" spans="1:8" s="178" customFormat="1" ht="12.75">
      <c r="A20" s="161"/>
      <c r="B20" s="162" t="s">
        <v>74</v>
      </c>
      <c r="C20" s="162"/>
      <c r="D20" s="210" t="s">
        <v>82</v>
      </c>
      <c r="E20" s="161"/>
      <c r="F20" s="211"/>
      <c r="G20" s="211"/>
      <c r="H20" s="167">
        <f>SUM(H8:H19)</f>
        <v>0</v>
      </c>
    </row>
    <row r="21" spans="1:8" s="178" customFormat="1" ht="12.75">
      <c r="A21" s="194" t="s">
        <v>72</v>
      </c>
      <c r="B21" s="195" t="s">
        <v>133</v>
      </c>
      <c r="C21" s="186"/>
      <c r="D21" s="203" t="s">
        <v>134</v>
      </c>
      <c r="E21" s="161"/>
      <c r="F21" s="204"/>
      <c r="G21" s="204"/>
      <c r="H21" s="205"/>
    </row>
    <row r="22" spans="1:8" s="178" customFormat="1" ht="22.5">
      <c r="A22" s="168">
        <v>13</v>
      </c>
      <c r="B22" s="169" t="s">
        <v>459</v>
      </c>
      <c r="C22" s="206"/>
      <c r="D22" s="216" t="s">
        <v>275</v>
      </c>
      <c r="E22" s="217" t="s">
        <v>83</v>
      </c>
      <c r="F22" s="218">
        <v>0</v>
      </c>
      <c r="G22" s="218"/>
      <c r="H22" s="199">
        <f aca="true" t="shared" si="1" ref="H22:H30">F22*G22</f>
        <v>0</v>
      </c>
    </row>
    <row r="23" spans="1:8" s="178" customFormat="1" ht="22.5">
      <c r="A23" s="168">
        <v>14</v>
      </c>
      <c r="B23" s="169" t="s">
        <v>460</v>
      </c>
      <c r="C23" s="206"/>
      <c r="D23" s="216" t="s">
        <v>276</v>
      </c>
      <c r="E23" s="217" t="s">
        <v>83</v>
      </c>
      <c r="F23" s="218">
        <v>0</v>
      </c>
      <c r="G23" s="218"/>
      <c r="H23" s="199">
        <f t="shared" si="1"/>
        <v>0</v>
      </c>
    </row>
    <row r="24" spans="1:8" s="178" customFormat="1" ht="22.5">
      <c r="A24" s="168">
        <v>15</v>
      </c>
      <c r="B24" s="169" t="s">
        <v>461</v>
      </c>
      <c r="C24" s="206"/>
      <c r="D24" s="216" t="s">
        <v>277</v>
      </c>
      <c r="E24" s="217" t="s">
        <v>83</v>
      </c>
      <c r="F24" s="218">
        <v>272.8</v>
      </c>
      <c r="G24" s="218"/>
      <c r="H24" s="199">
        <f t="shared" si="1"/>
        <v>0</v>
      </c>
    </row>
    <row r="25" spans="1:8" s="178" customFormat="1" ht="22.5">
      <c r="A25" s="168">
        <v>16</v>
      </c>
      <c r="B25" s="169" t="s">
        <v>462</v>
      </c>
      <c r="C25" s="206"/>
      <c r="D25" s="216" t="s">
        <v>278</v>
      </c>
      <c r="E25" s="217" t="s">
        <v>83</v>
      </c>
      <c r="F25" s="218">
        <v>202.4</v>
      </c>
      <c r="G25" s="218"/>
      <c r="H25" s="199">
        <f t="shared" si="1"/>
        <v>0</v>
      </c>
    </row>
    <row r="26" spans="1:8" s="178" customFormat="1" ht="22.5">
      <c r="A26" s="168">
        <v>17</v>
      </c>
      <c r="B26" s="169" t="s">
        <v>463</v>
      </c>
      <c r="C26" s="206"/>
      <c r="D26" s="216" t="s">
        <v>279</v>
      </c>
      <c r="E26" s="217" t="s">
        <v>83</v>
      </c>
      <c r="F26" s="218">
        <v>70.4</v>
      </c>
      <c r="G26" s="218"/>
      <c r="H26" s="199">
        <f t="shared" si="1"/>
        <v>0</v>
      </c>
    </row>
    <row r="27" spans="1:8" s="178" customFormat="1" ht="12.75">
      <c r="A27" s="168">
        <v>18</v>
      </c>
      <c r="B27" s="169" t="s">
        <v>464</v>
      </c>
      <c r="C27" s="206"/>
      <c r="D27" s="216" t="s">
        <v>284</v>
      </c>
      <c r="E27" s="217" t="s">
        <v>83</v>
      </c>
      <c r="F27" s="218">
        <f>SUM(F22:F26)</f>
        <v>545.6</v>
      </c>
      <c r="G27" s="218"/>
      <c r="H27" s="199">
        <f t="shared" si="1"/>
        <v>0</v>
      </c>
    </row>
    <row r="28" spans="1:8" s="178" customFormat="1" ht="12.75">
      <c r="A28" s="168">
        <v>19</v>
      </c>
      <c r="B28" s="169" t="s">
        <v>285</v>
      </c>
      <c r="C28" s="206"/>
      <c r="D28" s="198" t="s">
        <v>286</v>
      </c>
      <c r="E28" s="170" t="s">
        <v>3</v>
      </c>
      <c r="F28" s="218">
        <f>250*2</f>
        <v>500</v>
      </c>
      <c r="G28" s="171"/>
      <c r="H28" s="199">
        <f t="shared" si="1"/>
        <v>0</v>
      </c>
    </row>
    <row r="29" spans="1:8" s="178" customFormat="1" ht="12.75">
      <c r="A29" s="168"/>
      <c r="B29" s="169"/>
      <c r="C29" s="206"/>
      <c r="D29" s="198" t="s">
        <v>587</v>
      </c>
      <c r="E29" s="170" t="s">
        <v>73</v>
      </c>
      <c r="F29" s="218">
        <v>56</v>
      </c>
      <c r="G29" s="171"/>
      <c r="H29" s="199">
        <f t="shared" si="1"/>
        <v>0</v>
      </c>
    </row>
    <row r="30" spans="1:8" s="178" customFormat="1" ht="22.5">
      <c r="A30" s="168">
        <v>20</v>
      </c>
      <c r="B30" s="169" t="s">
        <v>107</v>
      </c>
      <c r="C30" s="206"/>
      <c r="D30" s="198" t="s">
        <v>287</v>
      </c>
      <c r="E30" s="170" t="s">
        <v>108</v>
      </c>
      <c r="F30" s="218">
        <f>6*2</f>
        <v>12</v>
      </c>
      <c r="G30" s="171"/>
      <c r="H30" s="199">
        <f t="shared" si="1"/>
        <v>0</v>
      </c>
    </row>
    <row r="31" spans="1:8" s="178" customFormat="1" ht="12.75">
      <c r="A31" s="161"/>
      <c r="B31" s="162" t="s">
        <v>74</v>
      </c>
      <c r="C31" s="214"/>
      <c r="D31" s="210" t="s">
        <v>145</v>
      </c>
      <c r="E31" s="161"/>
      <c r="F31" s="211"/>
      <c r="G31" s="211"/>
      <c r="H31" s="167">
        <f>SUM(H22:H30)</f>
        <v>0</v>
      </c>
    </row>
    <row r="32" spans="1:8" s="178" customFormat="1" ht="12.75">
      <c r="A32" s="194" t="s">
        <v>72</v>
      </c>
      <c r="B32" s="195" t="s">
        <v>146</v>
      </c>
      <c r="C32" s="186"/>
      <c r="D32" s="203" t="s">
        <v>147</v>
      </c>
      <c r="E32" s="161"/>
      <c r="F32" s="204"/>
      <c r="G32" s="204"/>
      <c r="H32" s="205"/>
    </row>
    <row r="33" spans="1:8" s="178" customFormat="1" ht="12.75">
      <c r="A33" s="223"/>
      <c r="B33" s="219"/>
      <c r="C33" s="224"/>
      <c r="D33" s="192" t="s">
        <v>366</v>
      </c>
      <c r="E33" s="220"/>
      <c r="F33" s="221"/>
      <c r="G33" s="221"/>
      <c r="H33" s="222">
        <f aca="true" t="shared" si="2" ref="H33:H51">F33*G33</f>
        <v>0</v>
      </c>
    </row>
    <row r="34" spans="1:8" ht="12.75">
      <c r="A34" s="223">
        <v>21</v>
      </c>
      <c r="B34" s="219" t="s">
        <v>467</v>
      </c>
      <c r="C34" s="224"/>
      <c r="D34" s="216" t="s">
        <v>364</v>
      </c>
      <c r="E34" s="217" t="s">
        <v>77</v>
      </c>
      <c r="F34" s="218">
        <f>56*2</f>
        <v>112</v>
      </c>
      <c r="G34" s="218"/>
      <c r="H34" s="225">
        <f t="shared" si="2"/>
        <v>0</v>
      </c>
    </row>
    <row r="35" spans="1:8" ht="12.75">
      <c r="A35" s="223">
        <v>22</v>
      </c>
      <c r="B35" s="219" t="s">
        <v>468</v>
      </c>
      <c r="C35" s="224"/>
      <c r="D35" s="216" t="s">
        <v>365</v>
      </c>
      <c r="E35" s="217" t="s">
        <v>77</v>
      </c>
      <c r="F35" s="218">
        <v>58</v>
      </c>
      <c r="G35" s="218"/>
      <c r="H35" s="225">
        <f t="shared" si="2"/>
        <v>0</v>
      </c>
    </row>
    <row r="36" spans="1:8" ht="12.75">
      <c r="A36" s="223">
        <v>23</v>
      </c>
      <c r="B36" s="219" t="s">
        <v>148</v>
      </c>
      <c r="C36" s="224"/>
      <c r="D36" s="216" t="s">
        <v>217</v>
      </c>
      <c r="E36" s="217" t="s">
        <v>77</v>
      </c>
      <c r="F36" s="218">
        <f>14*2</f>
        <v>28</v>
      </c>
      <c r="G36" s="218"/>
      <c r="H36" s="225">
        <f t="shared" si="2"/>
        <v>0</v>
      </c>
    </row>
    <row r="37" spans="1:8" ht="45">
      <c r="A37" s="223">
        <v>24</v>
      </c>
      <c r="B37" s="219" t="s">
        <v>149</v>
      </c>
      <c r="C37" s="224"/>
      <c r="D37" s="216" t="s">
        <v>596</v>
      </c>
      <c r="E37" s="217" t="s">
        <v>77</v>
      </c>
      <c r="F37" s="218">
        <f>12*2</f>
        <v>24</v>
      </c>
      <c r="G37" s="218"/>
      <c r="H37" s="225">
        <f t="shared" si="2"/>
        <v>0</v>
      </c>
    </row>
    <row r="38" spans="1:8" ht="45">
      <c r="A38" s="223">
        <v>25</v>
      </c>
      <c r="B38" s="219" t="s">
        <v>469</v>
      </c>
      <c r="C38" s="224"/>
      <c r="D38" s="216" t="s">
        <v>595</v>
      </c>
      <c r="E38" s="217" t="s">
        <v>77</v>
      </c>
      <c r="F38" s="218">
        <f>2*2</f>
        <v>4</v>
      </c>
      <c r="G38" s="218"/>
      <c r="H38" s="225">
        <f t="shared" si="2"/>
        <v>0</v>
      </c>
    </row>
    <row r="39" spans="1:8" ht="90">
      <c r="A39" s="223">
        <v>26</v>
      </c>
      <c r="B39" s="219" t="s">
        <v>470</v>
      </c>
      <c r="C39" s="224"/>
      <c r="D39" s="216" t="s">
        <v>594</v>
      </c>
      <c r="E39" s="217" t="s">
        <v>77</v>
      </c>
      <c r="F39" s="218">
        <v>58</v>
      </c>
      <c r="G39" s="218"/>
      <c r="H39" s="225">
        <f t="shared" si="2"/>
        <v>0</v>
      </c>
    </row>
    <row r="40" spans="1:8" ht="12.75">
      <c r="A40" s="223">
        <v>27</v>
      </c>
      <c r="B40" s="219" t="s">
        <v>150</v>
      </c>
      <c r="C40" s="224"/>
      <c r="D40" s="216" t="s">
        <v>210</v>
      </c>
      <c r="E40" s="217" t="s">
        <v>200</v>
      </c>
      <c r="F40" s="218">
        <f>14*2</f>
        <v>28</v>
      </c>
      <c r="G40" s="218"/>
      <c r="H40" s="225">
        <f t="shared" si="2"/>
        <v>0</v>
      </c>
    </row>
    <row r="41" spans="1:8" ht="12.75">
      <c r="A41" s="223">
        <v>28</v>
      </c>
      <c r="B41" s="219" t="s">
        <v>471</v>
      </c>
      <c r="C41" s="224"/>
      <c r="D41" s="216" t="s">
        <v>367</v>
      </c>
      <c r="E41" s="217" t="s">
        <v>108</v>
      </c>
      <c r="F41" s="218">
        <f>14*2</f>
        <v>28</v>
      </c>
      <c r="G41" s="218"/>
      <c r="H41" s="225">
        <f t="shared" si="2"/>
        <v>0</v>
      </c>
    </row>
    <row r="42" spans="1:8" ht="12.75">
      <c r="A42" s="223">
        <v>29</v>
      </c>
      <c r="B42" s="219" t="s">
        <v>151</v>
      </c>
      <c r="C42" s="224"/>
      <c r="D42" s="216" t="s">
        <v>213</v>
      </c>
      <c r="E42" s="217" t="s">
        <v>108</v>
      </c>
      <c r="F42" s="218">
        <v>72</v>
      </c>
      <c r="G42" s="218"/>
      <c r="H42" s="225">
        <f t="shared" si="2"/>
        <v>0</v>
      </c>
    </row>
    <row r="43" spans="1:8" s="178" customFormat="1" ht="12.75">
      <c r="A43" s="223"/>
      <c r="B43" s="219"/>
      <c r="C43" s="224"/>
      <c r="D43" s="192" t="s">
        <v>147</v>
      </c>
      <c r="E43" s="220"/>
      <c r="F43" s="221"/>
      <c r="G43" s="221"/>
      <c r="H43" s="222">
        <f t="shared" si="2"/>
        <v>0</v>
      </c>
    </row>
    <row r="44" spans="1:8" s="178" customFormat="1" ht="12.75">
      <c r="A44" s="223">
        <v>30</v>
      </c>
      <c r="B44" s="219" t="s">
        <v>152</v>
      </c>
      <c r="C44" s="224"/>
      <c r="D44" s="216" t="s">
        <v>401</v>
      </c>
      <c r="E44" s="217" t="s">
        <v>77</v>
      </c>
      <c r="F44" s="218">
        <f>4*2</f>
        <v>8</v>
      </c>
      <c r="G44" s="218"/>
      <c r="H44" s="225">
        <f t="shared" si="2"/>
        <v>0</v>
      </c>
    </row>
    <row r="45" spans="1:8" s="178" customFormat="1" ht="12.75">
      <c r="A45" s="223">
        <v>31</v>
      </c>
      <c r="B45" s="219" t="s">
        <v>472</v>
      </c>
      <c r="C45" s="224"/>
      <c r="D45" s="216" t="s">
        <v>173</v>
      </c>
      <c r="E45" s="217" t="s">
        <v>77</v>
      </c>
      <c r="F45" s="218">
        <f>4*2</f>
        <v>8</v>
      </c>
      <c r="G45" s="218"/>
      <c r="H45" s="225">
        <f t="shared" si="2"/>
        <v>0</v>
      </c>
    </row>
    <row r="46" spans="1:8" s="178" customFormat="1" ht="12.75">
      <c r="A46" s="223">
        <v>32</v>
      </c>
      <c r="B46" s="219" t="s">
        <v>473</v>
      </c>
      <c r="C46" s="224"/>
      <c r="D46" s="216" t="s">
        <v>175</v>
      </c>
      <c r="E46" s="217" t="s">
        <v>77</v>
      </c>
      <c r="F46" s="218">
        <f>4*2</f>
        <v>8</v>
      </c>
      <c r="G46" s="218"/>
      <c r="H46" s="225">
        <f t="shared" si="2"/>
        <v>0</v>
      </c>
    </row>
    <row r="47" spans="1:8" s="178" customFormat="1" ht="12.75">
      <c r="A47" s="223">
        <v>33</v>
      </c>
      <c r="B47" s="219" t="s">
        <v>474</v>
      </c>
      <c r="C47" s="224"/>
      <c r="D47" s="216" t="s">
        <v>177</v>
      </c>
      <c r="E47" s="217" t="s">
        <v>77</v>
      </c>
      <c r="F47" s="218">
        <f>F45</f>
        <v>8</v>
      </c>
      <c r="G47" s="218"/>
      <c r="H47" s="225">
        <f t="shared" si="2"/>
        <v>0</v>
      </c>
    </row>
    <row r="48" spans="1:8" s="178" customFormat="1" ht="12.75">
      <c r="A48" s="223">
        <v>34</v>
      </c>
      <c r="B48" s="219" t="s">
        <v>154</v>
      </c>
      <c r="C48" s="224"/>
      <c r="D48" s="216" t="s">
        <v>179</v>
      </c>
      <c r="E48" s="217" t="s">
        <v>77</v>
      </c>
      <c r="F48" s="218">
        <f>F46</f>
        <v>8</v>
      </c>
      <c r="G48" s="218"/>
      <c r="H48" s="225">
        <f t="shared" si="2"/>
        <v>0</v>
      </c>
    </row>
    <row r="49" spans="1:8" s="178" customFormat="1" ht="22.5">
      <c r="A49" s="223">
        <v>35</v>
      </c>
      <c r="B49" s="219" t="s">
        <v>156</v>
      </c>
      <c r="C49" s="224"/>
      <c r="D49" s="216" t="s">
        <v>181</v>
      </c>
      <c r="E49" s="217" t="s">
        <v>77</v>
      </c>
      <c r="F49" s="218">
        <v>20</v>
      </c>
      <c r="G49" s="218"/>
      <c r="H49" s="225">
        <f t="shared" si="2"/>
        <v>0</v>
      </c>
    </row>
    <row r="50" spans="1:8" s="178" customFormat="1" ht="12.75">
      <c r="A50" s="223">
        <v>36</v>
      </c>
      <c r="B50" s="219" t="s">
        <v>475</v>
      </c>
      <c r="C50" s="224"/>
      <c r="D50" s="216" t="s">
        <v>413</v>
      </c>
      <c r="E50" s="217" t="s">
        <v>77</v>
      </c>
      <c r="F50" s="218">
        <f>38*2</f>
        <v>76</v>
      </c>
      <c r="G50" s="218"/>
      <c r="H50" s="225">
        <f t="shared" si="2"/>
        <v>0</v>
      </c>
    </row>
    <row r="51" spans="1:8" s="178" customFormat="1" ht="12.75">
      <c r="A51" s="223">
        <v>37</v>
      </c>
      <c r="B51" s="219" t="s">
        <v>191</v>
      </c>
      <c r="C51" s="224"/>
      <c r="D51" s="216" t="s">
        <v>192</v>
      </c>
      <c r="E51" s="217" t="s">
        <v>3</v>
      </c>
      <c r="F51" s="218">
        <f>120*2</f>
        <v>240</v>
      </c>
      <c r="G51" s="218"/>
      <c r="H51" s="225">
        <f t="shared" si="2"/>
        <v>0</v>
      </c>
    </row>
    <row r="52" spans="1:8" s="178" customFormat="1" ht="12.75">
      <c r="A52" s="161"/>
      <c r="B52" s="162" t="s">
        <v>74</v>
      </c>
      <c r="C52" s="214"/>
      <c r="D52" s="210" t="s">
        <v>229</v>
      </c>
      <c r="E52" s="161"/>
      <c r="F52" s="211"/>
      <c r="G52" s="211"/>
      <c r="H52" s="167">
        <f>SUM(H33:H51)</f>
        <v>0</v>
      </c>
    </row>
    <row r="53" spans="1:8" s="178" customFormat="1" ht="12.75">
      <c r="A53" s="194" t="s">
        <v>72</v>
      </c>
      <c r="B53" s="195" t="s">
        <v>84</v>
      </c>
      <c r="C53" s="186"/>
      <c r="D53" s="203" t="s">
        <v>85</v>
      </c>
      <c r="E53" s="173"/>
      <c r="F53" s="212"/>
      <c r="G53" s="212"/>
      <c r="H53" s="213"/>
    </row>
    <row r="54" spans="1:8" s="178" customFormat="1" ht="33.75">
      <c r="A54" s="168">
        <v>38</v>
      </c>
      <c r="B54" s="169" t="s">
        <v>230</v>
      </c>
      <c r="C54" s="206"/>
      <c r="D54" s="198" t="s">
        <v>288</v>
      </c>
      <c r="E54" s="170" t="s">
        <v>79</v>
      </c>
      <c r="F54" s="171">
        <f>5*2</f>
        <v>10</v>
      </c>
      <c r="G54" s="171"/>
      <c r="H54" s="199">
        <f>F54*G54</f>
        <v>0</v>
      </c>
    </row>
    <row r="55" spans="1:8" s="178" customFormat="1" ht="33.75">
      <c r="A55" s="168">
        <v>39</v>
      </c>
      <c r="B55" s="169" t="s">
        <v>231</v>
      </c>
      <c r="C55" s="206"/>
      <c r="D55" s="198" t="s">
        <v>232</v>
      </c>
      <c r="E55" s="170" t="s">
        <v>79</v>
      </c>
      <c r="F55" s="171">
        <f>10*2</f>
        <v>20</v>
      </c>
      <c r="G55" s="171"/>
      <c r="H55" s="199">
        <f aca="true" t="shared" si="3" ref="H55:H57">F55*G55</f>
        <v>0</v>
      </c>
    </row>
    <row r="56" spans="1:8" s="178" customFormat="1" ht="12.75">
      <c r="A56" s="168">
        <v>40</v>
      </c>
      <c r="B56" s="169" t="s">
        <v>233</v>
      </c>
      <c r="C56" s="206"/>
      <c r="D56" s="198" t="s">
        <v>234</v>
      </c>
      <c r="E56" s="170" t="s">
        <v>79</v>
      </c>
      <c r="F56" s="171">
        <f>10*2</f>
        <v>20</v>
      </c>
      <c r="G56" s="171"/>
      <c r="H56" s="199">
        <f t="shared" si="3"/>
        <v>0</v>
      </c>
    </row>
    <row r="57" spans="1:8" s="178" customFormat="1" ht="12.75">
      <c r="A57" s="168">
        <v>41</v>
      </c>
      <c r="B57" s="169" t="s">
        <v>235</v>
      </c>
      <c r="C57" s="206"/>
      <c r="D57" s="198" t="s">
        <v>87</v>
      </c>
      <c r="E57" s="170" t="s">
        <v>3</v>
      </c>
      <c r="F57" s="171">
        <f>F54+F55+F56</f>
        <v>50</v>
      </c>
      <c r="G57" s="171"/>
      <c r="H57" s="199">
        <f t="shared" si="3"/>
        <v>0</v>
      </c>
    </row>
    <row r="58" spans="1:8" s="178" customFormat="1" ht="12.75">
      <c r="A58" s="161"/>
      <c r="B58" s="162" t="s">
        <v>74</v>
      </c>
      <c r="C58" s="214"/>
      <c r="D58" s="210" t="s">
        <v>86</v>
      </c>
      <c r="E58" s="161"/>
      <c r="F58" s="211"/>
      <c r="G58" s="211"/>
      <c r="H58" s="167">
        <f>SUM(H54:H57)</f>
        <v>0</v>
      </c>
    </row>
    <row r="59" spans="1:8" s="178" customFormat="1" ht="12.75">
      <c r="A59" s="194" t="s">
        <v>72</v>
      </c>
      <c r="B59" s="195" t="s">
        <v>236</v>
      </c>
      <c r="C59" s="186"/>
      <c r="D59" s="203" t="s">
        <v>237</v>
      </c>
      <c r="E59" s="161"/>
      <c r="F59" s="212"/>
      <c r="G59" s="212"/>
      <c r="H59" s="213"/>
    </row>
    <row r="60" spans="1:8" s="178" customFormat="1" ht="12.75">
      <c r="A60" s="168">
        <v>42</v>
      </c>
      <c r="B60" s="169" t="s">
        <v>238</v>
      </c>
      <c r="C60" s="206"/>
      <c r="D60" s="198" t="s">
        <v>239</v>
      </c>
      <c r="E60" s="170" t="s">
        <v>78</v>
      </c>
      <c r="F60" s="171">
        <v>8</v>
      </c>
      <c r="G60" s="171"/>
      <c r="H60" s="199">
        <f>F60*G60</f>
        <v>0</v>
      </c>
    </row>
    <row r="61" spans="1:8" s="178" customFormat="1" ht="12.75">
      <c r="A61" s="168">
        <v>43</v>
      </c>
      <c r="B61" s="169" t="s">
        <v>240</v>
      </c>
      <c r="C61" s="206"/>
      <c r="D61" s="198" t="s">
        <v>241</v>
      </c>
      <c r="E61" s="170" t="s">
        <v>83</v>
      </c>
      <c r="F61" s="171">
        <f>SUM(F22:F26)</f>
        <v>545.6</v>
      </c>
      <c r="G61" s="171"/>
      <c r="H61" s="199">
        <f aca="true" t="shared" si="4" ref="H61">F61*G61</f>
        <v>0</v>
      </c>
    </row>
    <row r="62" spans="1:8" s="178" customFormat="1" ht="12.75">
      <c r="A62" s="173"/>
      <c r="B62" s="162" t="s">
        <v>74</v>
      </c>
      <c r="C62" s="162"/>
      <c r="D62" s="210" t="s">
        <v>244</v>
      </c>
      <c r="E62" s="161"/>
      <c r="F62" s="211"/>
      <c r="G62" s="211"/>
      <c r="H62" s="167">
        <f>SUM(H60:H61)</f>
        <v>0</v>
      </c>
    </row>
    <row r="63" spans="1:8" s="178" customFormat="1" ht="12.75">
      <c r="A63" s="194" t="s">
        <v>72</v>
      </c>
      <c r="B63" s="195" t="s">
        <v>89</v>
      </c>
      <c r="C63" s="195"/>
      <c r="D63" s="203" t="s">
        <v>363</v>
      </c>
      <c r="E63" s="161"/>
      <c r="F63" s="204"/>
      <c r="G63" s="204"/>
      <c r="H63" s="205"/>
    </row>
    <row r="64" spans="1:8" s="178" customFormat="1" ht="12.75">
      <c r="A64" s="168">
        <v>44</v>
      </c>
      <c r="B64" s="169" t="s">
        <v>245</v>
      </c>
      <c r="C64" s="169"/>
      <c r="D64" s="198" t="s">
        <v>602</v>
      </c>
      <c r="E64" s="170" t="s">
        <v>550</v>
      </c>
      <c r="F64" s="171">
        <v>6</v>
      </c>
      <c r="G64" s="171"/>
      <c r="H64" s="199">
        <f>F64*G64</f>
        <v>0</v>
      </c>
    </row>
    <row r="65" spans="1:8" s="178" customFormat="1" ht="45">
      <c r="A65" s="168">
        <v>45</v>
      </c>
      <c r="B65" s="169" t="s">
        <v>247</v>
      </c>
      <c r="C65" s="169"/>
      <c r="D65" s="198" t="s">
        <v>257</v>
      </c>
      <c r="E65" s="170" t="s">
        <v>73</v>
      </c>
      <c r="F65" s="171">
        <v>34</v>
      </c>
      <c r="G65" s="171"/>
      <c r="H65" s="199">
        <f aca="true" t="shared" si="5" ref="H65:H72">F65*G65</f>
        <v>0</v>
      </c>
    </row>
    <row r="66" spans="1:8" s="178" customFormat="1" ht="12.75">
      <c r="A66" s="168">
        <v>46</v>
      </c>
      <c r="B66" s="169" t="s">
        <v>249</v>
      </c>
      <c r="C66" s="169"/>
      <c r="D66" s="198" t="s">
        <v>260</v>
      </c>
      <c r="E66" s="170" t="s">
        <v>88</v>
      </c>
      <c r="F66" s="171">
        <v>1</v>
      </c>
      <c r="G66" s="171"/>
      <c r="H66" s="199">
        <f t="shared" si="5"/>
        <v>0</v>
      </c>
    </row>
    <row r="67" spans="1:8" s="178" customFormat="1" ht="12.75">
      <c r="A67" s="168">
        <v>47</v>
      </c>
      <c r="B67" s="169" t="s">
        <v>250</v>
      </c>
      <c r="C67" s="169"/>
      <c r="D67" s="198" t="s">
        <v>262</v>
      </c>
      <c r="E67" s="170" t="s">
        <v>108</v>
      </c>
      <c r="F67" s="171">
        <v>10</v>
      </c>
      <c r="G67" s="171"/>
      <c r="H67" s="199">
        <f t="shared" si="5"/>
        <v>0</v>
      </c>
    </row>
    <row r="68" spans="1:8" s="178" customFormat="1" ht="12.75">
      <c r="A68" s="168">
        <v>48</v>
      </c>
      <c r="B68" s="169" t="s">
        <v>252</v>
      </c>
      <c r="C68" s="169"/>
      <c r="D68" s="198" t="s">
        <v>422</v>
      </c>
      <c r="E68" s="170" t="s">
        <v>73</v>
      </c>
      <c r="F68" s="171">
        <v>1</v>
      </c>
      <c r="G68" s="171"/>
      <c r="H68" s="199">
        <f t="shared" si="5"/>
        <v>0</v>
      </c>
    </row>
    <row r="69" spans="1:8" s="178" customFormat="1" ht="12.75">
      <c r="A69" s="168">
        <v>49</v>
      </c>
      <c r="B69" s="169" t="s">
        <v>254</v>
      </c>
      <c r="C69" s="169"/>
      <c r="D69" s="198" t="s">
        <v>423</v>
      </c>
      <c r="E69" s="170" t="s">
        <v>73</v>
      </c>
      <c r="F69" s="171">
        <v>1</v>
      </c>
      <c r="G69" s="171"/>
      <c r="H69" s="199">
        <f t="shared" si="5"/>
        <v>0</v>
      </c>
    </row>
    <row r="70" spans="1:8" s="178" customFormat="1" ht="22.5">
      <c r="A70" s="168">
        <v>50</v>
      </c>
      <c r="B70" s="169" t="s">
        <v>256</v>
      </c>
      <c r="C70" s="169"/>
      <c r="D70" s="198" t="s">
        <v>290</v>
      </c>
      <c r="E70" s="170" t="s">
        <v>108</v>
      </c>
      <c r="F70" s="171">
        <v>48</v>
      </c>
      <c r="G70" s="171"/>
      <c r="H70" s="199">
        <f t="shared" si="5"/>
        <v>0</v>
      </c>
    </row>
    <row r="71" spans="1:8" s="178" customFormat="1" ht="33.75">
      <c r="A71" s="168">
        <v>51</v>
      </c>
      <c r="B71" s="169" t="s">
        <v>258</v>
      </c>
      <c r="C71" s="169"/>
      <c r="D71" s="198" t="s">
        <v>266</v>
      </c>
      <c r="E71" s="170" t="s">
        <v>108</v>
      </c>
      <c r="F71" s="171">
        <v>5</v>
      </c>
      <c r="G71" s="171"/>
      <c r="H71" s="199">
        <f t="shared" si="5"/>
        <v>0</v>
      </c>
    </row>
    <row r="72" spans="1:8" s="178" customFormat="1" ht="22.5">
      <c r="A72" s="168">
        <v>52</v>
      </c>
      <c r="B72" s="169" t="s">
        <v>259</v>
      </c>
      <c r="C72" s="169"/>
      <c r="D72" s="198" t="s">
        <v>291</v>
      </c>
      <c r="E72" s="170" t="s">
        <v>108</v>
      </c>
      <c r="F72" s="171">
        <v>72</v>
      </c>
      <c r="G72" s="171"/>
      <c r="H72" s="199">
        <f t="shared" si="5"/>
        <v>0</v>
      </c>
    </row>
    <row r="73" spans="1:8" s="178" customFormat="1" ht="12.75">
      <c r="A73" s="161"/>
      <c r="B73" s="162" t="s">
        <v>74</v>
      </c>
      <c r="C73" s="162"/>
      <c r="D73" s="210" t="s">
        <v>267</v>
      </c>
      <c r="E73" s="161"/>
      <c r="F73" s="211"/>
      <c r="G73" s="211"/>
      <c r="H73" s="167">
        <f>SUM(H64:H72)</f>
        <v>0</v>
      </c>
    </row>
    <row r="74" spans="1:8" s="178" customFormat="1" ht="60" customHeight="1">
      <c r="A74" s="184"/>
      <c r="B74" s="184"/>
      <c r="C74" s="184"/>
      <c r="D74" s="160" t="s">
        <v>268</v>
      </c>
      <c r="E74" s="184"/>
      <c r="F74" s="184"/>
      <c r="G74" s="184"/>
      <c r="H74" s="184"/>
    </row>
    <row r="75" spans="1:8" s="178" customFormat="1" ht="45">
      <c r="A75" s="184"/>
      <c r="B75" s="184"/>
      <c r="C75" s="184"/>
      <c r="D75" s="160" t="s">
        <v>269</v>
      </c>
      <c r="E75" s="184"/>
      <c r="F75" s="184"/>
      <c r="G75" s="184"/>
      <c r="H75" s="184"/>
    </row>
    <row r="76" spans="1:8" s="178" customFormat="1" ht="67.5">
      <c r="A76" s="184"/>
      <c r="B76" s="184"/>
      <c r="C76" s="184"/>
      <c r="D76" s="160" t="s">
        <v>292</v>
      </c>
      <c r="E76" s="184"/>
      <c r="F76" s="184"/>
      <c r="G76" s="184"/>
      <c r="H76" s="184"/>
    </row>
    <row r="77" ht="12.75">
      <c r="H77" s="200">
        <f>H20+H31+H52+H58+H62+H73</f>
        <v>0</v>
      </c>
    </row>
    <row r="258" spans="1:8" ht="12.75">
      <c r="A258" s="265"/>
      <c r="B258" s="265"/>
      <c r="C258" s="265"/>
      <c r="D258" s="265"/>
      <c r="E258" s="265"/>
      <c r="F258" s="266">
        <v>1</v>
      </c>
      <c r="G258" s="265"/>
      <c r="H258" s="265"/>
    </row>
  </sheetData>
  <mergeCells count="4">
    <mergeCell ref="A1:H1"/>
    <mergeCell ref="A3:B3"/>
    <mergeCell ref="A4:B4"/>
    <mergeCell ref="F4:H4"/>
  </mergeCells>
  <printOptions horizontalCentered="1"/>
  <pageMargins left="0.3937007874015748" right="0.3937007874015748" top="0.3937007874015748" bottom="0.3937007874015748" header="0.11811023622047245" footer="0.11811023622047245"/>
  <pageSetup fitToHeight="0" fitToWidth="1" horizontalDpi="600" verticalDpi="600" orientation="portrait" paperSize="9" r:id="rId1"/>
  <headerFooter alignWithMargins="0">
    <oddFooter>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Ferebauer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Ferebauer</dc:creator>
  <cp:keywords/>
  <dc:description/>
  <cp:lastModifiedBy>Aleš Prudký</cp:lastModifiedBy>
  <cp:lastPrinted>2015-03-06T15:34:34Z</cp:lastPrinted>
  <dcterms:created xsi:type="dcterms:W3CDTF">2014-01-27T07:40:27Z</dcterms:created>
  <dcterms:modified xsi:type="dcterms:W3CDTF">2015-08-26T12:43:59Z</dcterms:modified>
  <cp:category/>
  <cp:version/>
  <cp:contentType/>
  <cp:contentStatus/>
</cp:coreProperties>
</file>