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vasic\Documents\Doprava Kraj Vysočina\2023 VŘ\5 Moravskobudějovicko\"/>
    </mc:Choice>
  </mc:AlternateContent>
  <xr:revisionPtr revIDLastSave="0" documentId="13_ncr:1_{6655101F-11EB-4C65-88F4-73B82813CE1C}" xr6:coauthVersionLast="47" xr6:coauthVersionMax="47" xr10:uidLastSave="{00000000-0000-0000-0000-000000000000}"/>
  <bookViews>
    <workbookView xWindow="28680" yWindow="-3255" windowWidth="29040" windowHeight="17520" xr2:uid="{00000000-000D-0000-FFFF-FFFF00000000}"/>
  </bookViews>
  <sheets>
    <sheet name="Oběhy školní dny" sheetId="1" r:id="rId1"/>
    <sheet name="Oběhy prázdniny" sheetId="6" r:id="rId2"/>
    <sheet name="Oběhy víkendy" sheetId="2" r:id="rId3"/>
    <sheet name="Přehled" sheetId="4" r:id="rId4"/>
    <sheet name="Počty dní" sheetId="3" r:id="rId5"/>
  </sheets>
  <definedNames>
    <definedName name="_xlnm._FilterDatabase" localSheetId="1" hidden="1">'Oběhy prázdniny'!$A$1:$AA$351</definedName>
    <definedName name="_xlnm._FilterDatabase" localSheetId="0" hidden="1">'Oběhy školní dny'!$A$1:$Z$383</definedName>
    <definedName name="_xlnm._FilterDatabase" localSheetId="2" hidden="1">'Oběhy víkendy'!$A$1:$AA$125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9" i="2" l="1"/>
  <c r="S99" i="2" s="1"/>
  <c r="Q99" i="2"/>
  <c r="R98" i="2"/>
  <c r="S98" i="2" s="1"/>
  <c r="Q98" i="2"/>
  <c r="R97" i="2"/>
  <c r="Q97" i="2"/>
  <c r="S97" i="2" s="1"/>
  <c r="R96" i="2"/>
  <c r="Q96" i="2"/>
  <c r="S96" i="2" s="1"/>
  <c r="R95" i="2"/>
  <c r="S95" i="2" s="1"/>
  <c r="Q95" i="2"/>
  <c r="R94" i="2"/>
  <c r="S94" i="2" s="1"/>
  <c r="Q94" i="2"/>
  <c r="R93" i="2"/>
  <c r="Q93" i="2"/>
  <c r="S93" i="2" s="1"/>
  <c r="R92" i="2"/>
  <c r="Q92" i="2"/>
  <c r="S92" i="2" s="1"/>
  <c r="R91" i="2"/>
  <c r="S91" i="2" s="1"/>
  <c r="Q91" i="2"/>
  <c r="R90" i="2"/>
  <c r="S90" i="2" s="1"/>
  <c r="Q90" i="2"/>
  <c r="R86" i="2"/>
  <c r="Q86" i="2"/>
  <c r="S86" i="2" s="1"/>
  <c r="S85" i="2"/>
  <c r="R85" i="2"/>
  <c r="Q85" i="2"/>
  <c r="R84" i="2"/>
  <c r="Q84" i="2"/>
  <c r="S84" i="2" s="1"/>
  <c r="R83" i="2"/>
  <c r="Q83" i="2"/>
  <c r="S83" i="2" s="1"/>
  <c r="R82" i="2"/>
  <c r="Q82" i="2"/>
  <c r="S82" i="2" s="1"/>
  <c r="S81" i="2"/>
  <c r="R81" i="2"/>
  <c r="Q81" i="2"/>
  <c r="R77" i="2"/>
  <c r="Q77" i="2"/>
  <c r="S77" i="2" s="1"/>
  <c r="R76" i="2"/>
  <c r="Q76" i="2"/>
  <c r="S76" i="2" s="1"/>
  <c r="R75" i="2"/>
  <c r="Q75" i="2"/>
  <c r="S75" i="2" s="1"/>
  <c r="R74" i="2"/>
  <c r="Q74" i="2"/>
  <c r="S74" i="2" s="1"/>
  <c r="R73" i="2"/>
  <c r="Q73" i="2"/>
  <c r="S73" i="2" s="1"/>
  <c r="R72" i="2"/>
  <c r="Q72" i="2"/>
  <c r="S72" i="2" s="1"/>
  <c r="R71" i="2"/>
  <c r="Q71" i="2"/>
  <c r="S71" i="2" s="1"/>
  <c r="R70" i="2"/>
  <c r="Q70" i="2"/>
  <c r="S70" i="2" s="1"/>
  <c r="R69" i="2"/>
  <c r="Q69" i="2"/>
  <c r="S69" i="2" s="1"/>
  <c r="R68" i="2"/>
  <c r="Q68" i="2"/>
  <c r="S68" i="2" s="1"/>
  <c r="R64" i="2"/>
  <c r="Q64" i="2"/>
  <c r="S64" i="2" s="1"/>
  <c r="R63" i="2"/>
  <c r="Q63" i="2"/>
  <c r="S63" i="2" s="1"/>
  <c r="R62" i="2"/>
  <c r="Q62" i="2"/>
  <c r="S62" i="2" s="1"/>
  <c r="R61" i="2"/>
  <c r="Q61" i="2"/>
  <c r="S61" i="2" s="1"/>
  <c r="R60" i="2"/>
  <c r="Q60" i="2"/>
  <c r="S60" i="2" s="1"/>
  <c r="R59" i="2"/>
  <c r="Q59" i="2"/>
  <c r="S59" i="2" s="1"/>
  <c r="R58" i="2"/>
  <c r="Q58" i="2"/>
  <c r="S58" i="2" s="1"/>
  <c r="R57" i="2"/>
  <c r="Q57" i="2"/>
  <c r="S57" i="2" s="1"/>
  <c r="R56" i="2"/>
  <c r="Q56" i="2"/>
  <c r="S56" i="2" s="1"/>
  <c r="R55" i="2"/>
  <c r="Q55" i="2"/>
  <c r="S55" i="2" s="1"/>
  <c r="R54" i="2"/>
  <c r="Q54" i="2"/>
  <c r="S54" i="2" s="1"/>
  <c r="R53" i="2"/>
  <c r="Q53" i="2"/>
  <c r="S53" i="2" s="1"/>
  <c r="R49" i="2"/>
  <c r="Q49" i="2"/>
  <c r="S49" i="2" s="1"/>
  <c r="R48" i="2"/>
  <c r="Q48" i="2"/>
  <c r="S48" i="2" s="1"/>
  <c r="R47" i="2"/>
  <c r="Q47" i="2"/>
  <c r="S47" i="2" s="1"/>
  <c r="R46" i="2"/>
  <c r="Q46" i="2"/>
  <c r="S46" i="2" s="1"/>
  <c r="R45" i="2"/>
  <c r="Q45" i="2"/>
  <c r="S45" i="2" s="1"/>
  <c r="R44" i="2"/>
  <c r="Q44" i="2"/>
  <c r="S44" i="2" s="1"/>
  <c r="R43" i="2"/>
  <c r="Q43" i="2"/>
  <c r="S43" i="2" s="1"/>
  <c r="R42" i="2"/>
  <c r="Q42" i="2"/>
  <c r="S42" i="2" s="1"/>
  <c r="R41" i="2"/>
  <c r="Q41" i="2"/>
  <c r="S41" i="2" s="1"/>
  <c r="R40" i="2"/>
  <c r="Q40" i="2"/>
  <c r="S40" i="2" s="1"/>
  <c r="R36" i="2"/>
  <c r="Q36" i="2"/>
  <c r="S36" i="2" s="1"/>
  <c r="R35" i="2"/>
  <c r="Q35" i="2"/>
  <c r="S35" i="2" s="1"/>
  <c r="R34" i="2"/>
  <c r="S34" i="2" s="1"/>
  <c r="Q34" i="2"/>
  <c r="R33" i="2"/>
  <c r="Q33" i="2"/>
  <c r="S33" i="2" s="1"/>
  <c r="R32" i="2"/>
  <c r="Q32" i="2"/>
  <c r="S32" i="2" s="1"/>
  <c r="S28" i="2"/>
  <c r="R28" i="2"/>
  <c r="Q28" i="2"/>
  <c r="R27" i="2"/>
  <c r="Q27" i="2"/>
  <c r="S27" i="2" s="1"/>
  <c r="R26" i="2"/>
  <c r="Q26" i="2"/>
  <c r="S26" i="2" s="1"/>
  <c r="R25" i="2"/>
  <c r="Q25" i="2"/>
  <c r="S25" i="2" s="1"/>
  <c r="S21" i="2"/>
  <c r="R21" i="2"/>
  <c r="Q21" i="2"/>
  <c r="R20" i="2"/>
  <c r="Q20" i="2"/>
  <c r="S20" i="2" s="1"/>
  <c r="R19" i="2"/>
  <c r="Q19" i="2"/>
  <c r="S19" i="2" s="1"/>
  <c r="R18" i="2"/>
  <c r="Q18" i="2"/>
  <c r="S18" i="2" s="1"/>
  <c r="S17" i="2"/>
  <c r="R17" i="2"/>
  <c r="Q17" i="2"/>
  <c r="R16" i="2"/>
  <c r="Q16" i="2"/>
  <c r="S16" i="2" s="1"/>
  <c r="R15" i="2"/>
  <c r="Q15" i="2"/>
  <c r="S15" i="2" s="1"/>
  <c r="S11" i="2"/>
  <c r="R11" i="2"/>
  <c r="Q11" i="2"/>
  <c r="R10" i="2"/>
  <c r="Q10" i="2"/>
  <c r="S10" i="2" s="1"/>
  <c r="R9" i="2"/>
  <c r="Q9" i="2"/>
  <c r="S9" i="2" s="1"/>
  <c r="R8" i="2"/>
  <c r="Q8" i="2"/>
  <c r="S8" i="2" s="1"/>
  <c r="S7" i="2"/>
  <c r="R7" i="2"/>
  <c r="Q7" i="2"/>
  <c r="R6" i="2"/>
  <c r="Q6" i="2"/>
  <c r="S6" i="2" s="1"/>
  <c r="R5" i="2"/>
  <c r="Q5" i="2"/>
  <c r="S5" i="2" s="1"/>
  <c r="R4" i="2"/>
  <c r="S4" i="2"/>
  <c r="R337" i="6"/>
  <c r="Q337" i="6"/>
  <c r="S337" i="6" s="1"/>
  <c r="R336" i="6"/>
  <c r="S336" i="6" s="1"/>
  <c r="Q336" i="6"/>
  <c r="R335" i="6"/>
  <c r="Q335" i="6"/>
  <c r="S335" i="6" s="1"/>
  <c r="R334" i="6"/>
  <c r="Q334" i="6"/>
  <c r="S334" i="6" s="1"/>
  <c r="R333" i="6"/>
  <c r="Q333" i="6"/>
  <c r="S333" i="6" s="1"/>
  <c r="R332" i="6"/>
  <c r="S332" i="6" s="1"/>
  <c r="Q332" i="6"/>
  <c r="R331" i="6"/>
  <c r="Q331" i="6"/>
  <c r="S331" i="6" s="1"/>
  <c r="R330" i="6"/>
  <c r="Q330" i="6"/>
  <c r="S330" i="6" s="1"/>
  <c r="S326" i="6"/>
  <c r="R326" i="6"/>
  <c r="Q326" i="6"/>
  <c r="R325" i="6"/>
  <c r="S325" i="6" s="1"/>
  <c r="Q325" i="6"/>
  <c r="R324" i="6"/>
  <c r="Q324" i="6"/>
  <c r="S324" i="6" s="1"/>
  <c r="R323" i="6"/>
  <c r="Q323" i="6"/>
  <c r="S323" i="6" s="1"/>
  <c r="S322" i="6"/>
  <c r="R322" i="6"/>
  <c r="Q322" i="6"/>
  <c r="R321" i="6"/>
  <c r="S321" i="6" s="1"/>
  <c r="Q321" i="6"/>
  <c r="R320" i="6"/>
  <c r="Q320" i="6"/>
  <c r="S320" i="6" s="1"/>
  <c r="R319" i="6"/>
  <c r="Q319" i="6"/>
  <c r="S319" i="6" s="1"/>
  <c r="S318" i="6"/>
  <c r="R318" i="6"/>
  <c r="Q318" i="6"/>
  <c r="R317" i="6"/>
  <c r="S317" i="6" s="1"/>
  <c r="Q317" i="6"/>
  <c r="R316" i="6"/>
  <c r="Q316" i="6"/>
  <c r="S316" i="6" s="1"/>
  <c r="R315" i="6"/>
  <c r="Q315" i="6"/>
  <c r="S315" i="6" s="1"/>
  <c r="S311" i="6"/>
  <c r="R311" i="6"/>
  <c r="Q311" i="6"/>
  <c r="S310" i="6"/>
  <c r="R310" i="6"/>
  <c r="Q310" i="6"/>
  <c r="R309" i="6"/>
  <c r="Q309" i="6"/>
  <c r="S309" i="6" s="1"/>
  <c r="R308" i="6"/>
  <c r="Q308" i="6"/>
  <c r="S308" i="6" s="1"/>
  <c r="S307" i="6"/>
  <c r="R307" i="6"/>
  <c r="Q307" i="6"/>
  <c r="R306" i="6"/>
  <c r="Q306" i="6"/>
  <c r="S306" i="6" s="1"/>
  <c r="R305" i="6"/>
  <c r="Q305" i="6"/>
  <c r="S305" i="6" s="1"/>
  <c r="R304" i="6"/>
  <c r="Q304" i="6"/>
  <c r="S304" i="6" s="1"/>
  <c r="S303" i="6"/>
  <c r="R303" i="6"/>
  <c r="Q303" i="6"/>
  <c r="S302" i="6"/>
  <c r="R302" i="6"/>
  <c r="Q302" i="6"/>
  <c r="R301" i="6"/>
  <c r="Q301" i="6"/>
  <c r="S301" i="6" s="1"/>
  <c r="R300" i="6"/>
  <c r="Q300" i="6"/>
  <c r="S300" i="6" s="1"/>
  <c r="S299" i="6"/>
  <c r="R299" i="6"/>
  <c r="Q299" i="6"/>
  <c r="S298" i="6"/>
  <c r="R298" i="6"/>
  <c r="Q298" i="6"/>
  <c r="S294" i="6"/>
  <c r="R294" i="6"/>
  <c r="Q294" i="6"/>
  <c r="S293" i="6"/>
  <c r="R293" i="6"/>
  <c r="Q293" i="6"/>
  <c r="R292" i="6"/>
  <c r="Q292" i="6"/>
  <c r="S292" i="6" s="1"/>
  <c r="R291" i="6"/>
  <c r="Q291" i="6"/>
  <c r="S291" i="6" s="1"/>
  <c r="S290" i="6"/>
  <c r="R290" i="6"/>
  <c r="Q290" i="6"/>
  <c r="S289" i="6"/>
  <c r="R289" i="6"/>
  <c r="Q289" i="6"/>
  <c r="R288" i="6"/>
  <c r="Q288" i="6"/>
  <c r="S288" i="6" s="1"/>
  <c r="R287" i="6"/>
  <c r="Q287" i="6"/>
  <c r="S287" i="6" s="1"/>
  <c r="S286" i="6"/>
  <c r="R286" i="6"/>
  <c r="Q286" i="6"/>
  <c r="S285" i="6"/>
  <c r="R285" i="6"/>
  <c r="Q285" i="6"/>
  <c r="R284" i="6"/>
  <c r="Q284" i="6"/>
  <c r="S284" i="6" s="1"/>
  <c r="R279" i="6"/>
  <c r="Q279" i="6"/>
  <c r="S279" i="6" s="1"/>
  <c r="R278" i="6"/>
  <c r="Q278" i="6"/>
  <c r="S278" i="6" s="1"/>
  <c r="R277" i="6"/>
  <c r="Q277" i="6"/>
  <c r="S277" i="6" s="1"/>
  <c r="R276" i="6"/>
  <c r="Q276" i="6"/>
  <c r="S276" i="6" s="1"/>
  <c r="R275" i="6"/>
  <c r="Q275" i="6"/>
  <c r="S275" i="6" s="1"/>
  <c r="R274" i="6"/>
  <c r="Q274" i="6"/>
  <c r="S274" i="6" s="1"/>
  <c r="R273" i="6"/>
  <c r="Q273" i="6"/>
  <c r="S273" i="6" s="1"/>
  <c r="R272" i="6"/>
  <c r="Q272" i="6"/>
  <c r="S272" i="6" s="1"/>
  <c r="R271" i="6"/>
  <c r="Q271" i="6"/>
  <c r="S271" i="6" s="1"/>
  <c r="R270" i="6"/>
  <c r="Q270" i="6"/>
  <c r="S270" i="6" s="1"/>
  <c r="R269" i="6"/>
  <c r="Q269" i="6"/>
  <c r="S269" i="6" s="1"/>
  <c r="R268" i="6"/>
  <c r="Q268" i="6"/>
  <c r="S268" i="6" s="1"/>
  <c r="R267" i="6"/>
  <c r="Q267" i="6"/>
  <c r="S267" i="6" s="1"/>
  <c r="R266" i="6"/>
  <c r="Q266" i="6"/>
  <c r="S266" i="6" s="1"/>
  <c r="R265" i="6"/>
  <c r="Q265" i="6"/>
  <c r="S265" i="6" s="1"/>
  <c r="R261" i="6"/>
  <c r="Q261" i="6"/>
  <c r="S261" i="6" s="1"/>
  <c r="S260" i="6"/>
  <c r="R260" i="6"/>
  <c r="Q260" i="6"/>
  <c r="R259" i="6"/>
  <c r="Q259" i="6"/>
  <c r="S259" i="6" s="1"/>
  <c r="R258" i="6"/>
  <c r="Q258" i="6"/>
  <c r="S258" i="6" s="1"/>
  <c r="R257" i="6"/>
  <c r="Q257" i="6"/>
  <c r="S257" i="6" s="1"/>
  <c r="S256" i="6"/>
  <c r="R256" i="6"/>
  <c r="Q256" i="6"/>
  <c r="R255" i="6"/>
  <c r="Q255" i="6"/>
  <c r="S255" i="6" s="1"/>
  <c r="R254" i="6"/>
  <c r="Q254" i="6"/>
  <c r="S254" i="6" s="1"/>
  <c r="R250" i="6"/>
  <c r="Q250" i="6"/>
  <c r="S250" i="6" s="1"/>
  <c r="R249" i="6"/>
  <c r="Q249" i="6"/>
  <c r="S249" i="6" s="1"/>
  <c r="R248" i="6"/>
  <c r="Q248" i="6"/>
  <c r="S248" i="6" s="1"/>
  <c r="R247" i="6"/>
  <c r="Q247" i="6"/>
  <c r="S247" i="6" s="1"/>
  <c r="R246" i="6"/>
  <c r="Q246" i="6"/>
  <c r="S246" i="6" s="1"/>
  <c r="R242" i="6"/>
  <c r="Q242" i="6"/>
  <c r="S242" i="6" s="1"/>
  <c r="R241" i="6"/>
  <c r="Q241" i="6"/>
  <c r="S241" i="6" s="1"/>
  <c r="R240" i="6"/>
  <c r="Q240" i="6"/>
  <c r="S240" i="6" s="1"/>
  <c r="R239" i="6"/>
  <c r="Q239" i="6"/>
  <c r="S239" i="6" s="1"/>
  <c r="R238" i="6"/>
  <c r="Q238" i="6"/>
  <c r="S238" i="6" s="1"/>
  <c r="R237" i="6"/>
  <c r="Q237" i="6"/>
  <c r="S237" i="6" s="1"/>
  <c r="R236" i="6"/>
  <c r="Q236" i="6"/>
  <c r="S236" i="6" s="1"/>
  <c r="R235" i="6"/>
  <c r="Q235" i="6"/>
  <c r="S235" i="6" s="1"/>
  <c r="R231" i="6"/>
  <c r="Q231" i="6"/>
  <c r="S231" i="6" s="1"/>
  <c r="R230" i="6"/>
  <c r="Q230" i="6"/>
  <c r="S230" i="6" s="1"/>
  <c r="R229" i="6"/>
  <c r="Q229" i="6"/>
  <c r="S229" i="6" s="1"/>
  <c r="R228" i="6"/>
  <c r="Q228" i="6"/>
  <c r="S228" i="6" s="1"/>
  <c r="R227" i="6"/>
  <c r="Q227" i="6"/>
  <c r="S227" i="6" s="1"/>
  <c r="R226" i="6"/>
  <c r="Q226" i="6"/>
  <c r="S226" i="6" s="1"/>
  <c r="R225" i="6"/>
  <c r="Q225" i="6"/>
  <c r="S225" i="6" s="1"/>
  <c r="R224" i="6"/>
  <c r="Q224" i="6"/>
  <c r="S224" i="6" s="1"/>
  <c r="R223" i="6"/>
  <c r="Q223" i="6"/>
  <c r="S223" i="6" s="1"/>
  <c r="R222" i="6"/>
  <c r="Q222" i="6"/>
  <c r="S222" i="6" s="1"/>
  <c r="R221" i="6"/>
  <c r="Q221" i="6"/>
  <c r="S221" i="6" s="1"/>
  <c r="R220" i="6"/>
  <c r="Q220" i="6"/>
  <c r="S220" i="6" s="1"/>
  <c r="S216" i="6"/>
  <c r="R216" i="6"/>
  <c r="Q216" i="6"/>
  <c r="R215" i="6"/>
  <c r="S215" i="6" s="1"/>
  <c r="Q215" i="6"/>
  <c r="R214" i="6"/>
  <c r="Q214" i="6"/>
  <c r="S214" i="6" s="1"/>
  <c r="R213" i="6"/>
  <c r="Q213" i="6"/>
  <c r="S213" i="6" s="1"/>
  <c r="S212" i="6"/>
  <c r="R212" i="6"/>
  <c r="Q212" i="6"/>
  <c r="R211" i="6"/>
  <c r="S211" i="6" s="1"/>
  <c r="Q211" i="6"/>
  <c r="R207" i="6"/>
  <c r="Q207" i="6"/>
  <c r="S207" i="6" s="1"/>
  <c r="R206" i="6"/>
  <c r="Q206" i="6"/>
  <c r="S206" i="6" s="1"/>
  <c r="R205" i="6"/>
  <c r="Q205" i="6"/>
  <c r="S205" i="6" s="1"/>
  <c r="R204" i="6"/>
  <c r="Q204" i="6"/>
  <c r="S204" i="6" s="1"/>
  <c r="R203" i="6"/>
  <c r="Q203" i="6"/>
  <c r="S203" i="6" s="1"/>
  <c r="R202" i="6"/>
  <c r="Q202" i="6"/>
  <c r="S202" i="6" s="1"/>
  <c r="R201" i="6"/>
  <c r="Q201" i="6"/>
  <c r="S201" i="6" s="1"/>
  <c r="R200" i="6"/>
  <c r="Q200" i="6"/>
  <c r="S200" i="6" s="1"/>
  <c r="R199" i="6"/>
  <c r="Q199" i="6"/>
  <c r="S199" i="6" s="1"/>
  <c r="R198" i="6"/>
  <c r="Q198" i="6"/>
  <c r="S198" i="6" s="1"/>
  <c r="R197" i="6"/>
  <c r="Q197" i="6"/>
  <c r="S197" i="6" s="1"/>
  <c r="R193" i="6"/>
  <c r="Q193" i="6"/>
  <c r="S193" i="6" s="1"/>
  <c r="R192" i="6"/>
  <c r="Q192" i="6"/>
  <c r="S192" i="6" s="1"/>
  <c r="R191" i="6"/>
  <c r="Q191" i="6"/>
  <c r="S191" i="6" s="1"/>
  <c r="R190" i="6"/>
  <c r="Q190" i="6"/>
  <c r="S190" i="6" s="1"/>
  <c r="R189" i="6"/>
  <c r="Q189" i="6"/>
  <c r="S189" i="6" s="1"/>
  <c r="R188" i="6"/>
  <c r="Q188" i="6"/>
  <c r="S188" i="6" s="1"/>
  <c r="R187" i="6"/>
  <c r="Q187" i="6"/>
  <c r="S187" i="6" s="1"/>
  <c r="R183" i="6"/>
  <c r="Q183" i="6"/>
  <c r="S183" i="6" s="1"/>
  <c r="R182" i="6"/>
  <c r="Q182" i="6"/>
  <c r="S182" i="6" s="1"/>
  <c r="R181" i="6"/>
  <c r="Q181" i="6"/>
  <c r="S181" i="6" s="1"/>
  <c r="R180" i="6"/>
  <c r="Q180" i="6"/>
  <c r="S180" i="6" s="1"/>
  <c r="R179" i="6"/>
  <c r="Q179" i="6"/>
  <c r="S179" i="6" s="1"/>
  <c r="R178" i="6"/>
  <c r="Q178" i="6"/>
  <c r="S178" i="6" s="1"/>
  <c r="R174" i="6"/>
  <c r="Q174" i="6"/>
  <c r="S174" i="6" s="1"/>
  <c r="R173" i="6"/>
  <c r="Q173" i="6"/>
  <c r="S173" i="6" s="1"/>
  <c r="R172" i="6"/>
  <c r="Q172" i="6"/>
  <c r="S172" i="6" s="1"/>
  <c r="R171" i="6"/>
  <c r="Q171" i="6"/>
  <c r="S171" i="6" s="1"/>
  <c r="R170" i="6"/>
  <c r="Q170" i="6"/>
  <c r="S170" i="6" s="1"/>
  <c r="S169" i="6"/>
  <c r="R169" i="6"/>
  <c r="Q169" i="6"/>
  <c r="R168" i="6"/>
  <c r="Q168" i="6"/>
  <c r="S168" i="6" s="1"/>
  <c r="R167" i="6"/>
  <c r="Q167" i="6"/>
  <c r="S167" i="6" s="1"/>
  <c r="R163" i="6"/>
  <c r="Q163" i="6"/>
  <c r="S163" i="6" s="1"/>
  <c r="R162" i="6"/>
  <c r="Q162" i="6"/>
  <c r="S162" i="6" s="1"/>
  <c r="R161" i="6"/>
  <c r="Q161" i="6"/>
  <c r="S161" i="6" s="1"/>
  <c r="R160" i="6"/>
  <c r="Q160" i="6"/>
  <c r="S160" i="6" s="1"/>
  <c r="S159" i="6"/>
  <c r="R159" i="6"/>
  <c r="Q159" i="6"/>
  <c r="R158" i="6"/>
  <c r="Q158" i="6"/>
  <c r="S158" i="6" s="1"/>
  <c r="R157" i="6"/>
  <c r="Q157" i="6"/>
  <c r="S157" i="6" s="1"/>
  <c r="R156" i="6"/>
  <c r="Q156" i="6"/>
  <c r="S156" i="6" s="1"/>
  <c r="S155" i="6"/>
  <c r="R155" i="6"/>
  <c r="Q155" i="6"/>
  <c r="S151" i="6"/>
  <c r="R151" i="6"/>
  <c r="Q151" i="6"/>
  <c r="R150" i="6"/>
  <c r="Q150" i="6"/>
  <c r="S150" i="6" s="1"/>
  <c r="R149" i="6"/>
  <c r="Q149" i="6"/>
  <c r="S149" i="6" s="1"/>
  <c r="R148" i="6"/>
  <c r="Q148" i="6"/>
  <c r="S148" i="6" s="1"/>
  <c r="S147" i="6"/>
  <c r="R147" i="6"/>
  <c r="Q147" i="6"/>
  <c r="R146" i="6"/>
  <c r="Q146" i="6"/>
  <c r="S146" i="6" s="1"/>
  <c r="R145" i="6"/>
  <c r="Q145" i="6"/>
  <c r="S145" i="6" s="1"/>
  <c r="S141" i="6"/>
  <c r="R141" i="6"/>
  <c r="Q141" i="6"/>
  <c r="R140" i="6"/>
  <c r="Q140" i="6"/>
  <c r="S140" i="6" s="1"/>
  <c r="R139" i="6"/>
  <c r="Q139" i="6"/>
  <c r="S139" i="6" s="1"/>
  <c r="R138" i="6"/>
  <c r="Q138" i="6"/>
  <c r="S138" i="6" s="1"/>
  <c r="S137" i="6"/>
  <c r="R137" i="6"/>
  <c r="Q137" i="6"/>
  <c r="R136" i="6"/>
  <c r="Q136" i="6"/>
  <c r="S136" i="6" s="1"/>
  <c r="R135" i="6"/>
  <c r="Q135" i="6"/>
  <c r="S135" i="6" s="1"/>
  <c r="R134" i="6"/>
  <c r="Q134" i="6"/>
  <c r="S134" i="6" s="1"/>
  <c r="S133" i="6"/>
  <c r="R133" i="6"/>
  <c r="Q133" i="6"/>
  <c r="R129" i="6"/>
  <c r="Q129" i="6"/>
  <c r="S129" i="6" s="1"/>
  <c r="R128" i="6"/>
  <c r="Q128" i="6"/>
  <c r="S128" i="6" s="1"/>
  <c r="R127" i="6"/>
  <c r="Q127" i="6"/>
  <c r="S127" i="6" s="1"/>
  <c r="R126" i="6"/>
  <c r="Q126" i="6"/>
  <c r="S126" i="6" s="1"/>
  <c r="R125" i="6"/>
  <c r="Q125" i="6"/>
  <c r="S125" i="6" s="1"/>
  <c r="R124" i="6"/>
  <c r="Q124" i="6"/>
  <c r="S124" i="6" s="1"/>
  <c r="R123" i="6"/>
  <c r="Q123" i="6"/>
  <c r="S123" i="6" s="1"/>
  <c r="R122" i="6"/>
  <c r="Q122" i="6"/>
  <c r="S122" i="6" s="1"/>
  <c r="R121" i="6"/>
  <c r="Q121" i="6"/>
  <c r="S121" i="6" s="1"/>
  <c r="S117" i="6"/>
  <c r="R117" i="6"/>
  <c r="Q117" i="6"/>
  <c r="S116" i="6"/>
  <c r="R116" i="6"/>
  <c r="Q116" i="6"/>
  <c r="R115" i="6"/>
  <c r="Q115" i="6"/>
  <c r="S115" i="6" s="1"/>
  <c r="R114" i="6"/>
  <c r="Q114" i="6"/>
  <c r="S114" i="6" s="1"/>
  <c r="S113" i="6"/>
  <c r="R113" i="6"/>
  <c r="Q113" i="6"/>
  <c r="S112" i="6"/>
  <c r="R112" i="6"/>
  <c r="Q112" i="6"/>
  <c r="R111" i="6"/>
  <c r="Q111" i="6"/>
  <c r="S111" i="6" s="1"/>
  <c r="R110" i="6"/>
  <c r="Q110" i="6"/>
  <c r="S110" i="6" s="1"/>
  <c r="S109" i="6"/>
  <c r="R109" i="6"/>
  <c r="Q109" i="6"/>
  <c r="S108" i="6"/>
  <c r="R108" i="6"/>
  <c r="Q108" i="6"/>
  <c r="R104" i="6"/>
  <c r="Q104" i="6"/>
  <c r="S104" i="6" s="1"/>
  <c r="S103" i="6"/>
  <c r="R103" i="6"/>
  <c r="Q103" i="6"/>
  <c r="R102" i="6"/>
  <c r="Q102" i="6"/>
  <c r="S102" i="6" s="1"/>
  <c r="R101" i="6"/>
  <c r="Q101" i="6"/>
  <c r="S101" i="6" s="1"/>
  <c r="R100" i="6"/>
  <c r="Q100" i="6"/>
  <c r="S100" i="6" s="1"/>
  <c r="S99" i="6"/>
  <c r="R99" i="6"/>
  <c r="Q99" i="6"/>
  <c r="R98" i="6"/>
  <c r="Q98" i="6"/>
  <c r="S98" i="6" s="1"/>
  <c r="S94" i="6"/>
  <c r="R94" i="6"/>
  <c r="Q94" i="6"/>
  <c r="R93" i="6"/>
  <c r="S93" i="6" s="1"/>
  <c r="Q93" i="6"/>
  <c r="R92" i="6"/>
  <c r="Q92" i="6"/>
  <c r="S92" i="6" s="1"/>
  <c r="R91" i="6"/>
  <c r="Q91" i="6"/>
  <c r="S91" i="6" s="1"/>
  <c r="S90" i="6"/>
  <c r="R90" i="6"/>
  <c r="Q90" i="6"/>
  <c r="R89" i="6"/>
  <c r="S89" i="6" s="1"/>
  <c r="Q89" i="6"/>
  <c r="R85" i="6"/>
  <c r="Q85" i="6"/>
  <c r="S85" i="6" s="1"/>
  <c r="S84" i="6"/>
  <c r="R84" i="6"/>
  <c r="Q84" i="6"/>
  <c r="R83" i="6"/>
  <c r="Q83" i="6"/>
  <c r="S83" i="6" s="1"/>
  <c r="R82" i="6"/>
  <c r="Q82" i="6"/>
  <c r="S82" i="6" s="1"/>
  <c r="R81" i="6"/>
  <c r="Q81" i="6"/>
  <c r="S81" i="6" s="1"/>
  <c r="S80" i="6"/>
  <c r="R80" i="6"/>
  <c r="Q80" i="6"/>
  <c r="R79" i="6"/>
  <c r="Q79" i="6"/>
  <c r="S79" i="6" s="1"/>
  <c r="R78" i="6"/>
  <c r="Q78" i="6"/>
  <c r="S78" i="6" s="1"/>
  <c r="R74" i="6"/>
  <c r="Q74" i="6"/>
  <c r="S74" i="6" s="1"/>
  <c r="S73" i="6"/>
  <c r="R73" i="6"/>
  <c r="Q73" i="6"/>
  <c r="R72" i="6"/>
  <c r="Q72" i="6"/>
  <c r="S72" i="6" s="1"/>
  <c r="R71" i="6"/>
  <c r="Q71" i="6"/>
  <c r="S71" i="6" s="1"/>
  <c r="R70" i="6"/>
  <c r="Q70" i="6"/>
  <c r="S70" i="6" s="1"/>
  <c r="S69" i="6"/>
  <c r="R69" i="6"/>
  <c r="Q69" i="6"/>
  <c r="R68" i="6"/>
  <c r="Q68" i="6"/>
  <c r="S68" i="6" s="1"/>
  <c r="R67" i="6"/>
  <c r="Q67" i="6"/>
  <c r="S67" i="6" s="1"/>
  <c r="R66" i="6"/>
  <c r="Q66" i="6"/>
  <c r="S66" i="6" s="1"/>
  <c r="S65" i="6"/>
  <c r="R65" i="6"/>
  <c r="Q65" i="6"/>
  <c r="S61" i="6"/>
  <c r="R61" i="6"/>
  <c r="Q61" i="6"/>
  <c r="R60" i="6"/>
  <c r="Q60" i="6"/>
  <c r="S60" i="6" s="1"/>
  <c r="R59" i="6"/>
  <c r="Q59" i="6"/>
  <c r="S59" i="6" s="1"/>
  <c r="R58" i="6"/>
  <c r="Q58" i="6"/>
  <c r="S58" i="6" s="1"/>
  <c r="S57" i="6"/>
  <c r="R57" i="6"/>
  <c r="Q57" i="6"/>
  <c r="R56" i="6"/>
  <c r="Q56" i="6"/>
  <c r="S56" i="6" s="1"/>
  <c r="R55" i="6"/>
  <c r="Q55" i="6"/>
  <c r="S55" i="6" s="1"/>
  <c r="R51" i="6"/>
  <c r="Q51" i="6"/>
  <c r="S51" i="6" s="1"/>
  <c r="S50" i="6"/>
  <c r="R50" i="6"/>
  <c r="Q50" i="6"/>
  <c r="R49" i="6"/>
  <c r="Q49" i="6"/>
  <c r="S49" i="6" s="1"/>
  <c r="R48" i="6"/>
  <c r="Q48" i="6"/>
  <c r="S48" i="6" s="1"/>
  <c r="R47" i="6"/>
  <c r="Q47" i="6"/>
  <c r="S47" i="6" s="1"/>
  <c r="S46" i="6"/>
  <c r="R46" i="6"/>
  <c r="Q46" i="6"/>
  <c r="S42" i="6"/>
  <c r="R42" i="6"/>
  <c r="Q42" i="6"/>
  <c r="S41" i="6"/>
  <c r="R41" i="6"/>
  <c r="Q41" i="6"/>
  <c r="R40" i="6"/>
  <c r="Q40" i="6"/>
  <c r="S40" i="6" s="1"/>
  <c r="R39" i="6"/>
  <c r="Q39" i="6"/>
  <c r="S39" i="6" s="1"/>
  <c r="S38" i="6"/>
  <c r="R38" i="6"/>
  <c r="Q38" i="6"/>
  <c r="S37" i="6"/>
  <c r="R37" i="6"/>
  <c r="Q37" i="6"/>
  <c r="R36" i="6"/>
  <c r="Q36" i="6"/>
  <c r="S36" i="6" s="1"/>
  <c r="R35" i="6"/>
  <c r="Q35" i="6"/>
  <c r="S35" i="6" s="1"/>
  <c r="S34" i="6"/>
  <c r="R34" i="6"/>
  <c r="Q34" i="6"/>
  <c r="S33" i="6"/>
  <c r="R33" i="6"/>
  <c r="Q33" i="6"/>
  <c r="R32" i="6"/>
  <c r="Q32" i="6"/>
  <c r="S32" i="6" s="1"/>
  <c r="R28" i="6"/>
  <c r="Q28" i="6"/>
  <c r="S28" i="6" s="1"/>
  <c r="S27" i="6"/>
  <c r="R27" i="6"/>
  <c r="Q27" i="6"/>
  <c r="R26" i="6"/>
  <c r="Q26" i="6"/>
  <c r="S26" i="6" s="1"/>
  <c r="R25" i="6"/>
  <c r="Q25" i="6"/>
  <c r="S25" i="6" s="1"/>
  <c r="R24" i="6"/>
  <c r="Q24" i="6"/>
  <c r="S24" i="6" s="1"/>
  <c r="S23" i="6"/>
  <c r="R23" i="6"/>
  <c r="Q23" i="6"/>
  <c r="R22" i="6"/>
  <c r="Q22" i="6"/>
  <c r="S22" i="6" s="1"/>
  <c r="R21" i="6"/>
  <c r="Q21" i="6"/>
  <c r="S21" i="6" s="1"/>
  <c r="R20" i="6"/>
  <c r="Q20" i="6"/>
  <c r="S20" i="6" s="1"/>
  <c r="S19" i="6"/>
  <c r="R19" i="6"/>
  <c r="Q19" i="6"/>
  <c r="R18" i="6"/>
  <c r="Q18" i="6"/>
  <c r="S18" i="6" s="1"/>
  <c r="R17" i="6"/>
  <c r="Q17" i="6"/>
  <c r="S17" i="6" s="1"/>
  <c r="R13" i="6"/>
  <c r="Q13" i="6"/>
  <c r="S13" i="6" s="1"/>
  <c r="R12" i="6"/>
  <c r="Q12" i="6"/>
  <c r="S12" i="6" s="1"/>
  <c r="R11" i="6"/>
  <c r="Q11" i="6"/>
  <c r="S11" i="6" s="1"/>
  <c r="R10" i="6"/>
  <c r="Q10" i="6"/>
  <c r="S10" i="6" s="1"/>
  <c r="R9" i="6"/>
  <c r="Q9" i="6"/>
  <c r="S9" i="6" s="1"/>
  <c r="R8" i="6"/>
  <c r="Q8" i="6"/>
  <c r="S8" i="6" s="1"/>
  <c r="R7" i="6"/>
  <c r="Q7" i="6"/>
  <c r="S7" i="6" s="1"/>
  <c r="R6" i="6"/>
  <c r="Q6" i="6"/>
  <c r="S6" i="6" s="1"/>
  <c r="R5" i="6"/>
  <c r="Q5" i="6"/>
  <c r="S5" i="6" s="1"/>
  <c r="R382" i="1"/>
  <c r="Q382" i="1"/>
  <c r="S382" i="1" s="1"/>
  <c r="S381" i="1"/>
  <c r="R381" i="1"/>
  <c r="Q381" i="1"/>
  <c r="R380" i="1"/>
  <c r="Q380" i="1"/>
  <c r="S380" i="1" s="1"/>
  <c r="R379" i="1"/>
  <c r="Q379" i="1"/>
  <c r="S379" i="1" s="1"/>
  <c r="R378" i="1"/>
  <c r="Q378" i="1"/>
  <c r="S378" i="1" s="1"/>
  <c r="S377" i="1"/>
  <c r="R377" i="1"/>
  <c r="Q377" i="1"/>
  <c r="R376" i="1"/>
  <c r="Q376" i="1"/>
  <c r="S376" i="1" s="1"/>
  <c r="R375" i="1"/>
  <c r="Q375" i="1"/>
  <c r="S375" i="1" s="1"/>
  <c r="R371" i="1"/>
  <c r="Q371" i="1"/>
  <c r="S371" i="1" s="1"/>
  <c r="R370" i="1"/>
  <c r="Q370" i="1"/>
  <c r="S370" i="1" s="1"/>
  <c r="R369" i="1"/>
  <c r="Q369" i="1"/>
  <c r="S369" i="1" s="1"/>
  <c r="R368" i="1"/>
  <c r="Q368" i="1"/>
  <c r="S368" i="1" s="1"/>
  <c r="R367" i="1"/>
  <c r="Q367" i="1"/>
  <c r="S367" i="1" s="1"/>
  <c r="R366" i="1"/>
  <c r="Q366" i="1"/>
  <c r="S366" i="1" s="1"/>
  <c r="R365" i="1"/>
  <c r="Q365" i="1"/>
  <c r="S365" i="1" s="1"/>
  <c r="R364" i="1"/>
  <c r="Q364" i="1"/>
  <c r="S364" i="1" s="1"/>
  <c r="R363" i="1"/>
  <c r="Q363" i="1"/>
  <c r="S363" i="1" s="1"/>
  <c r="R362" i="1"/>
  <c r="Q362" i="1"/>
  <c r="S362" i="1" s="1"/>
  <c r="R361" i="1"/>
  <c r="Q361" i="1"/>
  <c r="S361" i="1" s="1"/>
  <c r="R360" i="1"/>
  <c r="Q360" i="1"/>
  <c r="S360" i="1" s="1"/>
  <c r="R356" i="1"/>
  <c r="Q356" i="1"/>
  <c r="S356" i="1" s="1"/>
  <c r="R355" i="1"/>
  <c r="Q355" i="1"/>
  <c r="S355" i="1" s="1"/>
  <c r="R354" i="1"/>
  <c r="Q354" i="1"/>
  <c r="S354" i="1" s="1"/>
  <c r="R353" i="1"/>
  <c r="Q353" i="1"/>
  <c r="S353" i="1" s="1"/>
  <c r="R352" i="1"/>
  <c r="Q352" i="1"/>
  <c r="S352" i="1" s="1"/>
  <c r="R351" i="1"/>
  <c r="Q351" i="1"/>
  <c r="S351" i="1" s="1"/>
  <c r="R350" i="1"/>
  <c r="Q350" i="1"/>
  <c r="S350" i="1" s="1"/>
  <c r="R349" i="1"/>
  <c r="Q349" i="1"/>
  <c r="S349" i="1" s="1"/>
  <c r="R348" i="1"/>
  <c r="Q348" i="1"/>
  <c r="S348" i="1" s="1"/>
  <c r="R347" i="1"/>
  <c r="Q347" i="1"/>
  <c r="S347" i="1" s="1"/>
  <c r="R346" i="1"/>
  <c r="Q346" i="1"/>
  <c r="S346" i="1" s="1"/>
  <c r="R345" i="1"/>
  <c r="Q345" i="1"/>
  <c r="S345" i="1" s="1"/>
  <c r="R344" i="1"/>
  <c r="Q344" i="1"/>
  <c r="S344" i="1" s="1"/>
  <c r="R343" i="1"/>
  <c r="Q343" i="1"/>
  <c r="S343" i="1" s="1"/>
  <c r="R339" i="1"/>
  <c r="Q339" i="1"/>
  <c r="S339" i="1" s="1"/>
  <c r="S338" i="1"/>
  <c r="R338" i="1"/>
  <c r="Q338" i="1"/>
  <c r="R337" i="1"/>
  <c r="Q337" i="1"/>
  <c r="S337" i="1" s="1"/>
  <c r="R336" i="1"/>
  <c r="Q336" i="1"/>
  <c r="S336" i="1" s="1"/>
  <c r="R335" i="1"/>
  <c r="Q335" i="1"/>
  <c r="S335" i="1" s="1"/>
  <c r="R334" i="1"/>
  <c r="Q334" i="1"/>
  <c r="S334" i="1" s="1"/>
  <c r="R333" i="1"/>
  <c r="Q333" i="1"/>
  <c r="S333" i="1" s="1"/>
  <c r="R332" i="1"/>
  <c r="Q332" i="1"/>
  <c r="S332" i="1" s="1"/>
  <c r="R331" i="1"/>
  <c r="Q331" i="1"/>
  <c r="S331" i="1" s="1"/>
  <c r="S330" i="1"/>
  <c r="R330" i="1"/>
  <c r="Q330" i="1"/>
  <c r="R329" i="1"/>
  <c r="Q329" i="1"/>
  <c r="S329" i="1" s="1"/>
  <c r="R325" i="1"/>
  <c r="Q325" i="1"/>
  <c r="S325" i="1" s="1"/>
  <c r="R324" i="1"/>
  <c r="Q324" i="1"/>
  <c r="S324" i="1" s="1"/>
  <c r="R323" i="1"/>
  <c r="S323" i="1" s="1"/>
  <c r="Q323" i="1"/>
  <c r="R322" i="1"/>
  <c r="Q322" i="1"/>
  <c r="S322" i="1" s="1"/>
  <c r="R321" i="1"/>
  <c r="Q321" i="1"/>
  <c r="S321" i="1" s="1"/>
  <c r="R320" i="1"/>
  <c r="Q320" i="1"/>
  <c r="S320" i="1" s="1"/>
  <c r="R319" i="1"/>
  <c r="S319" i="1" s="1"/>
  <c r="Q319" i="1"/>
  <c r="R318" i="1"/>
  <c r="Q318" i="1"/>
  <c r="S318" i="1" s="1"/>
  <c r="R317" i="1"/>
  <c r="Q317" i="1"/>
  <c r="S317" i="1" s="1"/>
  <c r="R316" i="1"/>
  <c r="Q316" i="1"/>
  <c r="S316" i="1" s="1"/>
  <c r="R315" i="1"/>
  <c r="S315" i="1" s="1"/>
  <c r="Q315" i="1"/>
  <c r="R314" i="1"/>
  <c r="Q314" i="1"/>
  <c r="S314" i="1" s="1"/>
  <c r="R313" i="1"/>
  <c r="Q313" i="1"/>
  <c r="S313" i="1" s="1"/>
  <c r="R312" i="1"/>
  <c r="Q312" i="1"/>
  <c r="S312" i="1" s="1"/>
  <c r="R311" i="1"/>
  <c r="S311" i="1" s="1"/>
  <c r="Q311" i="1"/>
  <c r="R307" i="1"/>
  <c r="Q307" i="1"/>
  <c r="S307" i="1" s="1"/>
  <c r="R306" i="1"/>
  <c r="Q306" i="1"/>
  <c r="S306" i="1" s="1"/>
  <c r="R305" i="1"/>
  <c r="Q305" i="1"/>
  <c r="S305" i="1" s="1"/>
  <c r="R304" i="1"/>
  <c r="Q304" i="1"/>
  <c r="S304" i="1" s="1"/>
  <c r="R303" i="1"/>
  <c r="Q303" i="1"/>
  <c r="S303" i="1" s="1"/>
  <c r="R302" i="1"/>
  <c r="Q302" i="1"/>
  <c r="S302" i="1" s="1"/>
  <c r="S298" i="1"/>
  <c r="R298" i="1"/>
  <c r="Q298" i="1"/>
  <c r="R297" i="1"/>
  <c r="Q297" i="1"/>
  <c r="S297" i="1" s="1"/>
  <c r="R296" i="1"/>
  <c r="Q296" i="1"/>
  <c r="S296" i="1" s="1"/>
  <c r="R295" i="1"/>
  <c r="Q295" i="1"/>
  <c r="S295" i="1" s="1"/>
  <c r="S294" i="1"/>
  <c r="R294" i="1"/>
  <c r="Q294" i="1"/>
  <c r="R293" i="1"/>
  <c r="Q293" i="1"/>
  <c r="S293" i="1" s="1"/>
  <c r="R292" i="1"/>
  <c r="Q292" i="1"/>
  <c r="S292" i="1" s="1"/>
  <c r="S288" i="1"/>
  <c r="R288" i="1"/>
  <c r="Q288" i="1"/>
  <c r="S287" i="1"/>
  <c r="R287" i="1"/>
  <c r="Q287" i="1"/>
  <c r="R286" i="1"/>
  <c r="Q286" i="1"/>
  <c r="S286" i="1" s="1"/>
  <c r="R285" i="1"/>
  <c r="Q285" i="1"/>
  <c r="S285" i="1" s="1"/>
  <c r="S284" i="1"/>
  <c r="R284" i="1"/>
  <c r="Q284" i="1"/>
  <c r="S283" i="1"/>
  <c r="R283" i="1"/>
  <c r="Q283" i="1"/>
  <c r="R282" i="1"/>
  <c r="Q282" i="1"/>
  <c r="S282" i="1" s="1"/>
  <c r="R281" i="1"/>
  <c r="Q281" i="1"/>
  <c r="S281" i="1" s="1"/>
  <c r="S280" i="1"/>
  <c r="R280" i="1"/>
  <c r="Q280" i="1"/>
  <c r="S279" i="1"/>
  <c r="R279" i="1"/>
  <c r="Q279" i="1"/>
  <c r="R275" i="1"/>
  <c r="Q275" i="1"/>
  <c r="S275" i="1" s="1"/>
  <c r="R274" i="1"/>
  <c r="Q274" i="1"/>
  <c r="S274" i="1" s="1"/>
  <c r="R273" i="1"/>
  <c r="Q273" i="1"/>
  <c r="S273" i="1" s="1"/>
  <c r="R272" i="1"/>
  <c r="Q272" i="1"/>
  <c r="S272" i="1" s="1"/>
  <c r="R271" i="1"/>
  <c r="Q271" i="1"/>
  <c r="S271" i="1" s="1"/>
  <c r="R270" i="1"/>
  <c r="Q270" i="1"/>
  <c r="S270" i="1" s="1"/>
  <c r="R266" i="1"/>
  <c r="Q266" i="1"/>
  <c r="S266" i="1" s="1"/>
  <c r="R265" i="1"/>
  <c r="Q265" i="1"/>
  <c r="S265" i="1" s="1"/>
  <c r="R264" i="1"/>
  <c r="Q264" i="1"/>
  <c r="S264" i="1" s="1"/>
  <c r="R263" i="1"/>
  <c r="Q263" i="1"/>
  <c r="S263" i="1" s="1"/>
  <c r="R262" i="1"/>
  <c r="Q262" i="1"/>
  <c r="S262" i="1" s="1"/>
  <c r="R261" i="1"/>
  <c r="Q261" i="1"/>
  <c r="S261" i="1" s="1"/>
  <c r="R260" i="1"/>
  <c r="Q260" i="1"/>
  <c r="S260" i="1" s="1"/>
  <c r="R259" i="1"/>
  <c r="Q259" i="1"/>
  <c r="S259" i="1" s="1"/>
  <c r="R258" i="1"/>
  <c r="Q258" i="1"/>
  <c r="S258" i="1" s="1"/>
  <c r="R257" i="1"/>
  <c r="Q257" i="1"/>
  <c r="S257" i="1" s="1"/>
  <c r="R253" i="1"/>
  <c r="Q253" i="1"/>
  <c r="S253" i="1" s="1"/>
  <c r="R252" i="1"/>
  <c r="Q252" i="1"/>
  <c r="S252" i="1" s="1"/>
  <c r="R251" i="1"/>
  <c r="Q251" i="1"/>
  <c r="S251" i="1" s="1"/>
  <c r="R250" i="1"/>
  <c r="Q250" i="1"/>
  <c r="S250" i="1" s="1"/>
  <c r="R249" i="1"/>
  <c r="Q249" i="1"/>
  <c r="S249" i="1" s="1"/>
  <c r="R248" i="1"/>
  <c r="Q248" i="1"/>
  <c r="S248" i="1" s="1"/>
  <c r="R247" i="1"/>
  <c r="Q247" i="1"/>
  <c r="S247" i="1" s="1"/>
  <c r="R246" i="1"/>
  <c r="Q246" i="1"/>
  <c r="S246" i="1" s="1"/>
  <c r="R242" i="1"/>
  <c r="Q242" i="1"/>
  <c r="S242" i="1" s="1"/>
  <c r="R241" i="1"/>
  <c r="Q241" i="1"/>
  <c r="S241" i="1" s="1"/>
  <c r="R240" i="1"/>
  <c r="Q240" i="1"/>
  <c r="S240" i="1" s="1"/>
  <c r="R239" i="1"/>
  <c r="Q239" i="1"/>
  <c r="S239" i="1" s="1"/>
  <c r="R238" i="1"/>
  <c r="Q238" i="1"/>
  <c r="S238" i="1" s="1"/>
  <c r="R237" i="1"/>
  <c r="Q237" i="1"/>
  <c r="S237" i="1" s="1"/>
  <c r="R236" i="1"/>
  <c r="Q236" i="1"/>
  <c r="S236" i="1" s="1"/>
  <c r="R235" i="1"/>
  <c r="Q235" i="1"/>
  <c r="S235" i="1" s="1"/>
  <c r="R234" i="1"/>
  <c r="Q234" i="1"/>
  <c r="S234" i="1" s="1"/>
  <c r="R233" i="1"/>
  <c r="Q233" i="1"/>
  <c r="S233" i="1" s="1"/>
  <c r="R232" i="1"/>
  <c r="Q232" i="1"/>
  <c r="S232" i="1" s="1"/>
  <c r="R228" i="1"/>
  <c r="Q228" i="1"/>
  <c r="S228" i="1" s="1"/>
  <c r="R227" i="1"/>
  <c r="Q227" i="1"/>
  <c r="S227" i="1" s="1"/>
  <c r="R226" i="1"/>
  <c r="Q226" i="1"/>
  <c r="S226" i="1" s="1"/>
  <c r="R225" i="1"/>
  <c r="Q225" i="1"/>
  <c r="S225" i="1" s="1"/>
  <c r="R224" i="1"/>
  <c r="Q224" i="1"/>
  <c r="S224" i="1" s="1"/>
  <c r="R223" i="1"/>
  <c r="Q223" i="1"/>
  <c r="S223" i="1" s="1"/>
  <c r="R222" i="1"/>
  <c r="Q222" i="1"/>
  <c r="S222" i="1" s="1"/>
  <c r="R221" i="1"/>
  <c r="Q221" i="1"/>
  <c r="S221" i="1" s="1"/>
  <c r="R217" i="1"/>
  <c r="Q217" i="1"/>
  <c r="S217" i="1" s="1"/>
  <c r="R216" i="1"/>
  <c r="Q216" i="1"/>
  <c r="S216" i="1" s="1"/>
  <c r="R215" i="1"/>
  <c r="Q215" i="1"/>
  <c r="S215" i="1" s="1"/>
  <c r="R214" i="1"/>
  <c r="Q214" i="1"/>
  <c r="S214" i="1" s="1"/>
  <c r="R213" i="1"/>
  <c r="Q213" i="1"/>
  <c r="S213" i="1" s="1"/>
  <c r="R212" i="1"/>
  <c r="Q212" i="1"/>
  <c r="S212" i="1" s="1"/>
  <c r="R211" i="1"/>
  <c r="Q211" i="1"/>
  <c r="S211" i="1" s="1"/>
  <c r="R210" i="1"/>
  <c r="Q210" i="1"/>
  <c r="S210" i="1" s="1"/>
  <c r="R209" i="1"/>
  <c r="Q209" i="1"/>
  <c r="S209" i="1" s="1"/>
  <c r="S205" i="1"/>
  <c r="R205" i="1"/>
  <c r="Q205" i="1"/>
  <c r="S204" i="1"/>
  <c r="R204" i="1"/>
  <c r="Q204" i="1"/>
  <c r="R203" i="1"/>
  <c r="Q203" i="1"/>
  <c r="S203" i="1" s="1"/>
  <c r="R202" i="1"/>
  <c r="Q202" i="1"/>
  <c r="S202" i="1" s="1"/>
  <c r="S201" i="1"/>
  <c r="R201" i="1"/>
  <c r="Q201" i="1"/>
  <c r="S200" i="1"/>
  <c r="R200" i="1"/>
  <c r="Q200" i="1"/>
  <c r="R199" i="1"/>
  <c r="Q199" i="1"/>
  <c r="S199" i="1" s="1"/>
  <c r="R198" i="1"/>
  <c r="Q198" i="1"/>
  <c r="S198" i="1" s="1"/>
  <c r="S194" i="1"/>
  <c r="R194" i="1"/>
  <c r="Q194" i="1"/>
  <c r="R193" i="1"/>
  <c r="Q193" i="1"/>
  <c r="S193" i="1" s="1"/>
  <c r="R192" i="1"/>
  <c r="Q192" i="1"/>
  <c r="S192" i="1" s="1"/>
  <c r="R191" i="1"/>
  <c r="Q191" i="1"/>
  <c r="S191" i="1" s="1"/>
  <c r="S190" i="1"/>
  <c r="R190" i="1"/>
  <c r="Q190" i="1"/>
  <c r="R186" i="1"/>
  <c r="Q186" i="1"/>
  <c r="S186" i="1" s="1"/>
  <c r="R185" i="1"/>
  <c r="Q185" i="1"/>
  <c r="S185" i="1" s="1"/>
  <c r="R184" i="1"/>
  <c r="Q184" i="1"/>
  <c r="S184" i="1" s="1"/>
  <c r="R183" i="1"/>
  <c r="Q183" i="1"/>
  <c r="S183" i="1" s="1"/>
  <c r="R182" i="1"/>
  <c r="Q182" i="1"/>
  <c r="S182" i="1" s="1"/>
  <c r="R181" i="1"/>
  <c r="Q181" i="1"/>
  <c r="S181" i="1" s="1"/>
  <c r="R180" i="1"/>
  <c r="Q180" i="1"/>
  <c r="S180" i="1" s="1"/>
  <c r="R179" i="1"/>
  <c r="Q179" i="1"/>
  <c r="S179" i="1" s="1"/>
  <c r="R178" i="1"/>
  <c r="Q178" i="1"/>
  <c r="S178" i="1" s="1"/>
  <c r="R177" i="1"/>
  <c r="Q177" i="1"/>
  <c r="S177" i="1" s="1"/>
  <c r="R176" i="1"/>
  <c r="Q176" i="1"/>
  <c r="S176" i="1" s="1"/>
  <c r="R172" i="1"/>
  <c r="S172" i="1" s="1"/>
  <c r="Q172" i="1"/>
  <c r="R171" i="1"/>
  <c r="Q171" i="1"/>
  <c r="S171" i="1" s="1"/>
  <c r="R170" i="1"/>
  <c r="Q170" i="1"/>
  <c r="S170" i="1" s="1"/>
  <c r="R169" i="1"/>
  <c r="Q169" i="1"/>
  <c r="S169" i="1" s="1"/>
  <c r="R168" i="1"/>
  <c r="S168" i="1" s="1"/>
  <c r="Q168" i="1"/>
  <c r="R167" i="1"/>
  <c r="Q167" i="1"/>
  <c r="S167" i="1" s="1"/>
  <c r="R166" i="1"/>
  <c r="Q166" i="1"/>
  <c r="S166" i="1" s="1"/>
  <c r="R165" i="1"/>
  <c r="Q165" i="1"/>
  <c r="S165" i="1" s="1"/>
  <c r="R164" i="1"/>
  <c r="S164" i="1" s="1"/>
  <c r="Q164" i="1"/>
  <c r="R160" i="1"/>
  <c r="S160" i="1" s="1"/>
  <c r="Q160" i="1"/>
  <c r="S159" i="1"/>
  <c r="R159" i="1"/>
  <c r="Q159" i="1"/>
  <c r="R158" i="1"/>
  <c r="Q158" i="1"/>
  <c r="S158" i="1" s="1"/>
  <c r="R157" i="1"/>
  <c r="Q157" i="1"/>
  <c r="S157" i="1" s="1"/>
  <c r="R156" i="1"/>
  <c r="S156" i="1" s="1"/>
  <c r="Q156" i="1"/>
  <c r="S155" i="1"/>
  <c r="R155" i="1"/>
  <c r="Q155" i="1"/>
  <c r="R154" i="1"/>
  <c r="Q154" i="1"/>
  <c r="S154" i="1" s="1"/>
  <c r="R150" i="1"/>
  <c r="Q150" i="1"/>
  <c r="S150" i="1" s="1"/>
  <c r="R149" i="1"/>
  <c r="Q149" i="1"/>
  <c r="S149" i="1" s="1"/>
  <c r="R148" i="1"/>
  <c r="Q148" i="1"/>
  <c r="S148" i="1" s="1"/>
  <c r="R147" i="1"/>
  <c r="Q147" i="1"/>
  <c r="S147" i="1" s="1"/>
  <c r="R146" i="1"/>
  <c r="Q146" i="1"/>
  <c r="S146" i="1" s="1"/>
  <c r="R145" i="1"/>
  <c r="Q145" i="1"/>
  <c r="S145" i="1" s="1"/>
  <c r="R144" i="1"/>
  <c r="Q144" i="1"/>
  <c r="S144" i="1" s="1"/>
  <c r="R143" i="1"/>
  <c r="Q143" i="1"/>
  <c r="S143" i="1" s="1"/>
  <c r="R142" i="1"/>
  <c r="Q142" i="1"/>
  <c r="S142" i="1" s="1"/>
  <c r="S138" i="1"/>
  <c r="R138" i="1"/>
  <c r="Q138" i="1"/>
  <c r="S137" i="1"/>
  <c r="R137" i="1"/>
  <c r="Q137" i="1"/>
  <c r="R136" i="1"/>
  <c r="Q136" i="1"/>
  <c r="S136" i="1" s="1"/>
  <c r="R135" i="1"/>
  <c r="Q135" i="1"/>
  <c r="S135" i="1" s="1"/>
  <c r="S134" i="1"/>
  <c r="R134" i="1"/>
  <c r="Q134" i="1"/>
  <c r="S133" i="1"/>
  <c r="R133" i="1"/>
  <c r="Q133" i="1"/>
  <c r="R132" i="1"/>
  <c r="Q132" i="1"/>
  <c r="S132" i="1" s="1"/>
  <c r="R131" i="1"/>
  <c r="Q131" i="1"/>
  <c r="S131" i="1" s="1"/>
  <c r="S130" i="1"/>
  <c r="R130" i="1"/>
  <c r="Q130" i="1"/>
  <c r="S129" i="1"/>
  <c r="R129" i="1"/>
  <c r="Q129" i="1"/>
  <c r="S125" i="1"/>
  <c r="R125" i="1"/>
  <c r="Q125" i="1"/>
  <c r="S124" i="1"/>
  <c r="R124" i="1"/>
  <c r="Q124" i="1"/>
  <c r="R123" i="1"/>
  <c r="Q123" i="1"/>
  <c r="S123" i="1" s="1"/>
  <c r="R122" i="1"/>
  <c r="Q122" i="1"/>
  <c r="S122" i="1" s="1"/>
  <c r="S121" i="1"/>
  <c r="R121" i="1"/>
  <c r="Q121" i="1"/>
  <c r="S120" i="1"/>
  <c r="R120" i="1"/>
  <c r="Q120" i="1"/>
  <c r="R119" i="1"/>
  <c r="Q119" i="1"/>
  <c r="S119" i="1" s="1"/>
  <c r="R118" i="1"/>
  <c r="Q118" i="1"/>
  <c r="S118" i="1" s="1"/>
  <c r="S117" i="1"/>
  <c r="R117" i="1"/>
  <c r="Q117" i="1"/>
  <c r="S116" i="1"/>
  <c r="R116" i="1"/>
  <c r="Q116" i="1"/>
  <c r="R112" i="1"/>
  <c r="Q112" i="1"/>
  <c r="S112" i="1" s="1"/>
  <c r="R111" i="1"/>
  <c r="Q111" i="1"/>
  <c r="S111" i="1" s="1"/>
  <c r="R110" i="1"/>
  <c r="Q110" i="1"/>
  <c r="S110" i="1" s="1"/>
  <c r="R109" i="1"/>
  <c r="Q109" i="1"/>
  <c r="S109" i="1" s="1"/>
  <c r="R108" i="1"/>
  <c r="Q108" i="1"/>
  <c r="S108" i="1" s="1"/>
  <c r="R107" i="1"/>
  <c r="Q107" i="1"/>
  <c r="S107" i="1" s="1"/>
  <c r="R106" i="1"/>
  <c r="Q106" i="1"/>
  <c r="S106" i="1" s="1"/>
  <c r="R102" i="1"/>
  <c r="Q102" i="1"/>
  <c r="S102" i="1" s="1"/>
  <c r="S101" i="1"/>
  <c r="R101" i="1"/>
  <c r="Q101" i="1"/>
  <c r="R100" i="1"/>
  <c r="Q100" i="1"/>
  <c r="S100" i="1" s="1"/>
  <c r="R99" i="1"/>
  <c r="Q99" i="1"/>
  <c r="S99" i="1" s="1"/>
  <c r="R98" i="1"/>
  <c r="Q98" i="1"/>
  <c r="S98" i="1" s="1"/>
  <c r="S97" i="1"/>
  <c r="R97" i="1"/>
  <c r="Q97" i="1"/>
  <c r="R96" i="1"/>
  <c r="Q96" i="1"/>
  <c r="S96" i="1" s="1"/>
  <c r="R95" i="1"/>
  <c r="Q95" i="1"/>
  <c r="S95" i="1" s="1"/>
  <c r="R91" i="1"/>
  <c r="Q91" i="1"/>
  <c r="S91" i="1" s="1"/>
  <c r="R90" i="1"/>
  <c r="Q90" i="1"/>
  <c r="S90" i="1" s="1"/>
  <c r="R89" i="1"/>
  <c r="Q89" i="1"/>
  <c r="S89" i="1" s="1"/>
  <c r="R88" i="1"/>
  <c r="Q88" i="1"/>
  <c r="S88" i="1" s="1"/>
  <c r="R87" i="1"/>
  <c r="Q87" i="1"/>
  <c r="S87" i="1" s="1"/>
  <c r="R86" i="1"/>
  <c r="Q86" i="1"/>
  <c r="S86" i="1" s="1"/>
  <c r="R85" i="1"/>
  <c r="Q85" i="1"/>
  <c r="S85" i="1" s="1"/>
  <c r="R84" i="1"/>
  <c r="Q84" i="1"/>
  <c r="S84" i="1" s="1"/>
  <c r="R80" i="1"/>
  <c r="Q80" i="1"/>
  <c r="S80" i="1" s="1"/>
  <c r="R79" i="1"/>
  <c r="Q79" i="1"/>
  <c r="S79" i="1" s="1"/>
  <c r="R78" i="1"/>
  <c r="Q78" i="1"/>
  <c r="S78" i="1" s="1"/>
  <c r="R77" i="1"/>
  <c r="Q77" i="1"/>
  <c r="S77" i="1" s="1"/>
  <c r="R76" i="1"/>
  <c r="Q76" i="1"/>
  <c r="S76" i="1" s="1"/>
  <c r="R75" i="1"/>
  <c r="Q75" i="1"/>
  <c r="S75" i="1" s="1"/>
  <c r="R74" i="1"/>
  <c r="Q74" i="1"/>
  <c r="S74" i="1" s="1"/>
  <c r="R73" i="1"/>
  <c r="Q73" i="1"/>
  <c r="S73" i="1" s="1"/>
  <c r="R72" i="1"/>
  <c r="Q72" i="1"/>
  <c r="S72" i="1" s="1"/>
  <c r="R71" i="1"/>
  <c r="Q71" i="1"/>
  <c r="S71" i="1" s="1"/>
  <c r="R70" i="1"/>
  <c r="Q70" i="1"/>
  <c r="S70" i="1" s="1"/>
  <c r="R69" i="1"/>
  <c r="Q69" i="1"/>
  <c r="S69" i="1" s="1"/>
  <c r="R65" i="1"/>
  <c r="Q65" i="1"/>
  <c r="S65" i="1" s="1"/>
  <c r="R64" i="1"/>
  <c r="Q64" i="1"/>
  <c r="S64" i="1" s="1"/>
  <c r="R63" i="1"/>
  <c r="S63" i="1" s="1"/>
  <c r="Q63" i="1"/>
  <c r="R62" i="1"/>
  <c r="Q62" i="1"/>
  <c r="S62" i="1" s="1"/>
  <c r="R61" i="1"/>
  <c r="Q61" i="1"/>
  <c r="S61" i="1" s="1"/>
  <c r="R60" i="1"/>
  <c r="Q60" i="1"/>
  <c r="S60" i="1" s="1"/>
  <c r="R59" i="1"/>
  <c r="S59" i="1" s="1"/>
  <c r="Q59" i="1"/>
  <c r="R58" i="1"/>
  <c r="Q58" i="1"/>
  <c r="S58" i="1" s="1"/>
  <c r="R57" i="1"/>
  <c r="Q57" i="1"/>
  <c r="S57" i="1" s="1"/>
  <c r="R53" i="1"/>
  <c r="Q53" i="1"/>
  <c r="S53" i="1" s="1"/>
  <c r="R52" i="1"/>
  <c r="Q52" i="1"/>
  <c r="S52" i="1" s="1"/>
  <c r="R51" i="1"/>
  <c r="Q51" i="1"/>
  <c r="S51" i="1" s="1"/>
  <c r="R50" i="1"/>
  <c r="Q50" i="1"/>
  <c r="S50" i="1" s="1"/>
  <c r="R49" i="1"/>
  <c r="Q49" i="1"/>
  <c r="S49" i="1" s="1"/>
  <c r="R48" i="1"/>
  <c r="Q48" i="1"/>
  <c r="S48" i="1" s="1"/>
  <c r="R47" i="1"/>
  <c r="Q47" i="1"/>
  <c r="S47" i="1" s="1"/>
  <c r="R46" i="1"/>
  <c r="Q46" i="1"/>
  <c r="S46" i="1" s="1"/>
  <c r="R42" i="1"/>
  <c r="Q42" i="1"/>
  <c r="S42" i="1" s="1"/>
  <c r="R41" i="1"/>
  <c r="Q41" i="1"/>
  <c r="S41" i="1" s="1"/>
  <c r="R40" i="1"/>
  <c r="Q40" i="1"/>
  <c r="S40" i="1" s="1"/>
  <c r="R39" i="1"/>
  <c r="Q39" i="1"/>
  <c r="S39" i="1" s="1"/>
  <c r="R38" i="1"/>
  <c r="Q38" i="1"/>
  <c r="S38" i="1" s="1"/>
  <c r="R37" i="1"/>
  <c r="Q37" i="1"/>
  <c r="S37" i="1" s="1"/>
  <c r="R36" i="1"/>
  <c r="Q36" i="1"/>
  <c r="S36" i="1" s="1"/>
  <c r="R35" i="1"/>
  <c r="Q35" i="1"/>
  <c r="S35" i="1" s="1"/>
  <c r="R34" i="1"/>
  <c r="Q34" i="1"/>
  <c r="S34" i="1" s="1"/>
  <c r="R33" i="1"/>
  <c r="Q33" i="1"/>
  <c r="S33" i="1" s="1"/>
  <c r="R32" i="1"/>
  <c r="Q32" i="1"/>
  <c r="S32" i="1" s="1"/>
  <c r="R28" i="1"/>
  <c r="Q28" i="1"/>
  <c r="S28" i="1" s="1"/>
  <c r="R27" i="1"/>
  <c r="S27" i="1" s="1"/>
  <c r="Q27" i="1"/>
  <c r="R26" i="1"/>
  <c r="Q26" i="1"/>
  <c r="S26" i="1" s="1"/>
  <c r="R25" i="1"/>
  <c r="Q25" i="1"/>
  <c r="S25" i="1" s="1"/>
  <c r="S24" i="1"/>
  <c r="R24" i="1"/>
  <c r="Q24" i="1"/>
  <c r="R23" i="1"/>
  <c r="S23" i="1" s="1"/>
  <c r="Q23" i="1"/>
  <c r="R22" i="1"/>
  <c r="Q22" i="1"/>
  <c r="S22" i="1" s="1"/>
  <c r="R21" i="1"/>
  <c r="Q21" i="1"/>
  <c r="S21" i="1" s="1"/>
  <c r="S20" i="1"/>
  <c r="R20" i="1"/>
  <c r="Q20" i="1"/>
  <c r="R19" i="1"/>
  <c r="S19" i="1" s="1"/>
  <c r="Q19" i="1"/>
  <c r="R18" i="1"/>
  <c r="Q18" i="1"/>
  <c r="S18" i="1" s="1"/>
  <c r="R17" i="1"/>
  <c r="Q17" i="1"/>
  <c r="S17" i="1" s="1"/>
  <c r="R13" i="1"/>
  <c r="Q13" i="1"/>
  <c r="S13" i="1" s="1"/>
  <c r="R12" i="1"/>
  <c r="Q12" i="1"/>
  <c r="S12" i="1" s="1"/>
  <c r="R11" i="1"/>
  <c r="Q11" i="1"/>
  <c r="S11" i="1" s="1"/>
  <c r="R10" i="1"/>
  <c r="Q10" i="1"/>
  <c r="S10" i="1" s="1"/>
  <c r="R9" i="1"/>
  <c r="Q9" i="1"/>
  <c r="S9" i="1" s="1"/>
  <c r="R8" i="1"/>
  <c r="Q8" i="1"/>
  <c r="S8" i="1" s="1"/>
  <c r="R7" i="1"/>
  <c r="Q7" i="1"/>
  <c r="S7" i="1" s="1"/>
  <c r="R6" i="1"/>
  <c r="Q6" i="1"/>
  <c r="S6" i="1" s="1"/>
  <c r="R5" i="1"/>
  <c r="Q5" i="1"/>
  <c r="S5" i="1" s="1"/>
  <c r="T99" i="2"/>
  <c r="T98" i="2"/>
  <c r="T97" i="2"/>
  <c r="T96" i="2"/>
  <c r="T95" i="2"/>
  <c r="T94" i="2"/>
  <c r="T93" i="2"/>
  <c r="T92" i="2"/>
  <c r="T91" i="2"/>
  <c r="T86" i="2"/>
  <c r="T85" i="2"/>
  <c r="T84" i="2"/>
  <c r="T83" i="2"/>
  <c r="T82" i="2"/>
  <c r="T77" i="2"/>
  <c r="T76" i="2"/>
  <c r="T75" i="2"/>
  <c r="T74" i="2"/>
  <c r="T73" i="2"/>
  <c r="T72" i="2"/>
  <c r="T71" i="2"/>
  <c r="T70" i="2"/>
  <c r="T69" i="2"/>
  <c r="T64" i="2"/>
  <c r="T63" i="2"/>
  <c r="T62" i="2"/>
  <c r="T61" i="2"/>
  <c r="T60" i="2"/>
  <c r="T59" i="2"/>
  <c r="T58" i="2"/>
  <c r="T57" i="2"/>
  <c r="T56" i="2"/>
  <c r="T55" i="2"/>
  <c r="T54" i="2"/>
  <c r="T49" i="2"/>
  <c r="T48" i="2"/>
  <c r="T47" i="2"/>
  <c r="T46" i="2"/>
  <c r="T45" i="2"/>
  <c r="T44" i="2"/>
  <c r="T43" i="2"/>
  <c r="T42" i="2"/>
  <c r="T41" i="2"/>
  <c r="T36" i="2"/>
  <c r="T35" i="2"/>
  <c r="T34" i="2"/>
  <c r="T33" i="2"/>
  <c r="T28" i="2"/>
  <c r="T27" i="2"/>
  <c r="T26" i="2"/>
  <c r="T21" i="2"/>
  <c r="T20" i="2"/>
  <c r="T19" i="2"/>
  <c r="T18" i="2"/>
  <c r="T17" i="2"/>
  <c r="T16" i="2"/>
  <c r="T11" i="2"/>
  <c r="T10" i="2"/>
  <c r="T9" i="2"/>
  <c r="T7" i="2"/>
  <c r="T6" i="2"/>
  <c r="T5" i="2"/>
  <c r="T337" i="6"/>
  <c r="T336" i="6"/>
  <c r="T335" i="6"/>
  <c r="T334" i="6"/>
  <c r="T333" i="6"/>
  <c r="T332" i="6"/>
  <c r="T331" i="6"/>
  <c r="T338" i="6" s="1"/>
  <c r="T326" i="6"/>
  <c r="T325" i="6"/>
  <c r="T324" i="6"/>
  <c r="T323" i="6"/>
  <c r="T322" i="6"/>
  <c r="T321" i="6"/>
  <c r="T320" i="6"/>
  <c r="T319" i="6"/>
  <c r="T318" i="6"/>
  <c r="T317" i="6"/>
  <c r="T316" i="6"/>
  <c r="T311" i="6"/>
  <c r="T310" i="6"/>
  <c r="T309" i="6"/>
  <c r="T308" i="6"/>
  <c r="T307" i="6"/>
  <c r="T306" i="6"/>
  <c r="T305" i="6"/>
  <c r="T304" i="6"/>
  <c r="T303" i="6"/>
  <c r="T302" i="6"/>
  <c r="T301" i="6"/>
  <c r="T300" i="6"/>
  <c r="T299" i="6"/>
  <c r="T294" i="6"/>
  <c r="T293" i="6"/>
  <c r="T292" i="6"/>
  <c r="T291" i="6"/>
  <c r="T290" i="6"/>
  <c r="T289" i="6"/>
  <c r="T288" i="6"/>
  <c r="T287" i="6"/>
  <c r="T286" i="6"/>
  <c r="T285" i="6"/>
  <c r="T279" i="6"/>
  <c r="T278" i="6"/>
  <c r="T277" i="6"/>
  <c r="T276" i="6"/>
  <c r="T275" i="6"/>
  <c r="T274" i="6"/>
  <c r="T273" i="6"/>
  <c r="T272" i="6"/>
  <c r="T271" i="6"/>
  <c r="T270" i="6"/>
  <c r="T269" i="6"/>
  <c r="T268" i="6"/>
  <c r="T267" i="6"/>
  <c r="T266" i="6"/>
  <c r="T261" i="6"/>
  <c r="T260" i="6"/>
  <c r="T259" i="6"/>
  <c r="T258" i="6"/>
  <c r="T257" i="6"/>
  <c r="T256" i="6"/>
  <c r="T255" i="6"/>
  <c r="T250" i="6"/>
  <c r="T249" i="6"/>
  <c r="T248" i="6"/>
  <c r="T247" i="6"/>
  <c r="T242" i="6"/>
  <c r="T241" i="6"/>
  <c r="T240" i="6"/>
  <c r="T239" i="6"/>
  <c r="T238" i="6"/>
  <c r="T237" i="6"/>
  <c r="T236" i="6"/>
  <c r="T231" i="6"/>
  <c r="T230" i="6"/>
  <c r="T229" i="6"/>
  <c r="T228" i="6"/>
  <c r="T227" i="6"/>
  <c r="T226" i="6"/>
  <c r="T225" i="6"/>
  <c r="T224" i="6"/>
  <c r="T223" i="6"/>
  <c r="T222" i="6"/>
  <c r="T221" i="6"/>
  <c r="T216" i="6"/>
  <c r="T215" i="6"/>
  <c r="T214" i="6"/>
  <c r="T213" i="6"/>
  <c r="T212" i="6"/>
  <c r="T207" i="6"/>
  <c r="T206" i="6"/>
  <c r="T205" i="6"/>
  <c r="T204" i="6"/>
  <c r="T203" i="6"/>
  <c r="T202" i="6"/>
  <c r="T201" i="6"/>
  <c r="T200" i="6"/>
  <c r="T199" i="6"/>
  <c r="T198" i="6"/>
  <c r="T193" i="6"/>
  <c r="T192" i="6"/>
  <c r="T191" i="6"/>
  <c r="T190" i="6"/>
  <c r="T189" i="6"/>
  <c r="T188" i="6"/>
  <c r="T183" i="6"/>
  <c r="T182" i="6"/>
  <c r="T181" i="6"/>
  <c r="T180" i="6"/>
  <c r="T179" i="6"/>
  <c r="T174" i="6"/>
  <c r="T173" i="6"/>
  <c r="T172" i="6"/>
  <c r="T171" i="6"/>
  <c r="T170" i="6"/>
  <c r="T169" i="6"/>
  <c r="T168" i="6"/>
  <c r="T163" i="6"/>
  <c r="T162" i="6"/>
  <c r="T161" i="6"/>
  <c r="T160" i="6"/>
  <c r="T159" i="6"/>
  <c r="T158" i="6"/>
  <c r="T157" i="6"/>
  <c r="T156" i="6"/>
  <c r="T151" i="6"/>
  <c r="T150" i="6"/>
  <c r="T149" i="6"/>
  <c r="T148" i="6"/>
  <c r="T147" i="6"/>
  <c r="T146" i="6"/>
  <c r="T141" i="6"/>
  <c r="T140" i="6"/>
  <c r="T139" i="6"/>
  <c r="T138" i="6"/>
  <c r="T137" i="6"/>
  <c r="T136" i="6"/>
  <c r="T135" i="6"/>
  <c r="T134" i="6"/>
  <c r="T129" i="6"/>
  <c r="T128" i="6"/>
  <c r="T127" i="6"/>
  <c r="T126" i="6"/>
  <c r="T125" i="6"/>
  <c r="T124" i="6"/>
  <c r="T123" i="6"/>
  <c r="T122" i="6"/>
  <c r="T117" i="6"/>
  <c r="T116" i="6"/>
  <c r="T115" i="6"/>
  <c r="T114" i="6"/>
  <c r="T113" i="6"/>
  <c r="T112" i="6"/>
  <c r="T111" i="6"/>
  <c r="T110" i="6"/>
  <c r="T109" i="6"/>
  <c r="T104" i="6"/>
  <c r="T103" i="6"/>
  <c r="T102" i="6"/>
  <c r="T101" i="6"/>
  <c r="T100" i="6"/>
  <c r="T99" i="6"/>
  <c r="T94" i="6"/>
  <c r="T93" i="6"/>
  <c r="T92" i="6"/>
  <c r="T91" i="6"/>
  <c r="T90" i="6"/>
  <c r="T85" i="6"/>
  <c r="T84" i="6"/>
  <c r="T83" i="6"/>
  <c r="T82" i="6"/>
  <c r="T81" i="6"/>
  <c r="T80" i="6"/>
  <c r="T79" i="6"/>
  <c r="T74" i="6"/>
  <c r="T73" i="6"/>
  <c r="T72" i="6"/>
  <c r="T71" i="6"/>
  <c r="T70" i="6"/>
  <c r="T69" i="6"/>
  <c r="T68" i="6"/>
  <c r="T67" i="6"/>
  <c r="T66" i="6"/>
  <c r="T61" i="6"/>
  <c r="T60" i="6"/>
  <c r="T59" i="6"/>
  <c r="T58" i="6"/>
  <c r="T57" i="6"/>
  <c r="T56" i="6"/>
  <c r="T51" i="6"/>
  <c r="T50" i="6"/>
  <c r="T49" i="6"/>
  <c r="T48" i="6"/>
  <c r="T47" i="6"/>
  <c r="T42" i="6"/>
  <c r="T41" i="6"/>
  <c r="T40" i="6"/>
  <c r="T39" i="6"/>
  <c r="T38" i="6"/>
  <c r="T37" i="6"/>
  <c r="T36" i="6"/>
  <c r="T35" i="6"/>
  <c r="T34" i="6"/>
  <c r="T33" i="6"/>
  <c r="T28" i="6"/>
  <c r="T27" i="6"/>
  <c r="T26" i="6"/>
  <c r="T25" i="6"/>
  <c r="T24" i="6"/>
  <c r="T23" i="6"/>
  <c r="T22" i="6"/>
  <c r="T21" i="6"/>
  <c r="T20" i="6"/>
  <c r="T19" i="6"/>
  <c r="T18" i="6"/>
  <c r="T13" i="6"/>
  <c r="T12" i="6"/>
  <c r="T11" i="6"/>
  <c r="T10" i="6"/>
  <c r="T9" i="6"/>
  <c r="T7" i="6"/>
  <c r="T6" i="6"/>
  <c r="T5" i="6"/>
  <c r="T382" i="1"/>
  <c r="T381" i="1"/>
  <c r="T380" i="1"/>
  <c r="T379" i="1"/>
  <c r="T378" i="1"/>
  <c r="T377" i="1"/>
  <c r="T376" i="1"/>
  <c r="T371" i="1"/>
  <c r="T370" i="1"/>
  <c r="T369" i="1"/>
  <c r="T368" i="1"/>
  <c r="T367" i="1"/>
  <c r="T366" i="1"/>
  <c r="T365" i="1"/>
  <c r="T364" i="1"/>
  <c r="T363" i="1"/>
  <c r="T362" i="1"/>
  <c r="T361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39" i="1"/>
  <c r="T338" i="1"/>
  <c r="T337" i="1"/>
  <c r="T336" i="1"/>
  <c r="T335" i="1"/>
  <c r="T334" i="1"/>
  <c r="T333" i="1"/>
  <c r="T332" i="1"/>
  <c r="T331" i="1"/>
  <c r="T330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07" i="1"/>
  <c r="T306" i="1"/>
  <c r="T305" i="1"/>
  <c r="T304" i="1"/>
  <c r="T303" i="1"/>
  <c r="T298" i="1"/>
  <c r="T297" i="1"/>
  <c r="T296" i="1"/>
  <c r="T295" i="1"/>
  <c r="T294" i="1"/>
  <c r="T293" i="1"/>
  <c r="T288" i="1"/>
  <c r="T287" i="1"/>
  <c r="T286" i="1"/>
  <c r="T285" i="1"/>
  <c r="T284" i="1"/>
  <c r="T283" i="1"/>
  <c r="T282" i="1"/>
  <c r="T281" i="1"/>
  <c r="T280" i="1"/>
  <c r="T275" i="1"/>
  <c r="T274" i="1"/>
  <c r="T273" i="1"/>
  <c r="T272" i="1"/>
  <c r="T271" i="1"/>
  <c r="T266" i="1"/>
  <c r="T265" i="1"/>
  <c r="T264" i="1"/>
  <c r="T263" i="1"/>
  <c r="T262" i="1"/>
  <c r="T261" i="1"/>
  <c r="T260" i="1"/>
  <c r="T259" i="1"/>
  <c r="T258" i="1"/>
  <c r="T253" i="1"/>
  <c r="T252" i="1"/>
  <c r="T251" i="1"/>
  <c r="T250" i="1"/>
  <c r="T249" i="1"/>
  <c r="T248" i="1"/>
  <c r="T247" i="1"/>
  <c r="T242" i="1"/>
  <c r="T241" i="1"/>
  <c r="T240" i="1"/>
  <c r="T239" i="1"/>
  <c r="T238" i="1"/>
  <c r="T237" i="1"/>
  <c r="T236" i="1"/>
  <c r="T235" i="1"/>
  <c r="T234" i="1"/>
  <c r="T233" i="1"/>
  <c r="T228" i="1"/>
  <c r="T227" i="1"/>
  <c r="T226" i="1"/>
  <c r="T225" i="1"/>
  <c r="T224" i="1"/>
  <c r="T223" i="1"/>
  <c r="T222" i="1"/>
  <c r="T217" i="1"/>
  <c r="T216" i="1"/>
  <c r="T215" i="1"/>
  <c r="T214" i="1"/>
  <c r="T213" i="1"/>
  <c r="T212" i="1"/>
  <c r="T211" i="1"/>
  <c r="T210" i="1"/>
  <c r="T205" i="1"/>
  <c r="T204" i="1"/>
  <c r="T203" i="1"/>
  <c r="T202" i="1"/>
  <c r="T201" i="1"/>
  <c r="T200" i="1"/>
  <c r="T199" i="1"/>
  <c r="T194" i="1"/>
  <c r="T193" i="1"/>
  <c r="T192" i="1"/>
  <c r="T191" i="1"/>
  <c r="T186" i="1"/>
  <c r="T185" i="1"/>
  <c r="T184" i="1"/>
  <c r="T183" i="1"/>
  <c r="T182" i="1"/>
  <c r="T181" i="1"/>
  <c r="T180" i="1"/>
  <c r="T179" i="1"/>
  <c r="T178" i="1"/>
  <c r="T177" i="1"/>
  <c r="T172" i="1"/>
  <c r="T171" i="1"/>
  <c r="T170" i="1"/>
  <c r="T169" i="1"/>
  <c r="T168" i="1"/>
  <c r="T167" i="1"/>
  <c r="T166" i="1"/>
  <c r="T165" i="1"/>
  <c r="T160" i="1"/>
  <c r="T159" i="1"/>
  <c r="T158" i="1"/>
  <c r="T157" i="1"/>
  <c r="T156" i="1"/>
  <c r="T155" i="1"/>
  <c r="T150" i="1"/>
  <c r="T149" i="1"/>
  <c r="T148" i="1"/>
  <c r="T147" i="1"/>
  <c r="T146" i="1"/>
  <c r="T145" i="1"/>
  <c r="T144" i="1"/>
  <c r="T143" i="1"/>
  <c r="T138" i="1"/>
  <c r="T137" i="1"/>
  <c r="T136" i="1"/>
  <c r="T135" i="1"/>
  <c r="T134" i="1"/>
  <c r="T133" i="1"/>
  <c r="T132" i="1"/>
  <c r="T131" i="1"/>
  <c r="T130" i="1"/>
  <c r="T125" i="1"/>
  <c r="T124" i="1"/>
  <c r="T123" i="1"/>
  <c r="T122" i="1"/>
  <c r="T121" i="1"/>
  <c r="T120" i="1"/>
  <c r="T119" i="1"/>
  <c r="T118" i="1"/>
  <c r="T117" i="1"/>
  <c r="T112" i="1"/>
  <c r="T111" i="1"/>
  <c r="T110" i="1"/>
  <c r="T109" i="1"/>
  <c r="T108" i="1"/>
  <c r="T107" i="1"/>
  <c r="T102" i="1"/>
  <c r="T101" i="1"/>
  <c r="T100" i="1"/>
  <c r="T99" i="1"/>
  <c r="T98" i="1"/>
  <c r="T97" i="1"/>
  <c r="T96" i="1"/>
  <c r="T91" i="1"/>
  <c r="T90" i="1"/>
  <c r="T89" i="1"/>
  <c r="T88" i="1"/>
  <c r="T87" i="1"/>
  <c r="T86" i="1"/>
  <c r="T85" i="1"/>
  <c r="T80" i="1"/>
  <c r="T79" i="1"/>
  <c r="T78" i="1"/>
  <c r="T77" i="1"/>
  <c r="T76" i="1"/>
  <c r="T75" i="1"/>
  <c r="T74" i="1"/>
  <c r="T73" i="1"/>
  <c r="T72" i="1"/>
  <c r="T71" i="1"/>
  <c r="T70" i="1"/>
  <c r="T65" i="1"/>
  <c r="T64" i="1"/>
  <c r="T63" i="1"/>
  <c r="T62" i="1"/>
  <c r="T61" i="1"/>
  <c r="T60" i="1"/>
  <c r="T59" i="1"/>
  <c r="T58" i="1"/>
  <c r="T53" i="1"/>
  <c r="T52" i="1"/>
  <c r="T51" i="1"/>
  <c r="T50" i="1"/>
  <c r="T49" i="1"/>
  <c r="T48" i="1"/>
  <c r="T47" i="1"/>
  <c r="T42" i="1"/>
  <c r="T41" i="1"/>
  <c r="T40" i="1"/>
  <c r="T39" i="1"/>
  <c r="T38" i="1"/>
  <c r="T37" i="1"/>
  <c r="T36" i="1"/>
  <c r="T35" i="1"/>
  <c r="T34" i="1"/>
  <c r="T33" i="1"/>
  <c r="T28" i="1"/>
  <c r="T27" i="1"/>
  <c r="T26" i="1"/>
  <c r="T25" i="1"/>
  <c r="T24" i="1"/>
  <c r="T23" i="1"/>
  <c r="T22" i="1"/>
  <c r="T21" i="1"/>
  <c r="T20" i="1"/>
  <c r="T19" i="1"/>
  <c r="T18" i="1"/>
  <c r="T13" i="1"/>
  <c r="T12" i="1"/>
  <c r="T11" i="1"/>
  <c r="T10" i="1"/>
  <c r="T8" i="1"/>
  <c r="T7" i="1"/>
  <c r="T6" i="1"/>
  <c r="T5" i="1"/>
  <c r="T9" i="1"/>
  <c r="P59" i="6"/>
  <c r="P58" i="6"/>
  <c r="P57" i="6"/>
  <c r="V99" i="2"/>
  <c r="V98" i="2"/>
  <c r="V97" i="2"/>
  <c r="V96" i="2"/>
  <c r="V95" i="2"/>
  <c r="V94" i="2"/>
  <c r="V93" i="2"/>
  <c r="V92" i="2"/>
  <c r="V91" i="2"/>
  <c r="V90" i="2"/>
  <c r="V86" i="2"/>
  <c r="V85" i="2"/>
  <c r="V84" i="2"/>
  <c r="V83" i="2"/>
  <c r="V82" i="2"/>
  <c r="V81" i="2"/>
  <c r="V77" i="2"/>
  <c r="V76" i="2"/>
  <c r="V75" i="2"/>
  <c r="V74" i="2"/>
  <c r="V73" i="2"/>
  <c r="V72" i="2"/>
  <c r="V71" i="2"/>
  <c r="V70" i="2"/>
  <c r="V69" i="2"/>
  <c r="V68" i="2"/>
  <c r="V64" i="2"/>
  <c r="V63" i="2"/>
  <c r="V62" i="2"/>
  <c r="V61" i="2"/>
  <c r="V60" i="2"/>
  <c r="V59" i="2"/>
  <c r="V58" i="2"/>
  <c r="V57" i="2"/>
  <c r="V56" i="2"/>
  <c r="V55" i="2"/>
  <c r="V54" i="2"/>
  <c r="V53" i="2"/>
  <c r="V49" i="2"/>
  <c r="V48" i="2"/>
  <c r="V47" i="2"/>
  <c r="V46" i="2"/>
  <c r="V45" i="2"/>
  <c r="V44" i="2"/>
  <c r="V43" i="2"/>
  <c r="V42" i="2"/>
  <c r="V41" i="2"/>
  <c r="V40" i="2"/>
  <c r="V36" i="2"/>
  <c r="V35" i="2"/>
  <c r="V34" i="2"/>
  <c r="V33" i="2"/>
  <c r="V32" i="2"/>
  <c r="V28" i="2"/>
  <c r="V27" i="2"/>
  <c r="V26" i="2"/>
  <c r="V25" i="2"/>
  <c r="V21" i="2"/>
  <c r="V20" i="2"/>
  <c r="V19" i="2"/>
  <c r="V18" i="2"/>
  <c r="V17" i="2"/>
  <c r="V16" i="2"/>
  <c r="V15" i="2"/>
  <c r="V11" i="2"/>
  <c r="V10" i="2"/>
  <c r="V9" i="2"/>
  <c r="V8" i="2"/>
  <c r="V7" i="2"/>
  <c r="V6" i="2"/>
  <c r="V5" i="2"/>
  <c r="V4" i="2"/>
  <c r="P379" i="1"/>
  <c r="P378" i="1"/>
  <c r="P377" i="1"/>
  <c r="P376" i="1"/>
  <c r="U383" i="1"/>
  <c r="P370" i="1"/>
  <c r="P369" i="1"/>
  <c r="P368" i="1"/>
  <c r="P367" i="1"/>
  <c r="P366" i="1"/>
  <c r="P365" i="1"/>
  <c r="P364" i="1"/>
  <c r="P363" i="1"/>
  <c r="P362" i="1"/>
  <c r="P361" i="1"/>
  <c r="U372" i="1"/>
  <c r="P325" i="6"/>
  <c r="P324" i="6"/>
  <c r="P323" i="6"/>
  <c r="P322" i="6"/>
  <c r="P321" i="6"/>
  <c r="P319" i="6"/>
  <c r="P318" i="6"/>
  <c r="P317" i="6"/>
  <c r="P316" i="6"/>
  <c r="U338" i="6"/>
  <c r="P336" i="6"/>
  <c r="P335" i="6"/>
  <c r="P334" i="6"/>
  <c r="P333" i="6"/>
  <c r="P332" i="6"/>
  <c r="P331" i="6"/>
  <c r="P382" i="1"/>
  <c r="P381" i="1"/>
  <c r="A383" i="1"/>
  <c r="A14" i="1"/>
  <c r="T383" i="1" l="1"/>
  <c r="P241" i="6" l="1"/>
  <c r="P240" i="6"/>
  <c r="P239" i="6"/>
  <c r="P238" i="6"/>
  <c r="P237" i="6"/>
  <c r="P236" i="6"/>
  <c r="P235" i="6"/>
  <c r="P260" i="6"/>
  <c r="P259" i="6"/>
  <c r="P258" i="6"/>
  <c r="P257" i="6"/>
  <c r="P256" i="6"/>
  <c r="P255" i="6"/>
  <c r="P254" i="6"/>
  <c r="P123" i="1"/>
  <c r="P122" i="1"/>
  <c r="P121" i="1"/>
  <c r="P120" i="1"/>
  <c r="P119" i="1"/>
  <c r="P118" i="1"/>
  <c r="P117" i="1"/>
  <c r="P116" i="1"/>
  <c r="P158" i="1"/>
  <c r="P157" i="1"/>
  <c r="P156" i="1"/>
  <c r="P155" i="1"/>
  <c r="P154" i="1"/>
  <c r="P286" i="1"/>
  <c r="P285" i="1"/>
  <c r="P284" i="1"/>
  <c r="P283" i="1"/>
  <c r="P282" i="1"/>
  <c r="P281" i="1"/>
  <c r="P280" i="1"/>
  <c r="P279" i="1"/>
  <c r="P79" i="1"/>
  <c r="P77" i="1"/>
  <c r="P76" i="1"/>
  <c r="P75" i="1"/>
  <c r="P74" i="1"/>
  <c r="P73" i="1"/>
  <c r="P72" i="1"/>
  <c r="P71" i="1"/>
  <c r="P70" i="1"/>
  <c r="P69" i="1"/>
  <c r="P322" i="1"/>
  <c r="P320" i="1"/>
  <c r="P319" i="1"/>
  <c r="P318" i="1"/>
  <c r="P317" i="1"/>
  <c r="P316" i="1"/>
  <c r="P315" i="1"/>
  <c r="P314" i="1"/>
  <c r="P313" i="1"/>
  <c r="P312" i="1"/>
  <c r="P311" i="1"/>
  <c r="P270" i="6"/>
  <c r="P269" i="6"/>
  <c r="P268" i="6"/>
  <c r="P267" i="6"/>
  <c r="P266" i="6"/>
  <c r="P73" i="6"/>
  <c r="P71" i="6"/>
  <c r="P70" i="6"/>
  <c r="P69" i="6"/>
  <c r="P68" i="6"/>
  <c r="P67" i="6"/>
  <c r="P66" i="6"/>
  <c r="P247" i="6"/>
  <c r="P249" i="6"/>
  <c r="P65" i="6"/>
  <c r="P72" i="6"/>
  <c r="P277" i="6" l="1"/>
  <c r="P276" i="6"/>
  <c r="P275" i="6"/>
  <c r="P274" i="6"/>
  <c r="P273" i="6"/>
  <c r="P272" i="6"/>
  <c r="P271" i="6"/>
  <c r="P293" i="6"/>
  <c r="P292" i="6"/>
  <c r="P291" i="6"/>
  <c r="P290" i="6"/>
  <c r="P289" i="6"/>
  <c r="P288" i="6"/>
  <c r="P287" i="6"/>
  <c r="P286" i="6"/>
  <c r="P285" i="6"/>
  <c r="P284" i="6"/>
  <c r="P278" i="6"/>
  <c r="P265" i="6"/>
  <c r="P248" i="6"/>
  <c r="P246" i="6"/>
  <c r="P230" i="6"/>
  <c r="P229" i="6"/>
  <c r="P228" i="6"/>
  <c r="P227" i="6"/>
  <c r="P226" i="6"/>
  <c r="P225" i="6"/>
  <c r="P224" i="6"/>
  <c r="P223" i="6"/>
  <c r="P222" i="6"/>
  <c r="P221" i="6"/>
  <c r="P220" i="6"/>
  <c r="P215" i="6"/>
  <c r="P214" i="6"/>
  <c r="P213" i="6"/>
  <c r="P212" i="6"/>
  <c r="P211" i="6"/>
  <c r="P206" i="6"/>
  <c r="P205" i="6"/>
  <c r="P204" i="6"/>
  <c r="P203" i="6"/>
  <c r="P202" i="6"/>
  <c r="P201" i="6"/>
  <c r="P200" i="6"/>
  <c r="P199" i="6"/>
  <c r="P198" i="6"/>
  <c r="P197" i="6"/>
  <c r="P192" i="6"/>
  <c r="P191" i="6"/>
  <c r="P190" i="6"/>
  <c r="P189" i="6"/>
  <c r="P188" i="6"/>
  <c r="P187" i="6"/>
  <c r="P182" i="6"/>
  <c r="P181" i="6"/>
  <c r="P180" i="6"/>
  <c r="P179" i="6"/>
  <c r="P178" i="6"/>
  <c r="P173" i="6"/>
  <c r="P172" i="6"/>
  <c r="P171" i="6"/>
  <c r="P170" i="6"/>
  <c r="P169" i="6"/>
  <c r="P168" i="6"/>
  <c r="P167" i="6"/>
  <c r="P162" i="6"/>
  <c r="P161" i="6"/>
  <c r="P160" i="6"/>
  <c r="P159" i="6"/>
  <c r="P158" i="6"/>
  <c r="P157" i="6"/>
  <c r="P156" i="6"/>
  <c r="P155" i="6"/>
  <c r="P150" i="6"/>
  <c r="P149" i="6"/>
  <c r="P148" i="6"/>
  <c r="P147" i="6"/>
  <c r="P146" i="6"/>
  <c r="P145" i="6"/>
  <c r="P140" i="6"/>
  <c r="P139" i="6"/>
  <c r="P138" i="6"/>
  <c r="P137" i="6"/>
  <c r="P136" i="6"/>
  <c r="P135" i="6"/>
  <c r="P134" i="6"/>
  <c r="P133" i="6"/>
  <c r="P128" i="6"/>
  <c r="P127" i="6"/>
  <c r="P126" i="6"/>
  <c r="P125" i="6"/>
  <c r="P124" i="6"/>
  <c r="P123" i="6"/>
  <c r="P122" i="6"/>
  <c r="P121" i="6"/>
  <c r="P116" i="6"/>
  <c r="P115" i="6"/>
  <c r="P114" i="6"/>
  <c r="P113" i="6"/>
  <c r="P112" i="6"/>
  <c r="P111" i="6"/>
  <c r="P110" i="6"/>
  <c r="P109" i="6"/>
  <c r="P108" i="6"/>
  <c r="P103" i="6"/>
  <c r="P102" i="6"/>
  <c r="P101" i="6"/>
  <c r="P100" i="6"/>
  <c r="P99" i="6"/>
  <c r="P98" i="6"/>
  <c r="P93" i="6"/>
  <c r="P92" i="6"/>
  <c r="P91" i="6"/>
  <c r="P90" i="6"/>
  <c r="P89" i="6"/>
  <c r="P84" i="6"/>
  <c r="P83" i="6"/>
  <c r="P82" i="6"/>
  <c r="P81" i="6"/>
  <c r="P80" i="6"/>
  <c r="P79" i="6"/>
  <c r="P78" i="6"/>
  <c r="P60" i="6"/>
  <c r="P56" i="6"/>
  <c r="P55" i="6"/>
  <c r="P50" i="6"/>
  <c r="P49" i="6"/>
  <c r="P48" i="6"/>
  <c r="P47" i="6"/>
  <c r="P46" i="6"/>
  <c r="A344" i="6" l="1"/>
  <c r="A343" i="6"/>
  <c r="A342" i="6"/>
  <c r="H322" i="6"/>
  <c r="E322" i="6"/>
  <c r="H321" i="6"/>
  <c r="E321" i="6"/>
  <c r="P320" i="6"/>
  <c r="H320" i="6"/>
  <c r="E320" i="6"/>
  <c r="H319" i="6"/>
  <c r="E319" i="6"/>
  <c r="H318" i="6"/>
  <c r="E318" i="6"/>
  <c r="H332" i="6"/>
  <c r="E332" i="6"/>
  <c r="H331" i="6"/>
  <c r="E331" i="6"/>
  <c r="R338" i="6"/>
  <c r="Q338" i="6"/>
  <c r="P330" i="6"/>
  <c r="H330" i="6"/>
  <c r="E330" i="6"/>
  <c r="U327" i="6"/>
  <c r="H326" i="6"/>
  <c r="E326" i="6"/>
  <c r="H325" i="6"/>
  <c r="E325" i="6"/>
  <c r="H324" i="6"/>
  <c r="E324" i="6"/>
  <c r="H323" i="6"/>
  <c r="E323" i="6"/>
  <c r="H337" i="6"/>
  <c r="E337" i="6"/>
  <c r="H336" i="6"/>
  <c r="E336" i="6"/>
  <c r="H335" i="6"/>
  <c r="E335" i="6"/>
  <c r="H334" i="6"/>
  <c r="E334" i="6"/>
  <c r="H333" i="6"/>
  <c r="E333" i="6"/>
  <c r="H317" i="6"/>
  <c r="E317" i="6"/>
  <c r="H316" i="6"/>
  <c r="E316" i="6"/>
  <c r="P315" i="6"/>
  <c r="H315" i="6"/>
  <c r="E315" i="6"/>
  <c r="U312" i="6"/>
  <c r="H311" i="6"/>
  <c r="E311" i="6"/>
  <c r="P310" i="6"/>
  <c r="H310" i="6"/>
  <c r="E310" i="6"/>
  <c r="P309" i="6"/>
  <c r="H309" i="6"/>
  <c r="E309" i="6"/>
  <c r="P308" i="6"/>
  <c r="H308" i="6"/>
  <c r="E308" i="6"/>
  <c r="P307" i="6"/>
  <c r="H307" i="6"/>
  <c r="E307" i="6"/>
  <c r="P306" i="6"/>
  <c r="H306" i="6"/>
  <c r="E306" i="6"/>
  <c r="P305" i="6"/>
  <c r="H305" i="6"/>
  <c r="E305" i="6"/>
  <c r="P304" i="6"/>
  <c r="H304" i="6"/>
  <c r="E304" i="6"/>
  <c r="P303" i="6"/>
  <c r="H303" i="6"/>
  <c r="E303" i="6"/>
  <c r="P302" i="6"/>
  <c r="H302" i="6"/>
  <c r="E302" i="6"/>
  <c r="V302" i="6" s="1"/>
  <c r="W302" i="6" s="1"/>
  <c r="P301" i="6"/>
  <c r="H301" i="6"/>
  <c r="E301" i="6"/>
  <c r="P300" i="6"/>
  <c r="H300" i="6"/>
  <c r="E300" i="6"/>
  <c r="P299" i="6"/>
  <c r="H299" i="6"/>
  <c r="E299" i="6"/>
  <c r="P298" i="6"/>
  <c r="H298" i="6"/>
  <c r="E298" i="6"/>
  <c r="U295" i="6"/>
  <c r="H294" i="6"/>
  <c r="E294" i="6"/>
  <c r="H293" i="6"/>
  <c r="E293" i="6"/>
  <c r="H292" i="6"/>
  <c r="E292" i="6"/>
  <c r="H291" i="6"/>
  <c r="E291" i="6"/>
  <c r="H290" i="6"/>
  <c r="E290" i="6"/>
  <c r="H289" i="6"/>
  <c r="E289" i="6"/>
  <c r="V289" i="6" s="1"/>
  <c r="W289" i="6" s="1"/>
  <c r="H288" i="6"/>
  <c r="E288" i="6"/>
  <c r="H287" i="6"/>
  <c r="E287" i="6"/>
  <c r="H286" i="6"/>
  <c r="E286" i="6"/>
  <c r="H285" i="6"/>
  <c r="E285" i="6"/>
  <c r="H284" i="6"/>
  <c r="E284" i="6"/>
  <c r="U280" i="6"/>
  <c r="H279" i="6"/>
  <c r="E279" i="6"/>
  <c r="H278" i="6"/>
  <c r="E278" i="6"/>
  <c r="H277" i="6"/>
  <c r="E277" i="6"/>
  <c r="H276" i="6"/>
  <c r="E276" i="6"/>
  <c r="H275" i="6"/>
  <c r="E275" i="6"/>
  <c r="H192" i="6"/>
  <c r="E192" i="6"/>
  <c r="H272" i="6"/>
  <c r="E272" i="6"/>
  <c r="H271" i="6"/>
  <c r="E271" i="6"/>
  <c r="H270" i="6"/>
  <c r="E270" i="6"/>
  <c r="H269" i="6"/>
  <c r="E269" i="6"/>
  <c r="H69" i="6"/>
  <c r="E69" i="6"/>
  <c r="H68" i="6"/>
  <c r="E68" i="6"/>
  <c r="H266" i="6"/>
  <c r="E266" i="6"/>
  <c r="H265" i="6"/>
  <c r="E265" i="6"/>
  <c r="U262" i="6"/>
  <c r="H261" i="6"/>
  <c r="E261" i="6"/>
  <c r="H260" i="6"/>
  <c r="E260" i="6"/>
  <c r="H259" i="6"/>
  <c r="E259" i="6"/>
  <c r="H256" i="6"/>
  <c r="E256" i="6"/>
  <c r="H255" i="6"/>
  <c r="E255" i="6"/>
  <c r="H254" i="6"/>
  <c r="E254" i="6"/>
  <c r="U251" i="6"/>
  <c r="H250" i="6"/>
  <c r="E250" i="6"/>
  <c r="H249" i="6"/>
  <c r="E249" i="6"/>
  <c r="H248" i="6"/>
  <c r="E248" i="6"/>
  <c r="H246" i="6"/>
  <c r="E246" i="6"/>
  <c r="U243" i="6"/>
  <c r="H227" i="6"/>
  <c r="E227" i="6"/>
  <c r="H226" i="6"/>
  <c r="E226" i="6"/>
  <c r="H140" i="6"/>
  <c r="E140" i="6"/>
  <c r="H139" i="6"/>
  <c r="E139" i="6"/>
  <c r="H258" i="6"/>
  <c r="E258" i="6"/>
  <c r="H257" i="6"/>
  <c r="E257" i="6"/>
  <c r="H268" i="6"/>
  <c r="E268" i="6"/>
  <c r="H267" i="6"/>
  <c r="E267" i="6"/>
  <c r="H238" i="6"/>
  <c r="E238" i="6"/>
  <c r="H237" i="6"/>
  <c r="E237" i="6"/>
  <c r="H236" i="6"/>
  <c r="E236" i="6"/>
  <c r="H235" i="6"/>
  <c r="E235" i="6"/>
  <c r="H50" i="6"/>
  <c r="E50" i="6"/>
  <c r="H49" i="6"/>
  <c r="E49" i="6"/>
  <c r="H48" i="6"/>
  <c r="E48" i="6"/>
  <c r="U232" i="6"/>
  <c r="H231" i="6"/>
  <c r="E231" i="6"/>
  <c r="H230" i="6"/>
  <c r="E230" i="6"/>
  <c r="H229" i="6"/>
  <c r="E229" i="6"/>
  <c r="H228" i="6"/>
  <c r="E228" i="6"/>
  <c r="H225" i="6"/>
  <c r="E225" i="6"/>
  <c r="H224" i="6"/>
  <c r="E224" i="6"/>
  <c r="H223" i="6"/>
  <c r="E223" i="6"/>
  <c r="H222" i="6"/>
  <c r="E222" i="6"/>
  <c r="H221" i="6"/>
  <c r="E221" i="6"/>
  <c r="H220" i="6"/>
  <c r="E220" i="6"/>
  <c r="U217" i="6"/>
  <c r="H216" i="6"/>
  <c r="E216" i="6"/>
  <c r="H215" i="6"/>
  <c r="E215" i="6"/>
  <c r="H214" i="6"/>
  <c r="E214" i="6"/>
  <c r="H213" i="6"/>
  <c r="E213" i="6"/>
  <c r="H212" i="6"/>
  <c r="E212" i="6"/>
  <c r="H211" i="6"/>
  <c r="E211" i="6"/>
  <c r="U208" i="6"/>
  <c r="H207" i="6"/>
  <c r="E207" i="6"/>
  <c r="H206" i="6"/>
  <c r="E206" i="6"/>
  <c r="H205" i="6"/>
  <c r="E205" i="6"/>
  <c r="H274" i="6"/>
  <c r="E274" i="6"/>
  <c r="H273" i="6"/>
  <c r="E273" i="6"/>
  <c r="H202" i="6"/>
  <c r="E202" i="6"/>
  <c r="H201" i="6"/>
  <c r="E201" i="6"/>
  <c r="H200" i="6"/>
  <c r="E200" i="6"/>
  <c r="H199" i="6"/>
  <c r="E199" i="6"/>
  <c r="H198" i="6"/>
  <c r="E198" i="6"/>
  <c r="H197" i="6"/>
  <c r="E197" i="6"/>
  <c r="H173" i="6"/>
  <c r="E173" i="6"/>
  <c r="H172" i="6"/>
  <c r="E172" i="6"/>
  <c r="H171" i="6"/>
  <c r="E171" i="6"/>
  <c r="H170" i="6"/>
  <c r="E170" i="6"/>
  <c r="H169" i="6"/>
  <c r="E169" i="6"/>
  <c r="H168" i="6"/>
  <c r="E168" i="6"/>
  <c r="U194" i="6"/>
  <c r="H193" i="6"/>
  <c r="E193" i="6"/>
  <c r="H247" i="6"/>
  <c r="E247" i="6"/>
  <c r="H191" i="6"/>
  <c r="E191" i="6"/>
  <c r="H190" i="6"/>
  <c r="E190" i="6"/>
  <c r="H189" i="6"/>
  <c r="E189" i="6"/>
  <c r="H188" i="6"/>
  <c r="E188" i="6"/>
  <c r="H187" i="6"/>
  <c r="E187" i="6"/>
  <c r="U184" i="6"/>
  <c r="H183" i="6"/>
  <c r="E183" i="6"/>
  <c r="H182" i="6"/>
  <c r="E182" i="6"/>
  <c r="H181" i="6"/>
  <c r="E181" i="6"/>
  <c r="H180" i="6"/>
  <c r="E180" i="6"/>
  <c r="H179" i="6"/>
  <c r="E179" i="6"/>
  <c r="H178" i="6"/>
  <c r="E178" i="6"/>
  <c r="U175" i="6"/>
  <c r="H174" i="6"/>
  <c r="E174" i="6"/>
  <c r="H242" i="6"/>
  <c r="E242" i="6"/>
  <c r="H241" i="6"/>
  <c r="E241" i="6"/>
  <c r="H167" i="6"/>
  <c r="E167" i="6"/>
  <c r="U164" i="6"/>
  <c r="H163" i="6"/>
  <c r="E163" i="6"/>
  <c r="H162" i="6"/>
  <c r="E162" i="6"/>
  <c r="H161" i="6"/>
  <c r="E161" i="6"/>
  <c r="H160" i="6"/>
  <c r="E160" i="6"/>
  <c r="H159" i="6"/>
  <c r="E159" i="6"/>
  <c r="H158" i="6"/>
  <c r="E158" i="6"/>
  <c r="H157" i="6"/>
  <c r="E157" i="6"/>
  <c r="H156" i="6"/>
  <c r="E156" i="6"/>
  <c r="H155" i="6"/>
  <c r="E155" i="6"/>
  <c r="U152" i="6"/>
  <c r="H151" i="6"/>
  <c r="E151" i="6"/>
  <c r="H150" i="6"/>
  <c r="E150" i="6"/>
  <c r="H149" i="6"/>
  <c r="E149" i="6"/>
  <c r="H148" i="6"/>
  <c r="E148" i="6"/>
  <c r="H147" i="6"/>
  <c r="E147" i="6"/>
  <c r="H146" i="6"/>
  <c r="E146" i="6"/>
  <c r="H145" i="6"/>
  <c r="E145" i="6"/>
  <c r="U142" i="6"/>
  <c r="H141" i="6"/>
  <c r="E141" i="6"/>
  <c r="H138" i="6"/>
  <c r="E138" i="6"/>
  <c r="H137" i="6"/>
  <c r="E137" i="6"/>
  <c r="H136" i="6"/>
  <c r="E136" i="6"/>
  <c r="H135" i="6"/>
  <c r="E135" i="6"/>
  <c r="H134" i="6"/>
  <c r="E134" i="6"/>
  <c r="H133" i="6"/>
  <c r="E133" i="6"/>
  <c r="U130" i="6"/>
  <c r="H129" i="6"/>
  <c r="E129" i="6"/>
  <c r="H128" i="6"/>
  <c r="E128" i="6"/>
  <c r="H127" i="6"/>
  <c r="E127" i="6"/>
  <c r="H126" i="6"/>
  <c r="E126" i="6"/>
  <c r="H125" i="6"/>
  <c r="E125" i="6"/>
  <c r="H124" i="6"/>
  <c r="E124" i="6"/>
  <c r="H123" i="6"/>
  <c r="E123" i="6"/>
  <c r="H122" i="6"/>
  <c r="E122" i="6"/>
  <c r="H121" i="6"/>
  <c r="E121" i="6"/>
  <c r="U118" i="6"/>
  <c r="H117" i="6"/>
  <c r="E117" i="6"/>
  <c r="H116" i="6"/>
  <c r="E116" i="6"/>
  <c r="H115" i="6"/>
  <c r="E115" i="6"/>
  <c r="H114" i="6"/>
  <c r="E114" i="6"/>
  <c r="H113" i="6"/>
  <c r="E113" i="6"/>
  <c r="H112" i="6"/>
  <c r="E112" i="6"/>
  <c r="H111" i="6"/>
  <c r="E111" i="6"/>
  <c r="H110" i="6"/>
  <c r="E110" i="6"/>
  <c r="H109" i="6"/>
  <c r="E109" i="6"/>
  <c r="H108" i="6"/>
  <c r="E108" i="6"/>
  <c r="H240" i="6"/>
  <c r="E240" i="6"/>
  <c r="H239" i="6"/>
  <c r="E239" i="6"/>
  <c r="U105" i="6"/>
  <c r="H104" i="6"/>
  <c r="E104" i="6"/>
  <c r="H103" i="6"/>
  <c r="E103" i="6"/>
  <c r="H102" i="6"/>
  <c r="E102" i="6"/>
  <c r="H101" i="6"/>
  <c r="E101" i="6"/>
  <c r="H100" i="6"/>
  <c r="E100" i="6"/>
  <c r="H99" i="6"/>
  <c r="E99" i="6"/>
  <c r="V99" i="6" s="1"/>
  <c r="W99" i="6" s="1"/>
  <c r="H98" i="6"/>
  <c r="E98" i="6"/>
  <c r="U95" i="6"/>
  <c r="H94" i="6"/>
  <c r="E94" i="6"/>
  <c r="H93" i="6"/>
  <c r="E93" i="6"/>
  <c r="H92" i="6"/>
  <c r="E92" i="6"/>
  <c r="H89" i="6"/>
  <c r="E89" i="6"/>
  <c r="U86" i="6"/>
  <c r="H85" i="6"/>
  <c r="E85" i="6"/>
  <c r="H84" i="6"/>
  <c r="E84" i="6"/>
  <c r="H83" i="6"/>
  <c r="E83" i="6"/>
  <c r="H82" i="6"/>
  <c r="E82" i="6"/>
  <c r="H81" i="6"/>
  <c r="E81" i="6"/>
  <c r="H80" i="6"/>
  <c r="E80" i="6"/>
  <c r="H79" i="6"/>
  <c r="E79" i="6"/>
  <c r="H78" i="6"/>
  <c r="E78" i="6"/>
  <c r="U75" i="6"/>
  <c r="H74" i="6"/>
  <c r="E74" i="6"/>
  <c r="H73" i="6"/>
  <c r="E73" i="6"/>
  <c r="H72" i="6"/>
  <c r="E72" i="6"/>
  <c r="H71" i="6"/>
  <c r="E71" i="6"/>
  <c r="H70" i="6"/>
  <c r="E70" i="6"/>
  <c r="H67" i="6"/>
  <c r="E67" i="6"/>
  <c r="H66" i="6"/>
  <c r="E66" i="6"/>
  <c r="H65" i="6"/>
  <c r="E65" i="6"/>
  <c r="U62" i="6"/>
  <c r="H61" i="6"/>
  <c r="E61" i="6"/>
  <c r="H60" i="6"/>
  <c r="E60" i="6"/>
  <c r="H59" i="6"/>
  <c r="E59" i="6"/>
  <c r="H58" i="6"/>
  <c r="E58" i="6"/>
  <c r="H57" i="6"/>
  <c r="E57" i="6"/>
  <c r="H56" i="6"/>
  <c r="E56" i="6"/>
  <c r="H55" i="6"/>
  <c r="E55" i="6"/>
  <c r="U52" i="6"/>
  <c r="H51" i="6"/>
  <c r="E51" i="6"/>
  <c r="H204" i="6"/>
  <c r="E204" i="6"/>
  <c r="H203" i="6"/>
  <c r="E203" i="6"/>
  <c r="H91" i="6"/>
  <c r="E91" i="6"/>
  <c r="H90" i="6"/>
  <c r="E90" i="6"/>
  <c r="H47" i="6"/>
  <c r="E47" i="6"/>
  <c r="H46" i="6"/>
  <c r="E46" i="6"/>
  <c r="U43" i="6"/>
  <c r="H42" i="6"/>
  <c r="E42" i="6"/>
  <c r="P41" i="6"/>
  <c r="H41" i="6"/>
  <c r="E41" i="6"/>
  <c r="P40" i="6"/>
  <c r="H40" i="6"/>
  <c r="E40" i="6"/>
  <c r="P39" i="6"/>
  <c r="H39" i="6"/>
  <c r="E39" i="6"/>
  <c r="P38" i="6"/>
  <c r="H38" i="6"/>
  <c r="E38" i="6"/>
  <c r="P37" i="6"/>
  <c r="H37" i="6"/>
  <c r="E37" i="6"/>
  <c r="P36" i="6"/>
  <c r="H36" i="6"/>
  <c r="E36" i="6"/>
  <c r="P35" i="6"/>
  <c r="H35" i="6"/>
  <c r="E35" i="6"/>
  <c r="P34" i="6"/>
  <c r="H34" i="6"/>
  <c r="E34" i="6"/>
  <c r="P33" i="6"/>
  <c r="H33" i="6"/>
  <c r="E33" i="6"/>
  <c r="P32" i="6"/>
  <c r="H32" i="6"/>
  <c r="E32" i="6"/>
  <c r="U29" i="6"/>
  <c r="H28" i="6"/>
  <c r="E28" i="6"/>
  <c r="P27" i="6"/>
  <c r="H27" i="6"/>
  <c r="E27" i="6"/>
  <c r="P26" i="6"/>
  <c r="H26" i="6"/>
  <c r="E26" i="6"/>
  <c r="P25" i="6"/>
  <c r="H25" i="6"/>
  <c r="E25" i="6"/>
  <c r="P24" i="6"/>
  <c r="H24" i="6"/>
  <c r="E24" i="6"/>
  <c r="P23" i="6"/>
  <c r="H23" i="6"/>
  <c r="E23" i="6"/>
  <c r="P22" i="6"/>
  <c r="H22" i="6"/>
  <c r="E22" i="6"/>
  <c r="P21" i="6"/>
  <c r="H21" i="6"/>
  <c r="E21" i="6"/>
  <c r="P20" i="6"/>
  <c r="H20" i="6"/>
  <c r="E20" i="6"/>
  <c r="P19" i="6"/>
  <c r="H19" i="6"/>
  <c r="E19" i="6"/>
  <c r="P18" i="6"/>
  <c r="H18" i="6"/>
  <c r="E18" i="6"/>
  <c r="P17" i="6"/>
  <c r="H17" i="6"/>
  <c r="E17" i="6"/>
  <c r="U14" i="6"/>
  <c r="H13" i="6"/>
  <c r="E13" i="6"/>
  <c r="P12" i="6"/>
  <c r="H12" i="6"/>
  <c r="E12" i="6"/>
  <c r="P11" i="6"/>
  <c r="H11" i="6"/>
  <c r="E11" i="6"/>
  <c r="P10" i="6"/>
  <c r="H10" i="6"/>
  <c r="E10" i="6"/>
  <c r="P9" i="6"/>
  <c r="H9" i="6"/>
  <c r="E9" i="6"/>
  <c r="T8" i="6"/>
  <c r="P8" i="6"/>
  <c r="H8" i="6"/>
  <c r="E8" i="6"/>
  <c r="P7" i="6"/>
  <c r="H7" i="6"/>
  <c r="E7" i="6"/>
  <c r="P6" i="6"/>
  <c r="H6" i="6"/>
  <c r="E6" i="6"/>
  <c r="P5" i="6"/>
  <c r="H5" i="6"/>
  <c r="E5" i="6"/>
  <c r="R4" i="6"/>
  <c r="Q4" i="6"/>
  <c r="P4" i="6"/>
  <c r="H4" i="6"/>
  <c r="E4" i="6"/>
  <c r="W61" i="2"/>
  <c r="P62" i="2"/>
  <c r="P61" i="2"/>
  <c r="P60" i="2"/>
  <c r="P59" i="2"/>
  <c r="P58" i="2"/>
  <c r="H61" i="2"/>
  <c r="H60" i="2"/>
  <c r="E61" i="2"/>
  <c r="E60" i="2"/>
  <c r="W60" i="2" s="1"/>
  <c r="P137" i="1"/>
  <c r="P135" i="1"/>
  <c r="P134" i="1"/>
  <c r="P133" i="1"/>
  <c r="P132" i="1"/>
  <c r="P131" i="1"/>
  <c r="P130" i="1"/>
  <c r="P159" i="1"/>
  <c r="R4" i="1"/>
  <c r="Q4" i="1"/>
  <c r="P12" i="1"/>
  <c r="P11" i="1"/>
  <c r="P10" i="1"/>
  <c r="P9" i="1"/>
  <c r="P8" i="1"/>
  <c r="P7" i="1"/>
  <c r="P6" i="1"/>
  <c r="P5" i="1"/>
  <c r="P4" i="1"/>
  <c r="P101" i="1"/>
  <c r="P100" i="1"/>
  <c r="P99" i="1"/>
  <c r="P98" i="1"/>
  <c r="P97" i="1"/>
  <c r="P96" i="1"/>
  <c r="P95" i="1"/>
  <c r="C280" i="6"/>
  <c r="J208" i="6"/>
  <c r="J175" i="6"/>
  <c r="A95" i="6"/>
  <c r="C164" i="6"/>
  <c r="A152" i="6"/>
  <c r="A86" i="6"/>
  <c r="A52" i="6"/>
  <c r="A295" i="6"/>
  <c r="C43" i="6"/>
  <c r="J164" i="6"/>
  <c r="C184" i="6"/>
  <c r="J130" i="6"/>
  <c r="A43" i="6"/>
  <c r="A217" i="6"/>
  <c r="J312" i="6"/>
  <c r="J105" i="6"/>
  <c r="A232" i="6"/>
  <c r="J86" i="6"/>
  <c r="C312" i="6"/>
  <c r="J184" i="6"/>
  <c r="A280" i="6"/>
  <c r="C95" i="6"/>
  <c r="J232" i="6"/>
  <c r="J29" i="6"/>
  <c r="C243" i="6"/>
  <c r="C208" i="6"/>
  <c r="A130" i="6"/>
  <c r="C130" i="6"/>
  <c r="A75" i="6"/>
  <c r="J75" i="6"/>
  <c r="A262" i="6"/>
  <c r="C262" i="6"/>
  <c r="A105" i="6"/>
  <c r="A29" i="6"/>
  <c r="J338" i="6"/>
  <c r="A251" i="6"/>
  <c r="C217" i="6"/>
  <c r="A312" i="6"/>
  <c r="J262" i="6"/>
  <c r="A62" i="6"/>
  <c r="J194" i="6"/>
  <c r="A184" i="6"/>
  <c r="J280" i="6"/>
  <c r="C327" i="6"/>
  <c r="A118" i="6"/>
  <c r="J118" i="6"/>
  <c r="A338" i="6"/>
  <c r="J152" i="6"/>
  <c r="C62" i="6"/>
  <c r="J217" i="6"/>
  <c r="J327" i="6"/>
  <c r="C142" i="6"/>
  <c r="J43" i="6"/>
  <c r="A142" i="6"/>
  <c r="A208" i="6"/>
  <c r="A243" i="6"/>
  <c r="C118" i="6"/>
  <c r="A14" i="6"/>
  <c r="C338" i="6"/>
  <c r="C86" i="6"/>
  <c r="J243" i="6"/>
  <c r="J295" i="6"/>
  <c r="J142" i="6"/>
  <c r="J251" i="6"/>
  <c r="C295" i="6"/>
  <c r="C14" i="6"/>
  <c r="A327" i="6"/>
  <c r="A194" i="6"/>
  <c r="J14" i="6"/>
  <c r="A164" i="6"/>
  <c r="A175" i="6"/>
  <c r="J95" i="6"/>
  <c r="J62" i="6"/>
  <c r="C194" i="6"/>
  <c r="J52" i="6"/>
  <c r="C175" i="6"/>
  <c r="C251" i="6"/>
  <c r="C52" i="6"/>
  <c r="C105" i="6"/>
  <c r="C75" i="6"/>
  <c r="C232" i="6"/>
  <c r="C152" i="6"/>
  <c r="C29" i="6"/>
  <c r="V19" i="6" l="1"/>
  <c r="W19" i="6" s="1"/>
  <c r="V203" i="6"/>
  <c r="W203" i="6" s="1"/>
  <c r="V110" i="6"/>
  <c r="W110" i="6" s="1"/>
  <c r="V155" i="6"/>
  <c r="W155" i="6" s="1"/>
  <c r="V216" i="6"/>
  <c r="W216" i="6" s="1"/>
  <c r="V268" i="6"/>
  <c r="W268" i="6" s="1"/>
  <c r="V272" i="6"/>
  <c r="W272" i="6" s="1"/>
  <c r="V284" i="6"/>
  <c r="W284" i="6" s="1"/>
  <c r="V322" i="6"/>
  <c r="W322" i="6" s="1"/>
  <c r="V12" i="6"/>
  <c r="W12" i="6" s="1"/>
  <c r="V316" i="6"/>
  <c r="W316" i="6" s="1"/>
  <c r="V337" i="6"/>
  <c r="W337" i="6" s="1"/>
  <c r="V138" i="6"/>
  <c r="W138" i="6" s="1"/>
  <c r="V250" i="6"/>
  <c r="W250" i="6" s="1"/>
  <c r="V287" i="6"/>
  <c r="W287" i="6" s="1"/>
  <c r="V85" i="6"/>
  <c r="W85" i="6" s="1"/>
  <c r="V108" i="6"/>
  <c r="W108" i="6" s="1"/>
  <c r="V128" i="6"/>
  <c r="W128" i="6" s="1"/>
  <c r="V222" i="6"/>
  <c r="W222" i="6" s="1"/>
  <c r="V276" i="6"/>
  <c r="W276" i="6" s="1"/>
  <c r="V236" i="6"/>
  <c r="W236" i="6" s="1"/>
  <c r="V248" i="6"/>
  <c r="W248" i="6" s="1"/>
  <c r="V69" i="6"/>
  <c r="W69" i="6" s="1"/>
  <c r="V33" i="6"/>
  <c r="W33" i="6" s="1"/>
  <c r="V37" i="6"/>
  <c r="W37" i="6" s="1"/>
  <c r="V39" i="6"/>
  <c r="W39" i="6" s="1"/>
  <c r="V204" i="6"/>
  <c r="W204" i="6" s="1"/>
  <c r="V66" i="6"/>
  <c r="W66" i="6" s="1"/>
  <c r="V78" i="6"/>
  <c r="W78" i="6" s="1"/>
  <c r="V83" i="6"/>
  <c r="W83" i="6" s="1"/>
  <c r="V98" i="6"/>
  <c r="W98" i="6" s="1"/>
  <c r="V239" i="6"/>
  <c r="W239" i="6" s="1"/>
  <c r="V111" i="6"/>
  <c r="W111" i="6" s="1"/>
  <c r="V121" i="6"/>
  <c r="W121" i="6" s="1"/>
  <c r="V126" i="6"/>
  <c r="W126" i="6" s="1"/>
  <c r="V146" i="6"/>
  <c r="W146" i="6" s="1"/>
  <c r="V161" i="6"/>
  <c r="W161" i="6" s="1"/>
  <c r="V178" i="6"/>
  <c r="W178" i="6" s="1"/>
  <c r="V183" i="6"/>
  <c r="W183" i="6" s="1"/>
  <c r="V197" i="6"/>
  <c r="W197" i="6" s="1"/>
  <c r="V202" i="6"/>
  <c r="W202" i="6" s="1"/>
  <c r="V257" i="6"/>
  <c r="W257" i="6" s="1"/>
  <c r="V256" i="6"/>
  <c r="W256" i="6" s="1"/>
  <c r="V192" i="6"/>
  <c r="W192" i="6" s="1"/>
  <c r="V18" i="6"/>
  <c r="W18" i="6" s="1"/>
  <c r="V20" i="6"/>
  <c r="W20" i="6" s="1"/>
  <c r="V22" i="6"/>
  <c r="W22" i="6" s="1"/>
  <c r="V24" i="6"/>
  <c r="W24" i="6" s="1"/>
  <c r="V26" i="6"/>
  <c r="W26" i="6" s="1"/>
  <c r="V28" i="6"/>
  <c r="W28" i="6" s="1"/>
  <c r="V58" i="6"/>
  <c r="W58" i="6" s="1"/>
  <c r="V73" i="6"/>
  <c r="W73" i="6" s="1"/>
  <c r="V93" i="6"/>
  <c r="W93" i="6" s="1"/>
  <c r="V103" i="6"/>
  <c r="W103" i="6" s="1"/>
  <c r="V116" i="6"/>
  <c r="W116" i="6" s="1"/>
  <c r="V134" i="6"/>
  <c r="W134" i="6" s="1"/>
  <c r="V151" i="6"/>
  <c r="W151" i="6" s="1"/>
  <c r="V242" i="6"/>
  <c r="W242" i="6" s="1"/>
  <c r="V191" i="6"/>
  <c r="W191" i="6" s="1"/>
  <c r="V172" i="6"/>
  <c r="W172" i="6" s="1"/>
  <c r="V207" i="6"/>
  <c r="W207" i="6" s="1"/>
  <c r="V220" i="6"/>
  <c r="W220" i="6" s="1"/>
  <c r="V225" i="6"/>
  <c r="W225" i="6" s="1"/>
  <c r="V50" i="6"/>
  <c r="W50" i="6" s="1"/>
  <c r="V227" i="6"/>
  <c r="W227" i="6" s="1"/>
  <c r="V266" i="6"/>
  <c r="W266" i="6" s="1"/>
  <c r="V279" i="6"/>
  <c r="W279" i="6" s="1"/>
  <c r="V290" i="6"/>
  <c r="W290" i="6" s="1"/>
  <c r="V332" i="6"/>
  <c r="W332" i="6" s="1"/>
  <c r="V319" i="6"/>
  <c r="W319" i="6" s="1"/>
  <c r="V321" i="6"/>
  <c r="W321" i="6" s="1"/>
  <c r="V23" i="6"/>
  <c r="W23" i="6" s="1"/>
  <c r="V32" i="6"/>
  <c r="W32" i="6" s="1"/>
  <c r="V82" i="6"/>
  <c r="W82" i="6" s="1"/>
  <c r="V235" i="6"/>
  <c r="W235" i="6" s="1"/>
  <c r="V246" i="6"/>
  <c r="W246" i="6" s="1"/>
  <c r="V331" i="6"/>
  <c r="W331" i="6" s="1"/>
  <c r="V10" i="6"/>
  <c r="W10" i="6" s="1"/>
  <c r="V57" i="6"/>
  <c r="W57" i="6" s="1"/>
  <c r="V72" i="6"/>
  <c r="W72" i="6" s="1"/>
  <c r="V92" i="6"/>
  <c r="W92" i="6" s="1"/>
  <c r="V115" i="6"/>
  <c r="W115" i="6" s="1"/>
  <c r="V190" i="6"/>
  <c r="W190" i="6" s="1"/>
  <c r="V171" i="6"/>
  <c r="W171" i="6" s="1"/>
  <c r="V206" i="6"/>
  <c r="W206" i="6" s="1"/>
  <c r="V301" i="6"/>
  <c r="W301" i="6" s="1"/>
  <c r="V324" i="6"/>
  <c r="W324" i="6" s="1"/>
  <c r="V80" i="6"/>
  <c r="W80" i="6" s="1"/>
  <c r="V180" i="6"/>
  <c r="W180" i="6" s="1"/>
  <c r="V199" i="6"/>
  <c r="W199" i="6" s="1"/>
  <c r="V265" i="6"/>
  <c r="W265" i="6" s="1"/>
  <c r="V294" i="6"/>
  <c r="W294" i="6" s="1"/>
  <c r="V303" i="6"/>
  <c r="W303" i="6" s="1"/>
  <c r="V307" i="6"/>
  <c r="W307" i="6" s="1"/>
  <c r="V311" i="6"/>
  <c r="W311" i="6" s="1"/>
  <c r="V70" i="6"/>
  <c r="W70" i="6" s="1"/>
  <c r="V188" i="6"/>
  <c r="W188" i="6" s="1"/>
  <c r="V139" i="6"/>
  <c r="W139" i="6" s="1"/>
  <c r="V260" i="6"/>
  <c r="W260" i="6" s="1"/>
  <c r="V193" i="6"/>
  <c r="W193" i="6" s="1"/>
  <c r="V46" i="6"/>
  <c r="W46" i="6" s="1"/>
  <c r="V5" i="6"/>
  <c r="W5" i="6" s="1"/>
  <c r="V13" i="6"/>
  <c r="W13" i="6" s="1"/>
  <c r="V91" i="6"/>
  <c r="W91" i="6" s="1"/>
  <c r="V61" i="6"/>
  <c r="W61" i="6" s="1"/>
  <c r="V109" i="6"/>
  <c r="W109" i="6" s="1"/>
  <c r="V141" i="6"/>
  <c r="W141" i="6" s="1"/>
  <c r="V267" i="6"/>
  <c r="W267" i="6" s="1"/>
  <c r="V271" i="6"/>
  <c r="W271" i="6" s="1"/>
  <c r="V288" i="6"/>
  <c r="W288" i="6" s="1"/>
  <c r="V300" i="6"/>
  <c r="W300" i="6" s="1"/>
  <c r="V317" i="6"/>
  <c r="W317" i="6" s="1"/>
  <c r="V334" i="6"/>
  <c r="W334" i="6" s="1"/>
  <c r="V323" i="6"/>
  <c r="W323" i="6" s="1"/>
  <c r="V325" i="6"/>
  <c r="W325" i="6" s="1"/>
  <c r="V56" i="6"/>
  <c r="W56" i="6" s="1"/>
  <c r="V71" i="6"/>
  <c r="W71" i="6" s="1"/>
  <c r="V101" i="6"/>
  <c r="W101" i="6" s="1"/>
  <c r="V114" i="6"/>
  <c r="W114" i="6" s="1"/>
  <c r="V129" i="6"/>
  <c r="W129" i="6" s="1"/>
  <c r="V149" i="6"/>
  <c r="W149" i="6" s="1"/>
  <c r="V189" i="6"/>
  <c r="W189" i="6" s="1"/>
  <c r="V170" i="6"/>
  <c r="W170" i="6" s="1"/>
  <c r="V205" i="6"/>
  <c r="W205" i="6" s="1"/>
  <c r="V223" i="6"/>
  <c r="W223" i="6" s="1"/>
  <c r="V48" i="6"/>
  <c r="W48" i="6" s="1"/>
  <c r="V140" i="6"/>
  <c r="W140" i="6" s="1"/>
  <c r="V254" i="6"/>
  <c r="W254" i="6" s="1"/>
  <c r="V261" i="6"/>
  <c r="W261" i="6" s="1"/>
  <c r="V277" i="6"/>
  <c r="W277" i="6" s="1"/>
  <c r="V298" i="6"/>
  <c r="W298" i="6" s="1"/>
  <c r="V304" i="6"/>
  <c r="W304" i="6" s="1"/>
  <c r="V306" i="6"/>
  <c r="W306" i="6" s="1"/>
  <c r="V308" i="6"/>
  <c r="W308" i="6" s="1"/>
  <c r="V310" i="6"/>
  <c r="W310" i="6" s="1"/>
  <c r="V315" i="6"/>
  <c r="W315" i="6" s="1"/>
  <c r="V125" i="6"/>
  <c r="W125" i="6" s="1"/>
  <c r="V326" i="6"/>
  <c r="W326" i="6" s="1"/>
  <c r="V7" i="6"/>
  <c r="W7" i="6" s="1"/>
  <c r="V181" i="6"/>
  <c r="W181" i="6" s="1"/>
  <c r="V47" i="6"/>
  <c r="W47" i="6" s="1"/>
  <c r="V89" i="6"/>
  <c r="W89" i="6" s="1"/>
  <c r="V122" i="6"/>
  <c r="W122" i="6" s="1"/>
  <c r="V137" i="6"/>
  <c r="W137" i="6" s="1"/>
  <c r="V157" i="6"/>
  <c r="W157" i="6" s="1"/>
  <c r="V167" i="6"/>
  <c r="W167" i="6" s="1"/>
  <c r="V179" i="6"/>
  <c r="W179" i="6" s="1"/>
  <c r="V198" i="6"/>
  <c r="W198" i="6" s="1"/>
  <c r="V213" i="6"/>
  <c r="W213" i="6" s="1"/>
  <c r="V230" i="6"/>
  <c r="W230" i="6" s="1"/>
  <c r="V237" i="6"/>
  <c r="W237" i="6" s="1"/>
  <c r="V249" i="6"/>
  <c r="W249" i="6" s="1"/>
  <c r="V269" i="6"/>
  <c r="W269" i="6" s="1"/>
  <c r="V286" i="6"/>
  <c r="W286" i="6" s="1"/>
  <c r="V293" i="6"/>
  <c r="W293" i="6" s="1"/>
  <c r="V21" i="6"/>
  <c r="W21" i="6" s="1"/>
  <c r="V27" i="6"/>
  <c r="W27" i="6" s="1"/>
  <c r="V160" i="6"/>
  <c r="W160" i="6" s="1"/>
  <c r="V182" i="6"/>
  <c r="W182" i="6" s="1"/>
  <c r="V201" i="6"/>
  <c r="W201" i="6" s="1"/>
  <c r="V211" i="6"/>
  <c r="W211" i="6" s="1"/>
  <c r="V255" i="6"/>
  <c r="W255" i="6" s="1"/>
  <c r="V318" i="6"/>
  <c r="W318" i="6" s="1"/>
  <c r="V8" i="6"/>
  <c r="W8" i="6" s="1"/>
  <c r="V145" i="6"/>
  <c r="W145" i="6" s="1"/>
  <c r="V241" i="6"/>
  <c r="W241" i="6" s="1"/>
  <c r="V299" i="6"/>
  <c r="W299" i="6" s="1"/>
  <c r="V333" i="6"/>
  <c r="W333" i="6" s="1"/>
  <c r="V4" i="6"/>
  <c r="W4" i="6" s="1"/>
  <c r="V90" i="6"/>
  <c r="W90" i="6" s="1"/>
  <c r="V60" i="6"/>
  <c r="W60" i="6" s="1"/>
  <c r="V133" i="6"/>
  <c r="W133" i="6" s="1"/>
  <c r="V214" i="6"/>
  <c r="W214" i="6" s="1"/>
  <c r="V238" i="6"/>
  <c r="W238" i="6" s="1"/>
  <c r="V309" i="6"/>
  <c r="W309" i="6" s="1"/>
  <c r="V169" i="6"/>
  <c r="W169" i="6" s="1"/>
  <c r="V274" i="6"/>
  <c r="W274" i="6" s="1"/>
  <c r="V55" i="6"/>
  <c r="W55" i="6" s="1"/>
  <c r="V136" i="6"/>
  <c r="W136" i="6" s="1"/>
  <c r="V156" i="6"/>
  <c r="W156" i="6" s="1"/>
  <c r="V229" i="6"/>
  <c r="W229" i="6" s="1"/>
  <c r="V41" i="6"/>
  <c r="W41" i="6" s="1"/>
  <c r="V9" i="6"/>
  <c r="W9" i="6" s="1"/>
  <c r="V81" i="6"/>
  <c r="W81" i="6" s="1"/>
  <c r="V330" i="6"/>
  <c r="W330" i="6" s="1"/>
  <c r="V51" i="6"/>
  <c r="W51" i="6" s="1"/>
  <c r="V67" i="6"/>
  <c r="W67" i="6" s="1"/>
  <c r="V84" i="6"/>
  <c r="W84" i="6" s="1"/>
  <c r="V240" i="6"/>
  <c r="W240" i="6" s="1"/>
  <c r="V112" i="6"/>
  <c r="W112" i="6" s="1"/>
  <c r="V127" i="6"/>
  <c r="W127" i="6" s="1"/>
  <c r="V147" i="6"/>
  <c r="W147" i="6" s="1"/>
  <c r="V162" i="6"/>
  <c r="W162" i="6" s="1"/>
  <c r="V168" i="6"/>
  <c r="W168" i="6" s="1"/>
  <c r="V273" i="6"/>
  <c r="W273" i="6" s="1"/>
  <c r="V221" i="6"/>
  <c r="W221" i="6" s="1"/>
  <c r="V258" i="6"/>
  <c r="W258" i="6" s="1"/>
  <c r="V259" i="6"/>
  <c r="W259" i="6" s="1"/>
  <c r="V275" i="6"/>
  <c r="W275" i="6" s="1"/>
  <c r="V25" i="6"/>
  <c r="W25" i="6" s="1"/>
  <c r="V320" i="6"/>
  <c r="W320" i="6" s="1"/>
  <c r="V6" i="6"/>
  <c r="W6" i="6" s="1"/>
  <c r="V17" i="6"/>
  <c r="W17" i="6" s="1"/>
  <c r="V65" i="6"/>
  <c r="W65" i="6" s="1"/>
  <c r="V102" i="6"/>
  <c r="W102" i="6" s="1"/>
  <c r="V150" i="6"/>
  <c r="W150" i="6" s="1"/>
  <c r="V224" i="6"/>
  <c r="W224" i="6" s="1"/>
  <c r="V49" i="6"/>
  <c r="W49" i="6" s="1"/>
  <c r="V226" i="6"/>
  <c r="W226" i="6" s="1"/>
  <c r="V278" i="6"/>
  <c r="W278" i="6" s="1"/>
  <c r="V335" i="6"/>
  <c r="W335" i="6" s="1"/>
  <c r="V123" i="6"/>
  <c r="W123" i="6" s="1"/>
  <c r="V158" i="6"/>
  <c r="W158" i="6" s="1"/>
  <c r="V231" i="6"/>
  <c r="W231" i="6" s="1"/>
  <c r="V270" i="6"/>
  <c r="W270" i="6" s="1"/>
  <c r="V305" i="6"/>
  <c r="W305" i="6" s="1"/>
  <c r="V100" i="6"/>
  <c r="W100" i="6" s="1"/>
  <c r="V113" i="6"/>
  <c r="W113" i="6" s="1"/>
  <c r="V148" i="6"/>
  <c r="W148" i="6" s="1"/>
  <c r="V163" i="6"/>
  <c r="W163" i="6" s="1"/>
  <c r="V212" i="6"/>
  <c r="W212" i="6" s="1"/>
  <c r="V285" i="6"/>
  <c r="W285" i="6" s="1"/>
  <c r="V292" i="6"/>
  <c r="W292" i="6" s="1"/>
  <c r="V35" i="6"/>
  <c r="W35" i="6" s="1"/>
  <c r="V11" i="6"/>
  <c r="W11" i="6" s="1"/>
  <c r="V124" i="6"/>
  <c r="W124" i="6" s="1"/>
  <c r="V159" i="6"/>
  <c r="W159" i="6" s="1"/>
  <c r="V200" i="6"/>
  <c r="W200" i="6" s="1"/>
  <c r="V215" i="6"/>
  <c r="W215" i="6" s="1"/>
  <c r="V336" i="6"/>
  <c r="W336" i="6" s="1"/>
  <c r="V59" i="6"/>
  <c r="W59" i="6" s="1"/>
  <c r="V79" i="6"/>
  <c r="W79" i="6" s="1"/>
  <c r="V34" i="6"/>
  <c r="W34" i="6" s="1"/>
  <c r="V36" i="6"/>
  <c r="W36" i="6" s="1"/>
  <c r="V38" i="6"/>
  <c r="W38" i="6" s="1"/>
  <c r="V40" i="6"/>
  <c r="W40" i="6" s="1"/>
  <c r="V42" i="6"/>
  <c r="W42" i="6" s="1"/>
  <c r="V74" i="6"/>
  <c r="W74" i="6" s="1"/>
  <c r="V94" i="6"/>
  <c r="W94" i="6" s="1"/>
  <c r="V104" i="6"/>
  <c r="W104" i="6" s="1"/>
  <c r="V117" i="6"/>
  <c r="W117" i="6" s="1"/>
  <c r="V135" i="6"/>
  <c r="W135" i="6" s="1"/>
  <c r="V174" i="6"/>
  <c r="W174" i="6" s="1"/>
  <c r="V187" i="6"/>
  <c r="W187" i="6" s="1"/>
  <c r="V247" i="6"/>
  <c r="W247" i="6" s="1"/>
  <c r="V173" i="6"/>
  <c r="W173" i="6" s="1"/>
  <c r="V228" i="6"/>
  <c r="W228" i="6" s="1"/>
  <c r="V68" i="6"/>
  <c r="W68" i="6" s="1"/>
  <c r="V291" i="6"/>
  <c r="W291" i="6" s="1"/>
  <c r="F23" i="4"/>
  <c r="F27" i="4"/>
  <c r="F14" i="4"/>
  <c r="T262" i="6"/>
  <c r="Q118" i="6"/>
  <c r="T142" i="6"/>
  <c r="Q175" i="6"/>
  <c r="T194" i="6"/>
  <c r="R312" i="6"/>
  <c r="Q62" i="6"/>
  <c r="T105" i="6"/>
  <c r="R232" i="6"/>
  <c r="R175" i="6"/>
  <c r="R62" i="6"/>
  <c r="T130" i="6"/>
  <c r="T62" i="6"/>
  <c r="Q95" i="6"/>
  <c r="Q217" i="6"/>
  <c r="Q86" i="6"/>
  <c r="R164" i="6"/>
  <c r="Q130" i="6"/>
  <c r="T312" i="6"/>
  <c r="T164" i="6"/>
  <c r="T175" i="6"/>
  <c r="R130" i="6"/>
  <c r="T152" i="6"/>
  <c r="R118" i="6"/>
  <c r="T95" i="6"/>
  <c r="T118" i="6"/>
  <c r="S4" i="6"/>
  <c r="R105" i="6"/>
  <c r="Q152" i="6"/>
  <c r="R262" i="6"/>
  <c r="T280" i="6"/>
  <c r="S338" i="6"/>
  <c r="R194" i="6"/>
  <c r="R217" i="6"/>
  <c r="R327" i="6"/>
  <c r="Q208" i="6"/>
  <c r="Q52" i="6"/>
  <c r="Q327" i="6"/>
  <c r="Q75" i="6"/>
  <c r="R43" i="6"/>
  <c r="T251" i="6"/>
  <c r="Q295" i="6"/>
  <c r="R52" i="6"/>
  <c r="R295" i="6"/>
  <c r="Q29" i="6"/>
  <c r="R208" i="6"/>
  <c r="Q105" i="6"/>
  <c r="Q280" i="6"/>
  <c r="Q232" i="6"/>
  <c r="T29" i="6"/>
  <c r="R29" i="6"/>
  <c r="T52" i="6"/>
  <c r="R75" i="6"/>
  <c r="T232" i="6"/>
  <c r="Q43" i="6"/>
  <c r="Q184" i="6"/>
  <c r="T208" i="6"/>
  <c r="Q251" i="6"/>
  <c r="R152" i="6"/>
  <c r="T243" i="6"/>
  <c r="R280" i="6"/>
  <c r="T86" i="6"/>
  <c r="T14" i="6"/>
  <c r="T75" i="6"/>
  <c r="Q262" i="6"/>
  <c r="T217" i="6"/>
  <c r="R14" i="6"/>
  <c r="R86" i="6"/>
  <c r="Q243" i="6"/>
  <c r="Q312" i="6"/>
  <c r="Q14" i="6"/>
  <c r="T184" i="6"/>
  <c r="Q194" i="6"/>
  <c r="R142" i="6"/>
  <c r="R95" i="6"/>
  <c r="Q164" i="6"/>
  <c r="T327" i="6"/>
  <c r="R243" i="6"/>
  <c r="T295" i="6"/>
  <c r="Q142" i="6"/>
  <c r="R251" i="6"/>
  <c r="T43" i="6"/>
  <c r="R184" i="6"/>
  <c r="S4" i="1"/>
  <c r="W338" i="6" l="1"/>
  <c r="F35" i="4" s="1"/>
  <c r="W43" i="6"/>
  <c r="F7" i="4" s="1"/>
  <c r="W232" i="6"/>
  <c r="F26" i="4" s="1"/>
  <c r="W194" i="6"/>
  <c r="F22" i="4" s="1"/>
  <c r="W217" i="6"/>
  <c r="F25" i="4" s="1"/>
  <c r="W251" i="6"/>
  <c r="W105" i="6"/>
  <c r="F13" i="4" s="1"/>
  <c r="W75" i="6"/>
  <c r="F10" i="4" s="1"/>
  <c r="W52" i="6"/>
  <c r="F8" i="4" s="1"/>
  <c r="W118" i="6"/>
  <c r="F15" i="4" s="1"/>
  <c r="W312" i="6"/>
  <c r="F33" i="4" s="1"/>
  <c r="W262" i="6"/>
  <c r="F30" i="4" s="1"/>
  <c r="W164" i="6"/>
  <c r="F19" i="4" s="1"/>
  <c r="W280" i="6"/>
  <c r="F31" i="4" s="1"/>
  <c r="W184" i="6"/>
  <c r="F21" i="4" s="1"/>
  <c r="W86" i="6"/>
  <c r="F11" i="4" s="1"/>
  <c r="W327" i="6"/>
  <c r="F34" i="4" s="1"/>
  <c r="W130" i="6"/>
  <c r="F16" i="4" s="1"/>
  <c r="W243" i="6"/>
  <c r="F28" i="4" s="1"/>
  <c r="W295" i="6"/>
  <c r="F32" i="4" s="1"/>
  <c r="W14" i="6"/>
  <c r="F5" i="4" s="1"/>
  <c r="W29" i="6"/>
  <c r="F6" i="4" s="1"/>
  <c r="W152" i="6"/>
  <c r="F18" i="4" s="1"/>
  <c r="W175" i="6"/>
  <c r="F20" i="4" s="1"/>
  <c r="W208" i="6"/>
  <c r="F24" i="4" s="1"/>
  <c r="W142" i="6"/>
  <c r="F17" i="4" s="1"/>
  <c r="W62" i="6"/>
  <c r="F9" i="4" s="1"/>
  <c r="W95" i="6"/>
  <c r="F12" i="4" s="1"/>
  <c r="S14" i="6"/>
  <c r="S95" i="6"/>
  <c r="S86" i="6"/>
  <c r="S217" i="6"/>
  <c r="S175" i="6"/>
  <c r="S184" i="6"/>
  <c r="S295" i="6"/>
  <c r="S29" i="6"/>
  <c r="S262" i="6"/>
  <c r="S142" i="6"/>
  <c r="S327" i="6"/>
  <c r="S243" i="6"/>
  <c r="S194" i="6"/>
  <c r="S280" i="6"/>
  <c r="S232" i="6"/>
  <c r="S52" i="6"/>
  <c r="S62" i="6"/>
  <c r="S251" i="6"/>
  <c r="S312" i="6"/>
  <c r="S130" i="6"/>
  <c r="S152" i="6"/>
  <c r="S118" i="6"/>
  <c r="S208" i="6"/>
  <c r="S43" i="6"/>
  <c r="S75" i="6"/>
  <c r="S164" i="6"/>
  <c r="S105" i="6"/>
  <c r="F29" i="4" l="1"/>
  <c r="A112" i="2" l="1"/>
  <c r="A111" i="2"/>
  <c r="A106" i="2"/>
  <c r="A103" i="2"/>
  <c r="U254" i="1"/>
  <c r="U243" i="1"/>
  <c r="P227" i="1"/>
  <c r="P226" i="1"/>
  <c r="P225" i="1"/>
  <c r="P224" i="1"/>
  <c r="P223" i="1"/>
  <c r="P222" i="1"/>
  <c r="P221" i="1"/>
  <c r="U218" i="1"/>
  <c r="P216" i="1"/>
  <c r="P215" i="1"/>
  <c r="P214" i="1"/>
  <c r="P213" i="1"/>
  <c r="P212" i="1"/>
  <c r="P211" i="1"/>
  <c r="P210" i="1"/>
  <c r="P209" i="1"/>
  <c r="U195" i="1"/>
  <c r="U187" i="1"/>
  <c r="P185" i="1"/>
  <c r="P184" i="1"/>
  <c r="P183" i="1"/>
  <c r="P182" i="1"/>
  <c r="P181" i="1"/>
  <c r="P180" i="1"/>
  <c r="P179" i="1"/>
  <c r="P178" i="1"/>
  <c r="P177" i="1"/>
  <c r="P176" i="1"/>
  <c r="P171" i="1"/>
  <c r="P170" i="1"/>
  <c r="P169" i="1"/>
  <c r="P168" i="1"/>
  <c r="P167" i="1"/>
  <c r="P166" i="1"/>
  <c r="P165" i="1"/>
  <c r="P164" i="1"/>
  <c r="U173" i="1"/>
  <c r="U54" i="1"/>
  <c r="P52" i="1"/>
  <c r="P50" i="1"/>
  <c r="P49" i="1"/>
  <c r="P48" i="1"/>
  <c r="P47" i="1"/>
  <c r="P46" i="1"/>
  <c r="P51" i="1"/>
  <c r="U43" i="1"/>
  <c r="P41" i="1"/>
  <c r="P40" i="1"/>
  <c r="P38" i="1"/>
  <c r="P37" i="1"/>
  <c r="P36" i="1"/>
  <c r="P35" i="1"/>
  <c r="P34" i="1"/>
  <c r="P33" i="1"/>
  <c r="P32" i="1"/>
  <c r="P27" i="1"/>
  <c r="P26" i="1"/>
  <c r="P25" i="1"/>
  <c r="P24" i="1"/>
  <c r="P23" i="1"/>
  <c r="P22" i="1"/>
  <c r="P21" i="1"/>
  <c r="P20" i="1"/>
  <c r="P19" i="1"/>
  <c r="P18" i="1"/>
  <c r="P17" i="1"/>
  <c r="U29" i="1"/>
  <c r="H28" i="1"/>
  <c r="E28" i="1"/>
  <c r="U14" i="1"/>
  <c r="H46" i="1"/>
  <c r="E46" i="1"/>
  <c r="H4" i="1"/>
  <c r="E4" i="1"/>
  <c r="U267" i="1"/>
  <c r="H217" i="1"/>
  <c r="V4" i="1" l="1"/>
  <c r="W4" i="1" s="1"/>
  <c r="V46" i="1"/>
  <c r="W46" i="1" s="1"/>
  <c r="V28" i="1"/>
  <c r="W28" i="1" s="1"/>
  <c r="Q187" i="1"/>
  <c r="T218" i="1"/>
  <c r="R173" i="1"/>
  <c r="R187" i="1"/>
  <c r="R218" i="1"/>
  <c r="T187" i="1"/>
  <c r="R54" i="1"/>
  <c r="T54" i="1"/>
  <c r="Q54" i="1"/>
  <c r="Q173" i="1"/>
  <c r="T173" i="1"/>
  <c r="Q218" i="1"/>
  <c r="T29" i="1"/>
  <c r="R29" i="1"/>
  <c r="Q29" i="1"/>
  <c r="S54" i="1" l="1"/>
  <c r="S187" i="1"/>
  <c r="S218" i="1"/>
  <c r="S29" i="1"/>
  <c r="S173" i="1"/>
  <c r="P35" i="2" l="1"/>
  <c r="P34" i="2"/>
  <c r="P33" i="2"/>
  <c r="P3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U100" i="2"/>
  <c r="H99" i="2"/>
  <c r="E99" i="2"/>
  <c r="W99" i="2" s="1"/>
  <c r="P98" i="2"/>
  <c r="H98" i="2"/>
  <c r="E98" i="2"/>
  <c r="W98" i="2" s="1"/>
  <c r="P97" i="2"/>
  <c r="H97" i="2"/>
  <c r="E97" i="2"/>
  <c r="W97" i="2" s="1"/>
  <c r="P96" i="2"/>
  <c r="H96" i="2"/>
  <c r="E96" i="2"/>
  <c r="W96" i="2" s="1"/>
  <c r="P95" i="2"/>
  <c r="H95" i="2"/>
  <c r="E95" i="2"/>
  <c r="W95" i="2" s="1"/>
  <c r="P94" i="2"/>
  <c r="H94" i="2"/>
  <c r="E94" i="2"/>
  <c r="W94" i="2" s="1"/>
  <c r="P93" i="2"/>
  <c r="H93" i="2"/>
  <c r="E93" i="2"/>
  <c r="W93" i="2" s="1"/>
  <c r="P92" i="2"/>
  <c r="H92" i="2"/>
  <c r="E92" i="2"/>
  <c r="W92" i="2" s="1"/>
  <c r="P91" i="2"/>
  <c r="H91" i="2"/>
  <c r="E91" i="2"/>
  <c r="W91" i="2" s="1"/>
  <c r="P90" i="2"/>
  <c r="H90" i="2"/>
  <c r="E90" i="2"/>
  <c r="W90" i="2" s="1"/>
  <c r="A110" i="2"/>
  <c r="A109" i="2"/>
  <c r="A108" i="2"/>
  <c r="A107" i="2"/>
  <c r="A105" i="2"/>
  <c r="A104" i="2"/>
  <c r="H33" i="2"/>
  <c r="E33" i="2"/>
  <c r="W33" i="2" s="1"/>
  <c r="P19" i="2"/>
  <c r="P18" i="2"/>
  <c r="P17" i="2"/>
  <c r="P16" i="2"/>
  <c r="P15" i="2"/>
  <c r="H18" i="2"/>
  <c r="E18" i="2"/>
  <c r="W18" i="2" s="1"/>
  <c r="U37" i="2"/>
  <c r="U29" i="2"/>
  <c r="U22" i="2"/>
  <c r="U50" i="2"/>
  <c r="U78" i="2"/>
  <c r="U87" i="2"/>
  <c r="P48" i="2"/>
  <c r="P47" i="2"/>
  <c r="P46" i="2"/>
  <c r="P45" i="2"/>
  <c r="P44" i="2"/>
  <c r="P43" i="2"/>
  <c r="P42" i="2"/>
  <c r="P41" i="2"/>
  <c r="P40" i="2"/>
  <c r="P63" i="2"/>
  <c r="P57" i="2"/>
  <c r="P56" i="2"/>
  <c r="P55" i="2"/>
  <c r="P54" i="2"/>
  <c r="P53" i="2"/>
  <c r="U65" i="2"/>
  <c r="U12" i="2"/>
  <c r="T8" i="2"/>
  <c r="Q4" i="2"/>
  <c r="P27" i="2"/>
  <c r="P26" i="2"/>
  <c r="P25" i="2"/>
  <c r="P20" i="2"/>
  <c r="P76" i="2"/>
  <c r="P75" i="2"/>
  <c r="P74" i="2"/>
  <c r="P73" i="2"/>
  <c r="P72" i="2"/>
  <c r="P71" i="2"/>
  <c r="P70" i="2"/>
  <c r="P69" i="2"/>
  <c r="P68" i="2"/>
  <c r="P85" i="2"/>
  <c r="P84" i="2"/>
  <c r="P83" i="2"/>
  <c r="P82" i="2"/>
  <c r="P81" i="2"/>
  <c r="P10" i="2"/>
  <c r="P9" i="2"/>
  <c r="P8" i="2"/>
  <c r="P7" i="2"/>
  <c r="P6" i="2"/>
  <c r="P5" i="2"/>
  <c r="P4" i="2"/>
  <c r="E28" i="2"/>
  <c r="W28" i="2" s="1"/>
  <c r="E27" i="2"/>
  <c r="W27" i="2" s="1"/>
  <c r="E26" i="2"/>
  <c r="W26" i="2" s="1"/>
  <c r="E25" i="2"/>
  <c r="W25" i="2" s="1"/>
  <c r="E21" i="2"/>
  <c r="W21" i="2" s="1"/>
  <c r="E20" i="2"/>
  <c r="W20" i="2" s="1"/>
  <c r="E19" i="2"/>
  <c r="W19" i="2" s="1"/>
  <c r="E17" i="2"/>
  <c r="W17" i="2" s="1"/>
  <c r="E16" i="2"/>
  <c r="W16" i="2" s="1"/>
  <c r="E15" i="2"/>
  <c r="W15" i="2" s="1"/>
  <c r="E36" i="2"/>
  <c r="W36" i="2" s="1"/>
  <c r="E35" i="2"/>
  <c r="W35" i="2" s="1"/>
  <c r="E34" i="2"/>
  <c r="W34" i="2" s="1"/>
  <c r="E32" i="2"/>
  <c r="W32" i="2" s="1"/>
  <c r="E49" i="2"/>
  <c r="W49" i="2" s="1"/>
  <c r="E48" i="2"/>
  <c r="W48" i="2" s="1"/>
  <c r="E62" i="2"/>
  <c r="W62" i="2" s="1"/>
  <c r="E59" i="2"/>
  <c r="W59" i="2" s="1"/>
  <c r="E45" i="2"/>
  <c r="W45" i="2" s="1"/>
  <c r="E44" i="2"/>
  <c r="W44" i="2" s="1"/>
  <c r="E56" i="2"/>
  <c r="W56" i="2" s="1"/>
  <c r="E55" i="2"/>
  <c r="W55" i="2" s="1"/>
  <c r="E41" i="2"/>
  <c r="W41" i="2" s="1"/>
  <c r="E40" i="2"/>
  <c r="W40" i="2" s="1"/>
  <c r="E77" i="2"/>
  <c r="W77" i="2" s="1"/>
  <c r="E76" i="2"/>
  <c r="W76" i="2" s="1"/>
  <c r="E75" i="2"/>
  <c r="W75" i="2" s="1"/>
  <c r="E74" i="2"/>
  <c r="W74" i="2" s="1"/>
  <c r="E73" i="2"/>
  <c r="W73" i="2" s="1"/>
  <c r="E72" i="2"/>
  <c r="W72" i="2" s="1"/>
  <c r="E71" i="2"/>
  <c r="W71" i="2" s="1"/>
  <c r="E70" i="2"/>
  <c r="W70" i="2" s="1"/>
  <c r="E69" i="2"/>
  <c r="W69" i="2" s="1"/>
  <c r="E68" i="2"/>
  <c r="W68" i="2" s="1"/>
  <c r="E86" i="2"/>
  <c r="W86" i="2" s="1"/>
  <c r="E85" i="2"/>
  <c r="W85" i="2" s="1"/>
  <c r="E84" i="2"/>
  <c r="W84" i="2" s="1"/>
  <c r="E83" i="2"/>
  <c r="W83" i="2" s="1"/>
  <c r="E82" i="2"/>
  <c r="W82" i="2" s="1"/>
  <c r="E81" i="2"/>
  <c r="W81" i="2" s="1"/>
  <c r="E64" i="2"/>
  <c r="W64" i="2" s="1"/>
  <c r="E63" i="2"/>
  <c r="W63" i="2" s="1"/>
  <c r="E47" i="2"/>
  <c r="W47" i="2" s="1"/>
  <c r="E46" i="2"/>
  <c r="W46" i="2" s="1"/>
  <c r="E58" i="2"/>
  <c r="W58" i="2" s="1"/>
  <c r="E57" i="2"/>
  <c r="W57" i="2" s="1"/>
  <c r="E43" i="2"/>
  <c r="W43" i="2" s="1"/>
  <c r="E42" i="2"/>
  <c r="W42" i="2" s="1"/>
  <c r="E54" i="2"/>
  <c r="W54" i="2" s="1"/>
  <c r="E53" i="2"/>
  <c r="W53" i="2" s="1"/>
  <c r="E11" i="2"/>
  <c r="W11" i="2" s="1"/>
  <c r="E10" i="2"/>
  <c r="W10" i="2" s="1"/>
  <c r="E9" i="2"/>
  <c r="W9" i="2" s="1"/>
  <c r="E8" i="2"/>
  <c r="W8" i="2" s="1"/>
  <c r="E7" i="2"/>
  <c r="W7" i="2" s="1"/>
  <c r="E6" i="2"/>
  <c r="W6" i="2" s="1"/>
  <c r="E5" i="2"/>
  <c r="W5" i="2" s="1"/>
  <c r="E4" i="2"/>
  <c r="W4" i="2" s="1"/>
  <c r="H28" i="2"/>
  <c r="H27" i="2"/>
  <c r="H26" i="2"/>
  <c r="H25" i="2"/>
  <c r="H21" i="2"/>
  <c r="H20" i="2"/>
  <c r="H19" i="2"/>
  <c r="H17" i="2"/>
  <c r="H16" i="2"/>
  <c r="H15" i="2"/>
  <c r="H36" i="2"/>
  <c r="H35" i="2"/>
  <c r="H34" i="2"/>
  <c r="H32" i="2"/>
  <c r="H49" i="2"/>
  <c r="H48" i="2"/>
  <c r="H62" i="2"/>
  <c r="H59" i="2"/>
  <c r="H45" i="2"/>
  <c r="H44" i="2"/>
  <c r="H56" i="2"/>
  <c r="H55" i="2"/>
  <c r="H41" i="2"/>
  <c r="H40" i="2"/>
  <c r="H77" i="2"/>
  <c r="H76" i="2"/>
  <c r="H75" i="2"/>
  <c r="H74" i="2"/>
  <c r="H73" i="2"/>
  <c r="H72" i="2"/>
  <c r="H71" i="2"/>
  <c r="H70" i="2"/>
  <c r="H69" i="2"/>
  <c r="H68" i="2"/>
  <c r="H86" i="2"/>
  <c r="H85" i="2"/>
  <c r="H84" i="2"/>
  <c r="H83" i="2"/>
  <c r="H82" i="2"/>
  <c r="H81" i="2"/>
  <c r="H64" i="2"/>
  <c r="H63" i="2"/>
  <c r="H47" i="2"/>
  <c r="H46" i="2"/>
  <c r="H58" i="2"/>
  <c r="H57" i="2"/>
  <c r="H43" i="2"/>
  <c r="H42" i="2"/>
  <c r="H54" i="2"/>
  <c r="H53" i="2"/>
  <c r="H11" i="2"/>
  <c r="H10" i="2"/>
  <c r="H9" i="2"/>
  <c r="H8" i="2"/>
  <c r="H7" i="2"/>
  <c r="H6" i="2"/>
  <c r="H5" i="2"/>
  <c r="H4" i="2"/>
  <c r="W107" i="1"/>
  <c r="U357" i="1"/>
  <c r="U340" i="1"/>
  <c r="U326" i="1"/>
  <c r="U299" i="1"/>
  <c r="U229" i="1"/>
  <c r="U206" i="1"/>
  <c r="U161" i="1"/>
  <c r="U151" i="1"/>
  <c r="U139" i="1"/>
  <c r="U126" i="1"/>
  <c r="U113" i="1"/>
  <c r="U103" i="1"/>
  <c r="U92" i="1"/>
  <c r="U276" i="1"/>
  <c r="U308" i="1"/>
  <c r="U81" i="1"/>
  <c r="U66" i="1"/>
  <c r="U289" i="1"/>
  <c r="P323" i="1"/>
  <c r="P321" i="1"/>
  <c r="H318" i="1"/>
  <c r="E318" i="1"/>
  <c r="P338" i="1"/>
  <c r="P337" i="1"/>
  <c r="P336" i="1"/>
  <c r="P335" i="1"/>
  <c r="P334" i="1"/>
  <c r="P333" i="1"/>
  <c r="P332" i="1"/>
  <c r="P331" i="1"/>
  <c r="H335" i="1"/>
  <c r="E335" i="1"/>
  <c r="H225" i="1"/>
  <c r="E225" i="1"/>
  <c r="H210" i="1"/>
  <c r="E210" i="1"/>
  <c r="P109" i="1"/>
  <c r="P108" i="1"/>
  <c r="P107" i="1"/>
  <c r="P106" i="1"/>
  <c r="H107" i="1"/>
  <c r="E107" i="1"/>
  <c r="V107" i="1" s="1"/>
  <c r="P235" i="1"/>
  <c r="H10" i="1"/>
  <c r="E10" i="1"/>
  <c r="H7" i="1"/>
  <c r="E7" i="1"/>
  <c r="P375" i="1"/>
  <c r="P380" i="1"/>
  <c r="P360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30" i="1"/>
  <c r="P329" i="1"/>
  <c r="P324" i="1"/>
  <c r="P297" i="1"/>
  <c r="P296" i="1"/>
  <c r="P295" i="1"/>
  <c r="P294" i="1"/>
  <c r="P293" i="1"/>
  <c r="P292" i="1"/>
  <c r="P250" i="1"/>
  <c r="P234" i="1"/>
  <c r="P233" i="1"/>
  <c r="P232" i="1"/>
  <c r="P241" i="1"/>
  <c r="P240" i="1"/>
  <c r="P239" i="1"/>
  <c r="P238" i="1"/>
  <c r="P249" i="1"/>
  <c r="P248" i="1"/>
  <c r="P247" i="1"/>
  <c r="P246" i="1"/>
  <c r="P193" i="1"/>
  <c r="P192" i="1"/>
  <c r="P191" i="1"/>
  <c r="P237" i="1"/>
  <c r="P204" i="1"/>
  <c r="P203" i="1"/>
  <c r="P202" i="1"/>
  <c r="P201" i="1"/>
  <c r="P200" i="1"/>
  <c r="P199" i="1"/>
  <c r="P198" i="1"/>
  <c r="P252" i="1"/>
  <c r="P251" i="1"/>
  <c r="P190" i="1"/>
  <c r="P236" i="1"/>
  <c r="P149" i="1"/>
  <c r="P148" i="1"/>
  <c r="P147" i="1"/>
  <c r="P146" i="1"/>
  <c r="P145" i="1"/>
  <c r="P144" i="1"/>
  <c r="P143" i="1"/>
  <c r="P142" i="1"/>
  <c r="P136" i="1"/>
  <c r="P129" i="1"/>
  <c r="P124" i="1"/>
  <c r="P111" i="1"/>
  <c r="P110" i="1"/>
  <c r="P90" i="1"/>
  <c r="P89" i="1"/>
  <c r="P88" i="1"/>
  <c r="P87" i="1"/>
  <c r="P86" i="1"/>
  <c r="P85" i="1"/>
  <c r="P84" i="1"/>
  <c r="P274" i="1"/>
  <c r="P273" i="1"/>
  <c r="P272" i="1"/>
  <c r="P271" i="1"/>
  <c r="P270" i="1"/>
  <c r="P265" i="1"/>
  <c r="P264" i="1"/>
  <c r="P263" i="1"/>
  <c r="P262" i="1"/>
  <c r="P261" i="1"/>
  <c r="P260" i="1"/>
  <c r="P259" i="1"/>
  <c r="P258" i="1"/>
  <c r="P257" i="1"/>
  <c r="P306" i="1"/>
  <c r="P305" i="1"/>
  <c r="P304" i="1"/>
  <c r="P303" i="1"/>
  <c r="P302" i="1"/>
  <c r="P78" i="1"/>
  <c r="P64" i="1"/>
  <c r="P63" i="1"/>
  <c r="P62" i="1"/>
  <c r="P61" i="1"/>
  <c r="P60" i="1"/>
  <c r="P59" i="1"/>
  <c r="P58" i="1"/>
  <c r="P57" i="1"/>
  <c r="P39" i="1"/>
  <c r="P287" i="1"/>
  <c r="E242" i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H6" i="3"/>
  <c r="C6" i="3"/>
  <c r="H5" i="3"/>
  <c r="C5" i="3"/>
  <c r="N4" i="3"/>
  <c r="H4" i="3"/>
  <c r="C4" i="3"/>
  <c r="N3" i="3"/>
  <c r="H3" i="3"/>
  <c r="C3" i="3"/>
  <c r="N2" i="3"/>
  <c r="H2" i="3"/>
  <c r="C2" i="3"/>
  <c r="R383" i="1"/>
  <c r="Q383" i="1"/>
  <c r="R372" i="1"/>
  <c r="T43" i="1"/>
  <c r="R43" i="1"/>
  <c r="Q43" i="1"/>
  <c r="E367" i="1"/>
  <c r="E366" i="1"/>
  <c r="E365" i="1"/>
  <c r="E364" i="1"/>
  <c r="E363" i="1"/>
  <c r="E377" i="1"/>
  <c r="E376" i="1"/>
  <c r="E375" i="1"/>
  <c r="E371" i="1"/>
  <c r="E370" i="1"/>
  <c r="E369" i="1"/>
  <c r="E368" i="1"/>
  <c r="E382" i="1"/>
  <c r="E381" i="1"/>
  <c r="E380" i="1"/>
  <c r="E379" i="1"/>
  <c r="E378" i="1"/>
  <c r="E362" i="1"/>
  <c r="E361" i="1"/>
  <c r="E360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39" i="1"/>
  <c r="E338" i="1"/>
  <c r="E337" i="1"/>
  <c r="E336" i="1"/>
  <c r="E334" i="1"/>
  <c r="E333" i="1"/>
  <c r="E332" i="1"/>
  <c r="E331" i="1"/>
  <c r="E330" i="1"/>
  <c r="E329" i="1"/>
  <c r="E325" i="1"/>
  <c r="E324" i="1"/>
  <c r="E323" i="1"/>
  <c r="E322" i="1"/>
  <c r="E321" i="1"/>
  <c r="E320" i="1"/>
  <c r="E319" i="1"/>
  <c r="E317" i="1"/>
  <c r="E316" i="1"/>
  <c r="E315" i="1"/>
  <c r="E73" i="1"/>
  <c r="E72" i="1"/>
  <c r="E312" i="1"/>
  <c r="E311" i="1"/>
  <c r="E298" i="1"/>
  <c r="E297" i="1"/>
  <c r="E296" i="1"/>
  <c r="E295" i="1"/>
  <c r="E294" i="1"/>
  <c r="E293" i="1"/>
  <c r="E292" i="1"/>
  <c r="E253" i="1"/>
  <c r="E171" i="1"/>
  <c r="E250" i="1"/>
  <c r="E234" i="1"/>
  <c r="E233" i="1"/>
  <c r="E232" i="1"/>
  <c r="E241" i="1"/>
  <c r="E240" i="1"/>
  <c r="E239" i="1"/>
  <c r="E238" i="1"/>
  <c r="E214" i="1"/>
  <c r="E213" i="1"/>
  <c r="E249" i="1"/>
  <c r="E248" i="1"/>
  <c r="E247" i="1"/>
  <c r="E246" i="1"/>
  <c r="E228" i="1"/>
  <c r="E227" i="1"/>
  <c r="E226" i="1"/>
  <c r="E224" i="1"/>
  <c r="E223" i="1"/>
  <c r="E222" i="1"/>
  <c r="E221" i="1"/>
  <c r="E194" i="1"/>
  <c r="E193" i="1"/>
  <c r="E192" i="1"/>
  <c r="E191" i="1"/>
  <c r="E237" i="1"/>
  <c r="E8" i="1"/>
  <c r="E212" i="1"/>
  <c r="E211" i="1"/>
  <c r="E209" i="1"/>
  <c r="E205" i="1"/>
  <c r="E204" i="1"/>
  <c r="E203" i="1"/>
  <c r="E202" i="1"/>
  <c r="E201" i="1"/>
  <c r="E200" i="1"/>
  <c r="E199" i="1"/>
  <c r="E198" i="1"/>
  <c r="E172" i="1"/>
  <c r="E252" i="1"/>
  <c r="E251" i="1"/>
  <c r="E170" i="1"/>
  <c r="E180" i="1"/>
  <c r="E179" i="1"/>
  <c r="E190" i="1"/>
  <c r="E184" i="1"/>
  <c r="E183" i="1"/>
  <c r="E182" i="1"/>
  <c r="E181" i="1"/>
  <c r="E178" i="1"/>
  <c r="E177" i="1"/>
  <c r="E176" i="1"/>
  <c r="E186" i="1"/>
  <c r="E185" i="1"/>
  <c r="E217" i="1"/>
  <c r="E216" i="1"/>
  <c r="E215" i="1"/>
  <c r="E9" i="1"/>
  <c r="E236" i="1"/>
  <c r="E168" i="1"/>
  <c r="E167" i="1"/>
  <c r="E166" i="1"/>
  <c r="E165" i="1"/>
  <c r="E164" i="1"/>
  <c r="E160" i="1"/>
  <c r="E159" i="1"/>
  <c r="E158" i="1"/>
  <c r="E157" i="1"/>
  <c r="E156" i="1"/>
  <c r="E155" i="1"/>
  <c r="E154" i="1"/>
  <c r="E150" i="1"/>
  <c r="E149" i="1"/>
  <c r="E148" i="1"/>
  <c r="E147" i="1"/>
  <c r="E146" i="1"/>
  <c r="E145" i="1"/>
  <c r="E144" i="1"/>
  <c r="E143" i="1"/>
  <c r="E142" i="1"/>
  <c r="E138" i="1"/>
  <c r="E137" i="1"/>
  <c r="E136" i="1"/>
  <c r="E135" i="1"/>
  <c r="E134" i="1"/>
  <c r="E133" i="1"/>
  <c r="E132" i="1"/>
  <c r="E120" i="1"/>
  <c r="E119" i="1"/>
  <c r="E131" i="1"/>
  <c r="E130" i="1"/>
  <c r="E129" i="1"/>
  <c r="E125" i="1"/>
  <c r="E124" i="1"/>
  <c r="E123" i="1"/>
  <c r="E284" i="1"/>
  <c r="E283" i="1"/>
  <c r="E118" i="1"/>
  <c r="E117" i="1"/>
  <c r="E116" i="1"/>
  <c r="E112" i="1"/>
  <c r="E111" i="1"/>
  <c r="E110" i="1"/>
  <c r="E109" i="1"/>
  <c r="E108" i="1"/>
  <c r="E106" i="1"/>
  <c r="E102" i="1"/>
  <c r="E12" i="1"/>
  <c r="E11" i="1"/>
  <c r="E169" i="1"/>
  <c r="E235" i="1"/>
  <c r="E97" i="1"/>
  <c r="E96" i="1"/>
  <c r="E95" i="1"/>
  <c r="E91" i="1"/>
  <c r="E90" i="1"/>
  <c r="E89" i="1"/>
  <c r="E88" i="1"/>
  <c r="E87" i="1"/>
  <c r="E86" i="1"/>
  <c r="E85" i="1"/>
  <c r="E84" i="1"/>
  <c r="E275" i="1"/>
  <c r="E274" i="1"/>
  <c r="E273" i="1"/>
  <c r="E272" i="1"/>
  <c r="E271" i="1"/>
  <c r="E270" i="1"/>
  <c r="E266" i="1"/>
  <c r="E265" i="1"/>
  <c r="E264" i="1"/>
  <c r="E263" i="1"/>
  <c r="E262" i="1"/>
  <c r="E261" i="1"/>
  <c r="E260" i="1"/>
  <c r="E259" i="1"/>
  <c r="E258" i="1"/>
  <c r="E257" i="1"/>
  <c r="E307" i="1"/>
  <c r="E306" i="1"/>
  <c r="E305" i="1"/>
  <c r="E304" i="1"/>
  <c r="E303" i="1"/>
  <c r="E302" i="1"/>
  <c r="E80" i="1"/>
  <c r="E79" i="1"/>
  <c r="E78" i="1"/>
  <c r="E77" i="1"/>
  <c r="E76" i="1"/>
  <c r="E75" i="1"/>
  <c r="E74" i="1"/>
  <c r="E71" i="1"/>
  <c r="E70" i="1"/>
  <c r="E69" i="1"/>
  <c r="E65" i="1"/>
  <c r="E64" i="1"/>
  <c r="E63" i="1"/>
  <c r="E62" i="1"/>
  <c r="E61" i="1"/>
  <c r="E60" i="1"/>
  <c r="E59" i="1"/>
  <c r="E58" i="1"/>
  <c r="E57" i="1"/>
  <c r="E13" i="1"/>
  <c r="E101" i="1"/>
  <c r="E100" i="1"/>
  <c r="E99" i="1"/>
  <c r="E98" i="1"/>
  <c r="E21" i="1"/>
  <c r="E20" i="1"/>
  <c r="E19" i="1"/>
  <c r="E18" i="1"/>
  <c r="E17" i="1"/>
  <c r="E53" i="1"/>
  <c r="E52" i="1"/>
  <c r="E51" i="1"/>
  <c r="E50" i="1"/>
  <c r="E49" i="1"/>
  <c r="E48" i="1"/>
  <c r="E33" i="1"/>
  <c r="E32" i="1"/>
  <c r="E42" i="1"/>
  <c r="E41" i="1"/>
  <c r="E40" i="1"/>
  <c r="E39" i="1"/>
  <c r="E38" i="1"/>
  <c r="E37" i="1"/>
  <c r="E36" i="1"/>
  <c r="E35" i="1"/>
  <c r="E34" i="1"/>
  <c r="E47" i="1"/>
  <c r="E27" i="1"/>
  <c r="E26" i="1"/>
  <c r="E25" i="1"/>
  <c r="E24" i="1"/>
  <c r="E23" i="1"/>
  <c r="E22" i="1"/>
  <c r="E6" i="1"/>
  <c r="E5" i="1"/>
  <c r="E288" i="1"/>
  <c r="E287" i="1"/>
  <c r="E286" i="1"/>
  <c r="E285" i="1"/>
  <c r="E122" i="1"/>
  <c r="E121" i="1"/>
  <c r="E314" i="1"/>
  <c r="E313" i="1"/>
  <c r="E282" i="1"/>
  <c r="E281" i="1"/>
  <c r="E280" i="1"/>
  <c r="E279" i="1"/>
  <c r="H367" i="1"/>
  <c r="H366" i="1"/>
  <c r="H365" i="1"/>
  <c r="H364" i="1"/>
  <c r="H363" i="1"/>
  <c r="H377" i="1"/>
  <c r="H376" i="1"/>
  <c r="H375" i="1"/>
  <c r="H371" i="1"/>
  <c r="H370" i="1"/>
  <c r="H369" i="1"/>
  <c r="H368" i="1"/>
  <c r="H382" i="1"/>
  <c r="H381" i="1"/>
  <c r="H380" i="1"/>
  <c r="H379" i="1"/>
  <c r="H378" i="1"/>
  <c r="H362" i="1"/>
  <c r="H361" i="1"/>
  <c r="H360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39" i="1"/>
  <c r="H338" i="1"/>
  <c r="H337" i="1"/>
  <c r="H336" i="1"/>
  <c r="H334" i="1"/>
  <c r="H333" i="1"/>
  <c r="H332" i="1"/>
  <c r="H331" i="1"/>
  <c r="H330" i="1"/>
  <c r="H329" i="1"/>
  <c r="H325" i="1"/>
  <c r="H324" i="1"/>
  <c r="H323" i="1"/>
  <c r="H322" i="1"/>
  <c r="H321" i="1"/>
  <c r="H320" i="1"/>
  <c r="H319" i="1"/>
  <c r="H317" i="1"/>
  <c r="H316" i="1"/>
  <c r="H315" i="1"/>
  <c r="H73" i="1"/>
  <c r="H72" i="1"/>
  <c r="H312" i="1"/>
  <c r="H311" i="1"/>
  <c r="H298" i="1"/>
  <c r="H297" i="1"/>
  <c r="H296" i="1"/>
  <c r="H295" i="1"/>
  <c r="H294" i="1"/>
  <c r="H293" i="1"/>
  <c r="H292" i="1"/>
  <c r="H253" i="1"/>
  <c r="H171" i="1"/>
  <c r="H250" i="1"/>
  <c r="H234" i="1"/>
  <c r="H233" i="1"/>
  <c r="H232" i="1"/>
  <c r="H242" i="1"/>
  <c r="H241" i="1"/>
  <c r="H240" i="1"/>
  <c r="H239" i="1"/>
  <c r="H238" i="1"/>
  <c r="H214" i="1"/>
  <c r="H213" i="1"/>
  <c r="H249" i="1"/>
  <c r="H248" i="1"/>
  <c r="H247" i="1"/>
  <c r="H246" i="1"/>
  <c r="H228" i="1"/>
  <c r="H227" i="1"/>
  <c r="H226" i="1"/>
  <c r="H224" i="1"/>
  <c r="H223" i="1"/>
  <c r="H222" i="1"/>
  <c r="H221" i="1"/>
  <c r="H194" i="1"/>
  <c r="H193" i="1"/>
  <c r="H192" i="1"/>
  <c r="H191" i="1"/>
  <c r="H237" i="1"/>
  <c r="H8" i="1"/>
  <c r="H212" i="1"/>
  <c r="H211" i="1"/>
  <c r="H209" i="1"/>
  <c r="H205" i="1"/>
  <c r="H204" i="1"/>
  <c r="H203" i="1"/>
  <c r="H202" i="1"/>
  <c r="H201" i="1"/>
  <c r="H200" i="1"/>
  <c r="H199" i="1"/>
  <c r="H198" i="1"/>
  <c r="H172" i="1"/>
  <c r="H252" i="1"/>
  <c r="H251" i="1"/>
  <c r="H170" i="1"/>
  <c r="H180" i="1"/>
  <c r="H179" i="1"/>
  <c r="H190" i="1"/>
  <c r="H184" i="1"/>
  <c r="H183" i="1"/>
  <c r="H182" i="1"/>
  <c r="H181" i="1"/>
  <c r="H178" i="1"/>
  <c r="H177" i="1"/>
  <c r="H176" i="1"/>
  <c r="H186" i="1"/>
  <c r="H185" i="1"/>
  <c r="H216" i="1"/>
  <c r="H215" i="1"/>
  <c r="H9" i="1"/>
  <c r="H236" i="1"/>
  <c r="H168" i="1"/>
  <c r="H167" i="1"/>
  <c r="H166" i="1"/>
  <c r="H165" i="1"/>
  <c r="H164" i="1"/>
  <c r="H160" i="1"/>
  <c r="H159" i="1"/>
  <c r="H158" i="1"/>
  <c r="H157" i="1"/>
  <c r="H156" i="1"/>
  <c r="H155" i="1"/>
  <c r="H154" i="1"/>
  <c r="H150" i="1"/>
  <c r="H149" i="1"/>
  <c r="H148" i="1"/>
  <c r="H147" i="1"/>
  <c r="H146" i="1"/>
  <c r="H145" i="1"/>
  <c r="H144" i="1"/>
  <c r="H143" i="1"/>
  <c r="H142" i="1"/>
  <c r="H138" i="1"/>
  <c r="H137" i="1"/>
  <c r="H136" i="1"/>
  <c r="H135" i="1"/>
  <c r="H134" i="1"/>
  <c r="H133" i="1"/>
  <c r="H132" i="1"/>
  <c r="H120" i="1"/>
  <c r="H119" i="1"/>
  <c r="H131" i="1"/>
  <c r="H130" i="1"/>
  <c r="H129" i="1"/>
  <c r="H125" i="1"/>
  <c r="H124" i="1"/>
  <c r="H123" i="1"/>
  <c r="H284" i="1"/>
  <c r="H283" i="1"/>
  <c r="H118" i="1"/>
  <c r="H117" i="1"/>
  <c r="H116" i="1"/>
  <c r="H112" i="1"/>
  <c r="H111" i="1"/>
  <c r="H110" i="1"/>
  <c r="H109" i="1"/>
  <c r="H108" i="1"/>
  <c r="H106" i="1"/>
  <c r="H102" i="1"/>
  <c r="H12" i="1"/>
  <c r="H11" i="1"/>
  <c r="H169" i="1"/>
  <c r="H235" i="1"/>
  <c r="H97" i="1"/>
  <c r="H96" i="1"/>
  <c r="H95" i="1"/>
  <c r="H91" i="1"/>
  <c r="H90" i="1"/>
  <c r="H89" i="1"/>
  <c r="H88" i="1"/>
  <c r="H87" i="1"/>
  <c r="H86" i="1"/>
  <c r="H85" i="1"/>
  <c r="H84" i="1"/>
  <c r="H275" i="1"/>
  <c r="H274" i="1"/>
  <c r="H273" i="1"/>
  <c r="H272" i="1"/>
  <c r="H271" i="1"/>
  <c r="H270" i="1"/>
  <c r="H266" i="1"/>
  <c r="H265" i="1"/>
  <c r="H264" i="1"/>
  <c r="H263" i="1"/>
  <c r="H262" i="1"/>
  <c r="H261" i="1"/>
  <c r="H260" i="1"/>
  <c r="H259" i="1"/>
  <c r="H258" i="1"/>
  <c r="H257" i="1"/>
  <c r="H307" i="1"/>
  <c r="H306" i="1"/>
  <c r="H305" i="1"/>
  <c r="H304" i="1"/>
  <c r="H303" i="1"/>
  <c r="H302" i="1"/>
  <c r="H80" i="1"/>
  <c r="H79" i="1"/>
  <c r="H78" i="1"/>
  <c r="H77" i="1"/>
  <c r="H76" i="1"/>
  <c r="H75" i="1"/>
  <c r="H74" i="1"/>
  <c r="H71" i="1"/>
  <c r="H70" i="1"/>
  <c r="H69" i="1"/>
  <c r="H65" i="1"/>
  <c r="H64" i="1"/>
  <c r="H63" i="1"/>
  <c r="H62" i="1"/>
  <c r="H61" i="1"/>
  <c r="H60" i="1"/>
  <c r="H59" i="1"/>
  <c r="H58" i="1"/>
  <c r="H57" i="1"/>
  <c r="H13" i="1"/>
  <c r="H101" i="1"/>
  <c r="H100" i="1"/>
  <c r="H99" i="1"/>
  <c r="H98" i="1"/>
  <c r="H21" i="1"/>
  <c r="H20" i="1"/>
  <c r="H19" i="1"/>
  <c r="H18" i="1"/>
  <c r="H17" i="1"/>
  <c r="H53" i="1"/>
  <c r="H52" i="1"/>
  <c r="H51" i="1"/>
  <c r="H50" i="1"/>
  <c r="H49" i="1"/>
  <c r="H48" i="1"/>
  <c r="H33" i="1"/>
  <c r="H32" i="1"/>
  <c r="H42" i="1"/>
  <c r="H41" i="1"/>
  <c r="H40" i="1"/>
  <c r="H39" i="1"/>
  <c r="H38" i="1"/>
  <c r="H37" i="1"/>
  <c r="H36" i="1"/>
  <c r="H35" i="1"/>
  <c r="H34" i="1"/>
  <c r="H47" i="1"/>
  <c r="H27" i="1"/>
  <c r="H26" i="1"/>
  <c r="H25" i="1"/>
  <c r="H24" i="1"/>
  <c r="H23" i="1"/>
  <c r="H22" i="1"/>
  <c r="H6" i="1"/>
  <c r="H5" i="1"/>
  <c r="H288" i="1"/>
  <c r="H287" i="1"/>
  <c r="H286" i="1"/>
  <c r="H285" i="1"/>
  <c r="H122" i="1"/>
  <c r="H121" i="1"/>
  <c r="H314" i="1"/>
  <c r="H313" i="1"/>
  <c r="H282" i="1"/>
  <c r="H281" i="1"/>
  <c r="H280" i="1"/>
  <c r="H279" i="1"/>
  <c r="A267" i="1"/>
  <c r="C206" i="1"/>
  <c r="A340" i="1"/>
  <c r="J173" i="1"/>
  <c r="C173" i="1"/>
  <c r="A50" i="2"/>
  <c r="J139" i="1"/>
  <c r="A29" i="1"/>
  <c r="A299" i="1"/>
  <c r="C289" i="1"/>
  <c r="C267" i="1"/>
  <c r="C243" i="1"/>
  <c r="J372" i="1"/>
  <c r="J340" i="1"/>
  <c r="J276" i="1"/>
  <c r="A289" i="1"/>
  <c r="J65" i="2"/>
  <c r="C340" i="1"/>
  <c r="J81" i="1"/>
  <c r="J195" i="1"/>
  <c r="A103" i="1"/>
  <c r="J87" i="2"/>
  <c r="J50" i="2"/>
  <c r="A173" i="1"/>
  <c r="J243" i="1"/>
  <c r="A243" i="1"/>
  <c r="J267" i="1"/>
  <c r="J308" i="1"/>
  <c r="A126" i="1"/>
  <c r="C139" i="1"/>
  <c r="A65" i="2"/>
  <c r="J299" i="1"/>
  <c r="C151" i="1"/>
  <c r="C50" i="2"/>
  <c r="J383" i="1"/>
  <c r="J113" i="1"/>
  <c r="C113" i="1"/>
  <c r="C92" i="1"/>
  <c r="A22" i="2"/>
  <c r="C87" i="2"/>
  <c r="C195" i="1"/>
  <c r="A254" i="1"/>
  <c r="C299" i="1"/>
  <c r="C126" i="1"/>
  <c r="C29" i="1"/>
  <c r="C81" i="1"/>
  <c r="J29" i="2"/>
  <c r="A161" i="1"/>
  <c r="A29" i="2"/>
  <c r="C326" i="1"/>
  <c r="J12" i="2"/>
  <c r="A187" i="1"/>
  <c r="C37" i="2"/>
  <c r="A139" i="1"/>
  <c r="C43" i="1"/>
  <c r="C383" i="1"/>
  <c r="A43" i="1"/>
  <c r="C78" i="2"/>
  <c r="A37" i="2"/>
  <c r="C103" i="1"/>
  <c r="A78" i="2"/>
  <c r="A87" i="2"/>
  <c r="C372" i="1"/>
  <c r="A100" i="2"/>
  <c r="A151" i="1"/>
  <c r="A113" i="1"/>
  <c r="C229" i="1"/>
  <c r="J92" i="1"/>
  <c r="A308" i="1"/>
  <c r="A326" i="1"/>
  <c r="C308" i="1"/>
  <c r="C161" i="1"/>
  <c r="J78" i="2"/>
  <c r="C29" i="2"/>
  <c r="J187" i="1"/>
  <c r="J151" i="1"/>
  <c r="C66" i="1"/>
  <c r="J326" i="1"/>
  <c r="C54" i="1"/>
  <c r="C357" i="1"/>
  <c r="C65" i="2"/>
  <c r="A81" i="1"/>
  <c r="C14" i="1"/>
  <c r="J29" i="1"/>
  <c r="C218" i="1"/>
  <c r="J43" i="1"/>
  <c r="A92" i="1"/>
  <c r="J66" i="1"/>
  <c r="A357" i="1"/>
  <c r="J229" i="1"/>
  <c r="A218" i="1"/>
  <c r="C187" i="1"/>
  <c r="J126" i="1"/>
  <c r="J357" i="1"/>
  <c r="C100" i="2"/>
  <c r="J100" i="2"/>
  <c r="A276" i="1"/>
  <c r="J206" i="1"/>
  <c r="J218" i="1"/>
  <c r="A66" i="1"/>
  <c r="A12" i="2"/>
  <c r="J103" i="1"/>
  <c r="J161" i="1"/>
  <c r="A54" i="1"/>
  <c r="J37" i="2"/>
  <c r="C276" i="1"/>
  <c r="C254" i="1"/>
  <c r="J254" i="1"/>
  <c r="J14" i="1"/>
  <c r="J22" i="2"/>
  <c r="A206" i="1"/>
  <c r="A372" i="1"/>
  <c r="C22" i="2"/>
  <c r="J289" i="1"/>
  <c r="A229" i="1"/>
  <c r="A195" i="1"/>
  <c r="C12" i="2"/>
  <c r="J54" i="1"/>
  <c r="V24" i="1" l="1"/>
  <c r="W24" i="1" s="1"/>
  <c r="V19" i="1"/>
  <c r="W19" i="1" s="1"/>
  <c r="V78" i="1"/>
  <c r="W78" i="1" s="1"/>
  <c r="V275" i="1"/>
  <c r="W275" i="1" s="1"/>
  <c r="V235" i="1"/>
  <c r="W235" i="1" s="1"/>
  <c r="V132" i="1"/>
  <c r="W132" i="1" s="1"/>
  <c r="V147" i="1"/>
  <c r="W147" i="1" s="1"/>
  <c r="V177" i="1"/>
  <c r="W177" i="1" s="1"/>
  <c r="V8" i="1"/>
  <c r="W8" i="1" s="1"/>
  <c r="V233" i="1"/>
  <c r="W233" i="1" s="1"/>
  <c r="V324" i="1"/>
  <c r="W324" i="1" s="1"/>
  <c r="V355" i="1"/>
  <c r="W355" i="1" s="1"/>
  <c r="V25" i="1"/>
  <c r="W25" i="1" s="1"/>
  <c r="V42" i="1"/>
  <c r="W42" i="1" s="1"/>
  <c r="V20" i="1"/>
  <c r="W20" i="1" s="1"/>
  <c r="V62" i="1"/>
  <c r="W62" i="1" s="1"/>
  <c r="V79" i="1"/>
  <c r="W79" i="1" s="1"/>
  <c r="V261" i="1"/>
  <c r="W261" i="1" s="1"/>
  <c r="V84" i="1"/>
  <c r="W84" i="1" s="1"/>
  <c r="V169" i="1"/>
  <c r="W169" i="1" s="1"/>
  <c r="V118" i="1"/>
  <c r="W118" i="1" s="1"/>
  <c r="V148" i="1"/>
  <c r="W148" i="1" s="1"/>
  <c r="V178" i="1"/>
  <c r="W178" i="1" s="1"/>
  <c r="W237" i="1"/>
  <c r="V237" i="1"/>
  <c r="V234" i="1"/>
  <c r="W234" i="1" s="1"/>
  <c r="V325" i="1"/>
  <c r="W325" i="1" s="1"/>
  <c r="V356" i="1"/>
  <c r="W356" i="1" s="1"/>
  <c r="V32" i="1"/>
  <c r="W32" i="1" s="1"/>
  <c r="V80" i="1"/>
  <c r="W80" i="1" s="1"/>
  <c r="V11" i="1"/>
  <c r="W11" i="1" s="1"/>
  <c r="V134" i="1"/>
  <c r="W134" i="1" s="1"/>
  <c r="V167" i="1"/>
  <c r="W167" i="1" s="1"/>
  <c r="V199" i="1"/>
  <c r="W199" i="1" s="1"/>
  <c r="V247" i="1"/>
  <c r="W247" i="1" s="1"/>
  <c r="V345" i="1"/>
  <c r="W345" i="1" s="1"/>
  <c r="V122" i="1"/>
  <c r="W122" i="1" s="1"/>
  <c r="V27" i="1"/>
  <c r="W27" i="1" s="1"/>
  <c r="V33" i="1"/>
  <c r="W33" i="1" s="1"/>
  <c r="V64" i="1"/>
  <c r="W64" i="1" s="1"/>
  <c r="V302" i="1"/>
  <c r="W302" i="1" s="1"/>
  <c r="V263" i="1"/>
  <c r="W263" i="1" s="1"/>
  <c r="V86" i="1"/>
  <c r="W86" i="1" s="1"/>
  <c r="V12" i="1"/>
  <c r="W12" i="1" s="1"/>
  <c r="V284" i="1"/>
  <c r="W284" i="1" s="1"/>
  <c r="V150" i="1"/>
  <c r="W150" i="1" s="1"/>
  <c r="V168" i="1"/>
  <c r="W168" i="1" s="1"/>
  <c r="V182" i="1"/>
  <c r="W182" i="1" s="1"/>
  <c r="V200" i="1"/>
  <c r="W200" i="1" s="1"/>
  <c r="V192" i="1"/>
  <c r="W192" i="1" s="1"/>
  <c r="V248" i="1"/>
  <c r="W248" i="1" s="1"/>
  <c r="V171" i="1"/>
  <c r="W171" i="1" s="1"/>
  <c r="V73" i="1"/>
  <c r="W73" i="1" s="1"/>
  <c r="V330" i="1"/>
  <c r="W330" i="1" s="1"/>
  <c r="V346" i="1"/>
  <c r="W346" i="1" s="1"/>
  <c r="V361" i="1"/>
  <c r="W361" i="1" s="1"/>
  <c r="V376" i="1"/>
  <c r="W376" i="1" s="1"/>
  <c r="V285" i="1"/>
  <c r="W285" i="1" s="1"/>
  <c r="V48" i="1"/>
  <c r="W48" i="1" s="1"/>
  <c r="V65" i="1"/>
  <c r="W65" i="1" s="1"/>
  <c r="V264" i="1"/>
  <c r="W264" i="1" s="1"/>
  <c r="V102" i="1"/>
  <c r="W102" i="1" s="1"/>
  <c r="V136" i="1"/>
  <c r="W136" i="1" s="1"/>
  <c r="V236" i="1"/>
  <c r="W236" i="1" s="1"/>
  <c r="V201" i="1"/>
  <c r="W201" i="1" s="1"/>
  <c r="V249" i="1"/>
  <c r="W249" i="1" s="1"/>
  <c r="V315" i="1"/>
  <c r="W315" i="1" s="1"/>
  <c r="V362" i="1"/>
  <c r="W362" i="1" s="1"/>
  <c r="V34" i="1"/>
  <c r="W34" i="1" s="1"/>
  <c r="V100" i="1"/>
  <c r="W100" i="1" s="1"/>
  <c r="V304" i="1"/>
  <c r="W304" i="1" s="1"/>
  <c r="V88" i="1"/>
  <c r="W88" i="1" s="1"/>
  <c r="V137" i="1"/>
  <c r="W137" i="1" s="1"/>
  <c r="V9" i="1"/>
  <c r="W9" i="1" s="1"/>
  <c r="V202" i="1"/>
  <c r="W202" i="1" s="1"/>
  <c r="V213" i="1"/>
  <c r="W213" i="1" s="1"/>
  <c r="V316" i="1"/>
  <c r="W316" i="1" s="1"/>
  <c r="V348" i="1"/>
  <c r="W348" i="1" s="1"/>
  <c r="V363" i="1"/>
  <c r="W363" i="1" s="1"/>
  <c r="V287" i="1"/>
  <c r="W287" i="1" s="1"/>
  <c r="V50" i="1"/>
  <c r="W50" i="1" s="1"/>
  <c r="V70" i="1"/>
  <c r="W70" i="1" s="1"/>
  <c r="V89" i="1"/>
  <c r="W89" i="1" s="1"/>
  <c r="V108" i="1"/>
  <c r="W108" i="1" s="1"/>
  <c r="V138" i="1"/>
  <c r="W138" i="1" s="1"/>
  <c r="V215" i="1"/>
  <c r="W215" i="1" s="1"/>
  <c r="V203" i="1"/>
  <c r="W203" i="1" s="1"/>
  <c r="V214" i="1"/>
  <c r="W214" i="1" s="1"/>
  <c r="V317" i="1"/>
  <c r="W317" i="1" s="1"/>
  <c r="V349" i="1"/>
  <c r="W349" i="1" s="1"/>
  <c r="V364" i="1"/>
  <c r="W364" i="1" s="1"/>
  <c r="V51" i="1"/>
  <c r="W51" i="1" s="1"/>
  <c r="V71" i="1"/>
  <c r="W71" i="1" s="1"/>
  <c r="V270" i="1"/>
  <c r="W270" i="1" s="1"/>
  <c r="V109" i="1"/>
  <c r="W109" i="1" s="1"/>
  <c r="V129" i="1"/>
  <c r="W129" i="1" s="1"/>
  <c r="V157" i="1"/>
  <c r="W157" i="1" s="1"/>
  <c r="V179" i="1"/>
  <c r="W179" i="1" s="1"/>
  <c r="V222" i="1"/>
  <c r="W222" i="1" s="1"/>
  <c r="V294" i="1"/>
  <c r="W294" i="1" s="1"/>
  <c r="V334" i="1"/>
  <c r="W334" i="1" s="1"/>
  <c r="V380" i="1"/>
  <c r="W380" i="1" s="1"/>
  <c r="V279" i="1"/>
  <c r="W279" i="1" s="1"/>
  <c r="V37" i="1"/>
  <c r="W37" i="1" s="1"/>
  <c r="V57" i="1"/>
  <c r="W57" i="1" s="1"/>
  <c r="V307" i="1"/>
  <c r="W307" i="1" s="1"/>
  <c r="V271" i="1"/>
  <c r="W271" i="1" s="1"/>
  <c r="V110" i="1"/>
  <c r="W110" i="1" s="1"/>
  <c r="V143" i="1"/>
  <c r="W143" i="1" s="1"/>
  <c r="V217" i="1"/>
  <c r="W217" i="1" s="1"/>
  <c r="V205" i="1"/>
  <c r="W205" i="1" s="1"/>
  <c r="V239" i="1"/>
  <c r="W239" i="1" s="1"/>
  <c r="V320" i="1"/>
  <c r="W320" i="1" s="1"/>
  <c r="V351" i="1"/>
  <c r="W351" i="1" s="1"/>
  <c r="V366" i="1"/>
  <c r="W366" i="1" s="1"/>
  <c r="V280" i="1"/>
  <c r="W280" i="1" s="1"/>
  <c r="V38" i="1"/>
  <c r="W38" i="1" s="1"/>
  <c r="V58" i="1"/>
  <c r="W58" i="1" s="1"/>
  <c r="V257" i="1"/>
  <c r="W257" i="1" s="1"/>
  <c r="V272" i="1"/>
  <c r="W272" i="1" s="1"/>
  <c r="V111" i="1"/>
  <c r="W111" i="1" s="1"/>
  <c r="V131" i="1"/>
  <c r="W131" i="1" s="1"/>
  <c r="V159" i="1"/>
  <c r="W159" i="1" s="1"/>
  <c r="V185" i="1"/>
  <c r="W185" i="1" s="1"/>
  <c r="V209" i="1"/>
  <c r="W209" i="1" s="1"/>
  <c r="V240" i="1"/>
  <c r="W240" i="1" s="1"/>
  <c r="V321" i="1"/>
  <c r="W321" i="1" s="1"/>
  <c r="V352" i="1"/>
  <c r="W352" i="1" s="1"/>
  <c r="V367" i="1"/>
  <c r="W367" i="1" s="1"/>
  <c r="V281" i="1"/>
  <c r="W281" i="1" s="1"/>
  <c r="V22" i="1"/>
  <c r="W22" i="1" s="1"/>
  <c r="V39" i="1"/>
  <c r="W39" i="1" s="1"/>
  <c r="V17" i="1"/>
  <c r="W17" i="1" s="1"/>
  <c r="V59" i="1"/>
  <c r="W59" i="1" s="1"/>
  <c r="V76" i="1"/>
  <c r="W76" i="1" s="1"/>
  <c r="V258" i="1"/>
  <c r="W258" i="1" s="1"/>
  <c r="V273" i="1"/>
  <c r="W273" i="1" s="1"/>
  <c r="V96" i="1"/>
  <c r="W96" i="1" s="1"/>
  <c r="V112" i="1"/>
  <c r="W112" i="1" s="1"/>
  <c r="V119" i="1"/>
  <c r="W119" i="1" s="1"/>
  <c r="V145" i="1"/>
  <c r="W145" i="1" s="1"/>
  <c r="V160" i="1"/>
  <c r="W160" i="1" s="1"/>
  <c r="V186" i="1"/>
  <c r="W186" i="1" s="1"/>
  <c r="V251" i="1"/>
  <c r="W251" i="1" s="1"/>
  <c r="V211" i="1"/>
  <c r="W211" i="1" s="1"/>
  <c r="V226" i="1"/>
  <c r="W226" i="1" s="1"/>
  <c r="V241" i="1"/>
  <c r="W241" i="1" s="1"/>
  <c r="V297" i="1"/>
  <c r="W297" i="1" s="1"/>
  <c r="V322" i="1"/>
  <c r="W322" i="1" s="1"/>
  <c r="V338" i="1"/>
  <c r="W338" i="1" s="1"/>
  <c r="V353" i="1"/>
  <c r="W353" i="1" s="1"/>
  <c r="V368" i="1"/>
  <c r="W368" i="1" s="1"/>
  <c r="V313" i="1"/>
  <c r="W313" i="1" s="1"/>
  <c r="V41" i="1"/>
  <c r="W41" i="1" s="1"/>
  <c r="V61" i="1"/>
  <c r="W61" i="1" s="1"/>
  <c r="V260" i="1"/>
  <c r="W260" i="1" s="1"/>
  <c r="V117" i="1"/>
  <c r="W117" i="1" s="1"/>
  <c r="V165" i="1"/>
  <c r="W165" i="1" s="1"/>
  <c r="V172" i="1"/>
  <c r="W172" i="1" s="1"/>
  <c r="V228" i="1"/>
  <c r="W228" i="1" s="1"/>
  <c r="V311" i="1"/>
  <c r="W311" i="1" s="1"/>
  <c r="V343" i="1"/>
  <c r="W343" i="1" s="1"/>
  <c r="V370" i="1"/>
  <c r="W370" i="1" s="1"/>
  <c r="V314" i="1"/>
  <c r="W314" i="1" s="1"/>
  <c r="V133" i="1"/>
  <c r="W133" i="1" s="1"/>
  <c r="V166" i="1"/>
  <c r="W166" i="1" s="1"/>
  <c r="V198" i="1"/>
  <c r="W198" i="1" s="1"/>
  <c r="V246" i="1"/>
  <c r="W246" i="1" s="1"/>
  <c r="V312" i="1"/>
  <c r="W312" i="1" s="1"/>
  <c r="V344" i="1"/>
  <c r="W344" i="1" s="1"/>
  <c r="V371" i="1"/>
  <c r="W371" i="1" s="1"/>
  <c r="V7" i="1"/>
  <c r="W7" i="1" s="1"/>
  <c r="V121" i="1"/>
  <c r="W121" i="1" s="1"/>
  <c r="V26" i="1"/>
  <c r="W26" i="1" s="1"/>
  <c r="V21" i="1"/>
  <c r="W21" i="1" s="1"/>
  <c r="V63" i="1"/>
  <c r="W63" i="1" s="1"/>
  <c r="V262" i="1"/>
  <c r="W262" i="1" s="1"/>
  <c r="V85" i="1"/>
  <c r="W85" i="1" s="1"/>
  <c r="V283" i="1"/>
  <c r="W283" i="1" s="1"/>
  <c r="V149" i="1"/>
  <c r="W149" i="1" s="1"/>
  <c r="V181" i="1"/>
  <c r="W181" i="1" s="1"/>
  <c r="V191" i="1"/>
  <c r="W191" i="1" s="1"/>
  <c r="V250" i="1"/>
  <c r="W250" i="1" s="1"/>
  <c r="V72" i="1"/>
  <c r="W72" i="1" s="1"/>
  <c r="V329" i="1"/>
  <c r="W329" i="1" s="1"/>
  <c r="V360" i="1"/>
  <c r="W360" i="1" s="1"/>
  <c r="V375" i="1"/>
  <c r="W375" i="1" s="1"/>
  <c r="V210" i="1"/>
  <c r="W210" i="1" s="1"/>
  <c r="V98" i="1"/>
  <c r="W98" i="1" s="1"/>
  <c r="V135" i="1"/>
  <c r="W135" i="1" s="1"/>
  <c r="V242" i="1"/>
  <c r="W242" i="1" s="1"/>
  <c r="V10" i="1"/>
  <c r="W10" i="1" s="1"/>
  <c r="V47" i="1"/>
  <c r="W47" i="1" s="1"/>
  <c r="V99" i="1"/>
  <c r="W99" i="1" s="1"/>
  <c r="V303" i="1"/>
  <c r="W303" i="1" s="1"/>
  <c r="V87" i="1"/>
  <c r="W87" i="1" s="1"/>
  <c r="V123" i="1"/>
  <c r="W123" i="1" s="1"/>
  <c r="V154" i="1"/>
  <c r="W154" i="1" s="1"/>
  <c r="V183" i="1"/>
  <c r="W183" i="1" s="1"/>
  <c r="V193" i="1"/>
  <c r="W193" i="1" s="1"/>
  <c r="V253" i="1"/>
  <c r="W253" i="1" s="1"/>
  <c r="V331" i="1"/>
  <c r="W331" i="1" s="1"/>
  <c r="V347" i="1"/>
  <c r="W347" i="1" s="1"/>
  <c r="V377" i="1"/>
  <c r="W377" i="1" s="1"/>
  <c r="V225" i="1"/>
  <c r="W225" i="1" s="1"/>
  <c r="V286" i="1"/>
  <c r="W286" i="1" s="1"/>
  <c r="V49" i="1"/>
  <c r="W49" i="1" s="1"/>
  <c r="V69" i="1"/>
  <c r="W69" i="1" s="1"/>
  <c r="V265" i="1"/>
  <c r="W265" i="1" s="1"/>
  <c r="V106" i="1"/>
  <c r="W106" i="1" s="1"/>
  <c r="V124" i="1"/>
  <c r="W124" i="1" s="1"/>
  <c r="V155" i="1"/>
  <c r="W155" i="1" s="1"/>
  <c r="V184" i="1"/>
  <c r="W184" i="1" s="1"/>
  <c r="V194" i="1"/>
  <c r="W194" i="1" s="1"/>
  <c r="V292" i="1"/>
  <c r="W292" i="1" s="1"/>
  <c r="V332" i="1"/>
  <c r="W332" i="1" s="1"/>
  <c r="V378" i="1"/>
  <c r="W378" i="1" s="1"/>
  <c r="V35" i="1"/>
  <c r="W35" i="1" s="1"/>
  <c r="V101" i="1"/>
  <c r="W101" i="1" s="1"/>
  <c r="V305" i="1"/>
  <c r="W305" i="1" s="1"/>
  <c r="V266" i="1"/>
  <c r="W266" i="1" s="1"/>
  <c r="V125" i="1"/>
  <c r="W125" i="1" s="1"/>
  <c r="V156" i="1"/>
  <c r="W156" i="1" s="1"/>
  <c r="V190" i="1"/>
  <c r="W190" i="1" s="1"/>
  <c r="V221" i="1"/>
  <c r="W221" i="1" s="1"/>
  <c r="V293" i="1"/>
  <c r="W293" i="1" s="1"/>
  <c r="V333" i="1"/>
  <c r="W333" i="1" s="1"/>
  <c r="V379" i="1"/>
  <c r="W379" i="1" s="1"/>
  <c r="V335" i="1"/>
  <c r="W335" i="1" s="1"/>
  <c r="V288" i="1"/>
  <c r="W288" i="1" s="1"/>
  <c r="V36" i="1"/>
  <c r="W36" i="1" s="1"/>
  <c r="V13" i="1"/>
  <c r="W13" i="1" s="1"/>
  <c r="V306" i="1"/>
  <c r="W306" i="1" s="1"/>
  <c r="V90" i="1"/>
  <c r="W90" i="1" s="1"/>
  <c r="V142" i="1"/>
  <c r="W142" i="1" s="1"/>
  <c r="V216" i="1"/>
  <c r="W216" i="1" s="1"/>
  <c r="V204" i="1"/>
  <c r="W204" i="1" s="1"/>
  <c r="V238" i="1"/>
  <c r="W238" i="1" s="1"/>
  <c r="V319" i="1"/>
  <c r="W319" i="1" s="1"/>
  <c r="V350" i="1"/>
  <c r="W350" i="1" s="1"/>
  <c r="V365" i="1"/>
  <c r="W365" i="1" s="1"/>
  <c r="V318" i="1"/>
  <c r="W318" i="1" s="1"/>
  <c r="V5" i="1"/>
  <c r="W5" i="1" s="1"/>
  <c r="V52" i="1"/>
  <c r="W52" i="1" s="1"/>
  <c r="V74" i="1"/>
  <c r="W74" i="1" s="1"/>
  <c r="V91" i="1"/>
  <c r="W91" i="1" s="1"/>
  <c r="V130" i="1"/>
  <c r="W130" i="1" s="1"/>
  <c r="V158" i="1"/>
  <c r="W158" i="1" s="1"/>
  <c r="V180" i="1"/>
  <c r="W180" i="1" s="1"/>
  <c r="V223" i="1"/>
  <c r="W223" i="1" s="1"/>
  <c r="V295" i="1"/>
  <c r="W295" i="1" s="1"/>
  <c r="V336" i="1"/>
  <c r="W336" i="1" s="1"/>
  <c r="V381" i="1"/>
  <c r="W381" i="1" s="1"/>
  <c r="V6" i="1"/>
  <c r="W6" i="1" s="1"/>
  <c r="V53" i="1"/>
  <c r="W53" i="1" s="1"/>
  <c r="V75" i="1"/>
  <c r="W75" i="1" s="1"/>
  <c r="V95" i="1"/>
  <c r="W95" i="1" s="1"/>
  <c r="V144" i="1"/>
  <c r="W144" i="1" s="1"/>
  <c r="V170" i="1"/>
  <c r="W170" i="1" s="1"/>
  <c r="V224" i="1"/>
  <c r="W224" i="1" s="1"/>
  <c r="V296" i="1"/>
  <c r="W296" i="1" s="1"/>
  <c r="V337" i="1"/>
  <c r="W337" i="1" s="1"/>
  <c r="V382" i="1"/>
  <c r="W382" i="1" s="1"/>
  <c r="V282" i="1"/>
  <c r="W282" i="1" s="1"/>
  <c r="V23" i="1"/>
  <c r="W23" i="1" s="1"/>
  <c r="V40" i="1"/>
  <c r="W40" i="1" s="1"/>
  <c r="V18" i="1"/>
  <c r="W18" i="1" s="1"/>
  <c r="V60" i="1"/>
  <c r="W60" i="1" s="1"/>
  <c r="V77" i="1"/>
  <c r="W77" i="1" s="1"/>
  <c r="V259" i="1"/>
  <c r="W259" i="1" s="1"/>
  <c r="V274" i="1"/>
  <c r="W274" i="1" s="1"/>
  <c r="V97" i="1"/>
  <c r="W97" i="1" s="1"/>
  <c r="V116" i="1"/>
  <c r="W116" i="1" s="1"/>
  <c r="V120" i="1"/>
  <c r="W120" i="1" s="1"/>
  <c r="V146" i="1"/>
  <c r="W146" i="1" s="1"/>
  <c r="V164" i="1"/>
  <c r="W164" i="1" s="1"/>
  <c r="V176" i="1"/>
  <c r="W176" i="1" s="1"/>
  <c r="V252" i="1"/>
  <c r="W252" i="1" s="1"/>
  <c r="V212" i="1"/>
  <c r="W212" i="1" s="1"/>
  <c r="V227" i="1"/>
  <c r="W227" i="1" s="1"/>
  <c r="V232" i="1"/>
  <c r="W232" i="1" s="1"/>
  <c r="V298" i="1"/>
  <c r="W298" i="1" s="1"/>
  <c r="V323" i="1"/>
  <c r="W323" i="1" s="1"/>
  <c r="V339" i="1"/>
  <c r="W339" i="1" s="1"/>
  <c r="V354" i="1"/>
  <c r="W354" i="1" s="1"/>
  <c r="V369" i="1"/>
  <c r="W369" i="1" s="1"/>
  <c r="T372" i="1"/>
  <c r="Q14" i="1"/>
  <c r="R14" i="1"/>
  <c r="T14" i="1"/>
  <c r="R254" i="1"/>
  <c r="Q243" i="1"/>
  <c r="R243" i="1"/>
  <c r="T243" i="1"/>
  <c r="Q254" i="1"/>
  <c r="T254" i="1"/>
  <c r="Q195" i="1"/>
  <c r="T195" i="1"/>
  <c r="R195" i="1"/>
  <c r="R267" i="1"/>
  <c r="T267" i="1"/>
  <c r="Q267" i="1"/>
  <c r="Q289" i="1"/>
  <c r="T340" i="1"/>
  <c r="Q206" i="1"/>
  <c r="T66" i="1"/>
  <c r="Q139" i="1"/>
  <c r="R151" i="1"/>
  <c r="T151" i="1"/>
  <c r="R81" i="1"/>
  <c r="R308" i="1"/>
  <c r="R276" i="1"/>
  <c r="R126" i="1"/>
  <c r="T139" i="1"/>
  <c r="R161" i="1"/>
  <c r="T206" i="1"/>
  <c r="R340" i="1"/>
  <c r="Q357" i="1"/>
  <c r="Q113" i="1"/>
  <c r="T81" i="1"/>
  <c r="T276" i="1"/>
  <c r="Q103" i="1"/>
  <c r="T126" i="1"/>
  <c r="T161" i="1"/>
  <c r="T326" i="1"/>
  <c r="R357" i="1"/>
  <c r="R113" i="1"/>
  <c r="Q92" i="1"/>
  <c r="R103" i="1"/>
  <c r="T229" i="1"/>
  <c r="R139" i="1"/>
  <c r="R289" i="1"/>
  <c r="T113" i="1"/>
  <c r="Q229" i="1"/>
  <c r="Q308" i="1"/>
  <c r="R299" i="1"/>
  <c r="T289" i="1"/>
  <c r="R92" i="1"/>
  <c r="R66" i="1"/>
  <c r="T103" i="1"/>
  <c r="R206" i="1"/>
  <c r="Q299" i="1"/>
  <c r="Q276" i="1"/>
  <c r="R229" i="1"/>
  <c r="T299" i="1"/>
  <c r="T308" i="1"/>
  <c r="Q66" i="1"/>
  <c r="T92" i="1"/>
  <c r="Q326" i="1"/>
  <c r="T357" i="1"/>
  <c r="Q372" i="1"/>
  <c r="Q81" i="1"/>
  <c r="Q126" i="1"/>
  <c r="Q161" i="1"/>
  <c r="Q340" i="1"/>
  <c r="Q151" i="1"/>
  <c r="R326" i="1"/>
  <c r="G23" i="4"/>
  <c r="G11" i="4"/>
  <c r="G34" i="4"/>
  <c r="G10" i="4"/>
  <c r="G33" i="4"/>
  <c r="G9" i="4"/>
  <c r="G32" i="4"/>
  <c r="G31" i="4"/>
  <c r="G19" i="4"/>
  <c r="G7" i="4"/>
  <c r="G15" i="4"/>
  <c r="G14" i="4"/>
  <c r="G13" i="4"/>
  <c r="G12" i="4"/>
  <c r="G30" i="4"/>
  <c r="G18" i="4"/>
  <c r="G6" i="4"/>
  <c r="G17" i="4"/>
  <c r="G16" i="4"/>
  <c r="G25" i="4"/>
  <c r="G24" i="4"/>
  <c r="G5" i="4"/>
  <c r="T100" i="2"/>
  <c r="R100" i="2"/>
  <c r="Q100" i="2"/>
  <c r="W100" i="2"/>
  <c r="G35" i="4" s="1"/>
  <c r="R87" i="2"/>
  <c r="W78" i="2"/>
  <c r="G28" i="4" s="1"/>
  <c r="W29" i="2"/>
  <c r="G21" i="4" s="1"/>
  <c r="W22" i="2"/>
  <c r="G20" i="4" s="1"/>
  <c r="Q50" i="2"/>
  <c r="R78" i="2"/>
  <c r="T37" i="2"/>
  <c r="T22" i="2"/>
  <c r="Q37" i="2"/>
  <c r="Q22" i="2"/>
  <c r="Q29" i="2"/>
  <c r="R22" i="2"/>
  <c r="T50" i="2"/>
  <c r="W87" i="2"/>
  <c r="G29" i="4" s="1"/>
  <c r="W37" i="2"/>
  <c r="G22" i="4" s="1"/>
  <c r="T78" i="2"/>
  <c r="R50" i="2"/>
  <c r="W50" i="2"/>
  <c r="G26" i="4" s="1"/>
  <c r="R37" i="2"/>
  <c r="R29" i="2"/>
  <c r="T87" i="2"/>
  <c r="T29" i="2"/>
  <c r="Q78" i="2"/>
  <c r="Q87" i="2"/>
  <c r="R12" i="2"/>
  <c r="T65" i="2"/>
  <c r="T12" i="2"/>
  <c r="Q12" i="2"/>
  <c r="W65" i="2"/>
  <c r="G27" i="4" s="1"/>
  <c r="R65" i="2"/>
  <c r="W12" i="2"/>
  <c r="G8" i="4" s="1"/>
  <c r="Q65" i="2"/>
  <c r="D35" i="4"/>
  <c r="D23" i="4"/>
  <c r="D11" i="4"/>
  <c r="D21" i="4"/>
  <c r="D19" i="4"/>
  <c r="D28" i="4"/>
  <c r="D13" i="4"/>
  <c r="D34" i="4"/>
  <c r="D22" i="4"/>
  <c r="D10" i="4"/>
  <c r="D33" i="4"/>
  <c r="D9" i="4"/>
  <c r="D32" i="4"/>
  <c r="D20" i="4"/>
  <c r="D8" i="4"/>
  <c r="D7" i="4"/>
  <c r="D30" i="4"/>
  <c r="D18" i="4"/>
  <c r="D6" i="4"/>
  <c r="D17" i="4"/>
  <c r="D16" i="4"/>
  <c r="D27" i="4"/>
  <c r="D26" i="4"/>
  <c r="D14" i="4"/>
  <c r="D25" i="4"/>
  <c r="D24" i="4"/>
  <c r="D12" i="4"/>
  <c r="D31" i="4"/>
  <c r="D29" i="4"/>
  <c r="D15" i="4"/>
  <c r="D5" i="4"/>
  <c r="C35" i="4"/>
  <c r="C23" i="4"/>
  <c r="C11" i="4"/>
  <c r="C8" i="4"/>
  <c r="C19" i="4"/>
  <c r="C34" i="4"/>
  <c r="C22" i="4"/>
  <c r="C10" i="4"/>
  <c r="C20" i="4"/>
  <c r="C27" i="4"/>
  <c r="C14" i="4"/>
  <c r="C25" i="4"/>
  <c r="C24" i="4"/>
  <c r="C33" i="4"/>
  <c r="C21" i="4"/>
  <c r="C9" i="4"/>
  <c r="C32" i="4"/>
  <c r="C31" i="4"/>
  <c r="C7" i="4"/>
  <c r="C28" i="4"/>
  <c r="C15" i="4"/>
  <c r="C13" i="4"/>
  <c r="C12" i="4"/>
  <c r="C30" i="4"/>
  <c r="C18" i="4"/>
  <c r="C6" i="4"/>
  <c r="C29" i="4"/>
  <c r="C17" i="4"/>
  <c r="C16" i="4"/>
  <c r="C26" i="4"/>
  <c r="C5" i="4"/>
  <c r="S43" i="1"/>
  <c r="S383" i="1"/>
  <c r="W267" i="1" l="1"/>
  <c r="W195" i="1"/>
  <c r="W81" i="1"/>
  <c r="W229" i="1"/>
  <c r="E23" i="4" s="1"/>
  <c r="W383" i="1"/>
  <c r="E35" i="4" s="1"/>
  <c r="W289" i="1"/>
  <c r="W139" i="1"/>
  <c r="E15" i="4" s="1"/>
  <c r="W187" i="1"/>
  <c r="E19" i="4" s="1"/>
  <c r="W308" i="1"/>
  <c r="E30" i="4" s="1"/>
  <c r="W151" i="1"/>
  <c r="E16" i="4" s="1"/>
  <c r="W126" i="1"/>
  <c r="E14" i="4" s="1"/>
  <c r="W206" i="1"/>
  <c r="E21" i="4" s="1"/>
  <c r="W161" i="1"/>
  <c r="E17" i="4" s="1"/>
  <c r="W29" i="1"/>
  <c r="W372" i="1"/>
  <c r="E34" i="4" s="1"/>
  <c r="W103" i="1"/>
  <c r="E12" i="4" s="1"/>
  <c r="W340" i="1"/>
  <c r="E32" i="4" s="1"/>
  <c r="W92" i="1"/>
  <c r="E11" i="4" s="1"/>
  <c r="W299" i="1"/>
  <c r="E29" i="4" s="1"/>
  <c r="W173" i="1"/>
  <c r="W43" i="1"/>
  <c r="E7" i="4" s="1"/>
  <c r="W66" i="1"/>
  <c r="E9" i="4" s="1"/>
  <c r="W54" i="1"/>
  <c r="W357" i="1"/>
  <c r="E33" i="4" s="1"/>
  <c r="W14" i="1"/>
  <c r="W326" i="1"/>
  <c r="E31" i="4" s="1"/>
  <c r="W113" i="1"/>
  <c r="W243" i="1"/>
  <c r="W254" i="1"/>
  <c r="W276" i="1"/>
  <c r="E27" i="4" s="1"/>
  <c r="W218" i="1"/>
  <c r="S14" i="1"/>
  <c r="E10" i="4"/>
  <c r="S254" i="1"/>
  <c r="S243" i="1"/>
  <c r="S195" i="1"/>
  <c r="E20" i="4"/>
  <c r="S267" i="1"/>
  <c r="S326" i="1"/>
  <c r="S161" i="1"/>
  <c r="S92" i="1"/>
  <c r="S103" i="1"/>
  <c r="S66" i="1"/>
  <c r="S340" i="1"/>
  <c r="S139" i="1"/>
  <c r="S276" i="1"/>
  <c r="S289" i="1"/>
  <c r="S357" i="1"/>
  <c r="S308" i="1"/>
  <c r="S151" i="1"/>
  <c r="S81" i="1"/>
  <c r="S372" i="1"/>
  <c r="S229" i="1"/>
  <c r="S126" i="1"/>
  <c r="S113" i="1"/>
  <c r="S206" i="1"/>
  <c r="S299" i="1"/>
  <c r="S100" i="2"/>
  <c r="S78" i="2"/>
  <c r="S87" i="2"/>
  <c r="S22" i="2"/>
  <c r="S50" i="2"/>
  <c r="S29" i="2"/>
  <c r="S37" i="2"/>
  <c r="S65" i="2"/>
  <c r="S12" i="2"/>
  <c r="G36" i="4" l="1"/>
  <c r="F36" i="4" l="1"/>
  <c r="H27" i="4" l="1"/>
  <c r="H15" i="4"/>
  <c r="H20" i="4"/>
  <c r="H32" i="4"/>
  <c r="H10" i="4"/>
  <c r="H23" i="4"/>
  <c r="H17" i="4"/>
  <c r="H16" i="4"/>
  <c r="H29" i="4"/>
  <c r="H19" i="4"/>
  <c r="H12" i="4"/>
  <c r="H31" i="4"/>
  <c r="H21" i="4"/>
  <c r="H14" i="4"/>
  <c r="H35" i="4"/>
  <c r="H7" i="4"/>
  <c r="H34" i="4"/>
  <c r="H30" i="4"/>
  <c r="H33" i="4"/>
  <c r="H9" i="4"/>
  <c r="H11" i="4"/>
  <c r="C40" i="4" l="1"/>
  <c r="C41" i="4"/>
  <c r="C39" i="4"/>
  <c r="C42" i="4" l="1"/>
  <c r="E13" i="4" l="1"/>
  <c r="H13" i="4" s="1"/>
  <c r="E26" i="4" l="1"/>
  <c r="H26" i="4" s="1"/>
  <c r="E28" i="4"/>
  <c r="H28" i="4" s="1"/>
  <c r="F39" i="4" s="1"/>
  <c r="I39" i="4" s="1"/>
  <c r="E6" i="4"/>
  <c r="H6" i="4" s="1"/>
  <c r="E8" i="4"/>
  <c r="H8" i="4" s="1"/>
  <c r="E5" i="4"/>
  <c r="H5" i="4" s="1"/>
  <c r="E18" i="4" l="1"/>
  <c r="H18" i="4" s="1"/>
  <c r="F40" i="4" s="1"/>
  <c r="I40" i="4" s="1"/>
  <c r="E22" i="4"/>
  <c r="H22" i="4" s="1"/>
  <c r="E25" i="4"/>
  <c r="H25" i="4" s="1"/>
  <c r="E24" i="4"/>
  <c r="H24" i="4" s="1"/>
  <c r="F41" i="4" l="1"/>
  <c r="I41" i="4" s="1"/>
  <c r="H36" i="4"/>
  <c r="E36" i="4"/>
  <c r="F42" i="4" l="1"/>
  <c r="I42" i="4" s="1"/>
</calcChain>
</file>

<file path=xl/sharedStrings.xml><?xml version="1.0" encoding="utf-8"?>
<sst xmlns="http://schemas.openxmlformats.org/spreadsheetml/2006/main" count="3766" uniqueCount="95">
  <si>
    <t>Dukovany,,EDU</t>
  </si>
  <si>
    <t>X</t>
  </si>
  <si>
    <t>S</t>
  </si>
  <si>
    <t>V</t>
  </si>
  <si>
    <t>Třebíč,,aut.nádr.</t>
  </si>
  <si>
    <t>Jihlava,,aut.nádr.</t>
  </si>
  <si>
    <t>Jihlava,,BOSCH Pávov</t>
  </si>
  <si>
    <t>Hrotovice,,aut.nádr.</t>
  </si>
  <si>
    <t>Rouchovany</t>
  </si>
  <si>
    <t>Kožichovice</t>
  </si>
  <si>
    <t>Třebenice</t>
  </si>
  <si>
    <t>Moravské Budějovice,,aut.nádr.</t>
  </si>
  <si>
    <t>Slavětice</t>
  </si>
  <si>
    <t>Želetava</t>
  </si>
  <si>
    <t>Pavlice,,na kopci</t>
  </si>
  <si>
    <t>Blížkovice,,nám.</t>
  </si>
  <si>
    <t>Hostim,,nám.</t>
  </si>
  <si>
    <t>Budkov</t>
  </si>
  <si>
    <t>Třebíč,,Průmyslová čtvrť</t>
  </si>
  <si>
    <t>Třebelovice</t>
  </si>
  <si>
    <t>Jemnice,,aut.nádr.</t>
  </si>
  <si>
    <t>Čáslavice</t>
  </si>
  <si>
    <t>Cidlina</t>
  </si>
  <si>
    <t>Budeč</t>
  </si>
  <si>
    <t>Chotěbudice</t>
  </si>
  <si>
    <t>Dešov</t>
  </si>
  <si>
    <t>Dukovany,,obec</t>
  </si>
  <si>
    <t>Znojmo,,aut.nádr.</t>
  </si>
  <si>
    <t>přejezd</t>
  </si>
  <si>
    <t>V+</t>
  </si>
  <si>
    <t>Jakubov u Mor.Budějovic</t>
  </si>
  <si>
    <t>Šebkovice</t>
  </si>
  <si>
    <t>Jiratice</t>
  </si>
  <si>
    <t>6+</t>
  </si>
  <si>
    <t>+</t>
  </si>
  <si>
    <t>Třebíč,,žel.st.</t>
  </si>
  <si>
    <t>Dešov,,Malý Dešov</t>
  </si>
  <si>
    <t>Kojatice,Velký Újezd</t>
  </si>
  <si>
    <t>Bítov,,nám.</t>
  </si>
  <si>
    <t>Vysočany,,prodejna</t>
  </si>
  <si>
    <t>Třebíč,,Koželužská</t>
  </si>
  <si>
    <t>XXX370</t>
  </si>
  <si>
    <t>XXX815</t>
  </si>
  <si>
    <t>XXX400</t>
  </si>
  <si>
    <t>XXX405</t>
  </si>
  <si>
    <t>XXX372</t>
  </si>
  <si>
    <t>XXX373</t>
  </si>
  <si>
    <t>XXX385</t>
  </si>
  <si>
    <t>XXX374</t>
  </si>
  <si>
    <t>XXX375</t>
  </si>
  <si>
    <t>XXX380</t>
  </si>
  <si>
    <t>XXX379</t>
  </si>
  <si>
    <t>oběh</t>
  </si>
  <si>
    <t>Turnus</t>
  </si>
  <si>
    <t>omezení</t>
  </si>
  <si>
    <t>NZ</t>
  </si>
  <si>
    <t>omezení/NZ</t>
  </si>
  <si>
    <t>Linka</t>
  </si>
  <si>
    <t>Spoj</t>
  </si>
  <si>
    <t>Linka/spoj</t>
  </si>
  <si>
    <t>kat. voz. vhodná pro daný spoj</t>
  </si>
  <si>
    <t>kategorie vozidla pro daný oběh</t>
  </si>
  <si>
    <t>Čas přistavení</t>
  </si>
  <si>
    <t>Odjezd</t>
  </si>
  <si>
    <t>Místo odjezdu</t>
  </si>
  <si>
    <t>Příjezd</t>
  </si>
  <si>
    <t>Místo příjezdu</t>
  </si>
  <si>
    <t>Kontrolní sloupec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</si>
  <si>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</si>
  <si>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</si>
  <si>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</si>
  <si>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</si>
  <si>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</si>
  <si>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</si>
  <si>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</si>
  <si>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počet dní</t>
  </si>
  <si>
    <t>Ujeté kilometry (km/rok)</t>
  </si>
  <si>
    <t>Pomocný sloupec</t>
  </si>
  <si>
    <t>Číslo vozidla</t>
  </si>
  <si>
    <t>Kategorie vozidla</t>
  </si>
  <si>
    <t>Počátek turnusu</t>
  </si>
  <si>
    <t>školní dny</t>
  </si>
  <si>
    <t>prázdniny</t>
  </si>
  <si>
    <t>víkendy</t>
  </si>
  <si>
    <t>celkem</t>
  </si>
  <si>
    <t>Celkem za všechny oběhy</t>
  </si>
  <si>
    <t>Počet vozidel podle kategorií</t>
  </si>
  <si>
    <t>Ujeté kilometry podle kategorií (km/rok)</t>
  </si>
  <si>
    <t>Proběhy podle kategorií (km/rok)</t>
  </si>
  <si>
    <t>Vozidla,která jsou v uvedený provozní den mimo provoz:</t>
  </si>
  <si>
    <t>Oběhy přehled Moravskobudějovicko</t>
  </si>
  <si>
    <t>Dopravce může zajistit oběh 5225 vozidlem kategorie V, avšak podle vzorových oběhů není v daném místě začátku žádné k dispozici.</t>
  </si>
  <si>
    <t>XXX480</t>
  </si>
  <si>
    <t>XXX483</t>
  </si>
  <si>
    <t>XXX832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</si>
</sst>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4" fillId="0" borderId="3">
      <alignment vertical="top"/>
    </xf>
  </cellStyleXfs>
  <cellXfs count="121">
    <xf numFmtId="0" fontId="0" fillId="0" borderId="0" xfId="0"/>
    <xf numFmtId="20" fontId="0" fillId="0" borderId="0" xfId="0" applyNumberFormat="1"/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textRotation="90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7" fillId="0" borderId="3" xfId="0" applyFont="1" applyBorder="1"/>
    <xf numFmtId="0" fontId="4" fillId="0" borderId="3" xfId="0" applyFont="1" applyBorder="1"/>
    <xf numFmtId="164" fontId="7" fillId="0" borderId="3" xfId="0" applyNumberFormat="1" applyFont="1" applyBorder="1"/>
    <xf numFmtId="0" fontId="0" fillId="0" borderId="0" xfId="0" applyAlignment="1">
      <alignment horizontal="center"/>
    </xf>
    <xf numFmtId="0" fontId="0" fillId="2" borderId="0" xfId="0" applyFill="1"/>
    <xf numFmtId="0" fontId="8" fillId="0" borderId="0" xfId="3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right"/>
    </xf>
    <xf numFmtId="0" fontId="6" fillId="0" borderId="0" xfId="2" applyFont="1"/>
    <xf numFmtId="0" fontId="10" fillId="0" borderId="0" xfId="4" applyFont="1"/>
    <xf numFmtId="0" fontId="1" fillId="0" borderId="0" xfId="5" applyAlignment="1">
      <alignment wrapText="1"/>
    </xf>
    <xf numFmtId="0" fontId="1" fillId="0" borderId="0" xfId="5"/>
    <xf numFmtId="0" fontId="12" fillId="0" borderId="1" xfId="4" applyFont="1" applyBorder="1" applyAlignment="1">
      <alignment horizontal="center" wrapText="1"/>
    </xf>
    <xf numFmtId="0" fontId="12" fillId="0" borderId="2" xfId="4" applyFont="1" applyBorder="1" applyAlignment="1">
      <alignment horizontal="center" wrapText="1"/>
    </xf>
    <xf numFmtId="0" fontId="12" fillId="0" borderId="2" xfId="4" applyFont="1" applyBorder="1" applyAlignment="1">
      <alignment horizontal="left" wrapText="1"/>
    </xf>
    <xf numFmtId="0" fontId="12" fillId="0" borderId="7" xfId="4" applyFont="1" applyBorder="1" applyAlignment="1">
      <alignment horizontal="left" wrapText="1"/>
    </xf>
    <xf numFmtId="0" fontId="12" fillId="0" borderId="8" xfId="5" applyFont="1" applyBorder="1"/>
    <xf numFmtId="0" fontId="12" fillId="0" borderId="9" xfId="5" applyFont="1" applyBorder="1"/>
    <xf numFmtId="0" fontId="12" fillId="0" borderId="10" xfId="4" applyFont="1" applyBorder="1"/>
    <xf numFmtId="0" fontId="9" fillId="0" borderId="3" xfId="6" applyFont="1" applyBorder="1"/>
    <xf numFmtId="3" fontId="10" fillId="0" borderId="11" xfId="7" applyNumberFormat="1" applyFont="1" applyBorder="1"/>
    <xf numFmtId="3" fontId="10" fillId="0" borderId="12" xfId="7" applyNumberFormat="1" applyFont="1" applyBorder="1"/>
    <xf numFmtId="3" fontId="10" fillId="0" borderId="15" xfId="7" applyNumberFormat="1" applyFont="1" applyBorder="1"/>
    <xf numFmtId="3" fontId="10" fillId="0" borderId="16" xfId="7" applyNumberFormat="1" applyFont="1" applyBorder="1"/>
    <xf numFmtId="3" fontId="10" fillId="0" borderId="3" xfId="7" applyNumberFormat="1" applyFont="1" applyBorder="1"/>
    <xf numFmtId="3" fontId="10" fillId="0" borderId="17" xfId="7" applyNumberFormat="1" applyFont="1" applyBorder="1"/>
    <xf numFmtId="3" fontId="10" fillId="0" borderId="2" xfId="7" applyNumberFormat="1" applyFont="1" applyBorder="1"/>
    <xf numFmtId="3" fontId="10" fillId="0" borderId="18" xfId="7" applyNumberFormat="1" applyFont="1" applyBorder="1"/>
    <xf numFmtId="0" fontId="12" fillId="0" borderId="0" xfId="4" applyFont="1"/>
    <xf numFmtId="0" fontId="12" fillId="0" borderId="0" xfId="4" applyFont="1" applyAlignment="1">
      <alignment wrapText="1"/>
    </xf>
    <xf numFmtId="3" fontId="10" fillId="0" borderId="0" xfId="4" applyNumberFormat="1" applyFont="1"/>
    <xf numFmtId="0" fontId="7" fillId="0" borderId="17" xfId="0" applyFont="1" applyBorder="1"/>
    <xf numFmtId="0" fontId="0" fillId="0" borderId="3" xfId="0" applyBorder="1"/>
    <xf numFmtId="20" fontId="0" fillId="0" borderId="3" xfId="0" applyNumberFormat="1" applyBorder="1"/>
    <xf numFmtId="1" fontId="4" fillId="0" borderId="8" xfId="8" applyNumberFormat="1" applyBorder="1">
      <alignment vertical="top"/>
    </xf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right"/>
    </xf>
    <xf numFmtId="0" fontId="13" fillId="0" borderId="9" xfId="8" applyFont="1" applyBorder="1" applyAlignment="1">
      <alignment horizontal="right" vertical="top"/>
    </xf>
    <xf numFmtId="164" fontId="13" fillId="0" borderId="9" xfId="8" applyNumberFormat="1" applyFont="1" applyBorder="1" applyAlignment="1">
      <alignment horizontal="center" vertical="top"/>
    </xf>
    <xf numFmtId="0" fontId="14" fillId="0" borderId="9" xfId="0" applyFont="1" applyBorder="1" applyAlignment="1">
      <alignment horizontal="center"/>
    </xf>
    <xf numFmtId="0" fontId="14" fillId="0" borderId="9" xfId="0" applyFont="1" applyBorder="1"/>
    <xf numFmtId="0" fontId="13" fillId="0" borderId="19" xfId="8" applyFont="1" applyBorder="1">
      <alignment vertical="top"/>
    </xf>
    <xf numFmtId="0" fontId="15" fillId="0" borderId="9" xfId="0" applyFont="1" applyBorder="1"/>
    <xf numFmtId="164" fontId="14" fillId="0" borderId="9" xfId="0" applyNumberFormat="1" applyFont="1" applyBorder="1"/>
    <xf numFmtId="20" fontId="14" fillId="0" borderId="2" xfId="0" applyNumberFormat="1" applyFont="1" applyBorder="1"/>
    <xf numFmtId="0" fontId="14" fillId="0" borderId="2" xfId="0" applyFont="1" applyBorder="1"/>
    <xf numFmtId="0" fontId="7" fillId="0" borderId="2" xfId="0" applyFont="1" applyBorder="1"/>
    <xf numFmtId="0" fontId="14" fillId="0" borderId="18" xfId="0" applyFont="1" applyBorder="1"/>
    <xf numFmtId="0" fontId="7" fillId="0" borderId="0" xfId="0" applyFont="1"/>
    <xf numFmtId="0" fontId="0" fillId="0" borderId="14" xfId="0" applyBorder="1"/>
    <xf numFmtId="0" fontId="0" fillId="0" borderId="15" xfId="0" applyBorder="1"/>
    <xf numFmtId="0" fontId="4" fillId="0" borderId="15" xfId="0" applyFont="1" applyBorder="1"/>
    <xf numFmtId="0" fontId="7" fillId="0" borderId="15" xfId="0" applyFont="1" applyBorder="1"/>
    <xf numFmtId="20" fontId="0" fillId="0" borderId="15" xfId="0" applyNumberFormat="1" applyBorder="1"/>
    <xf numFmtId="164" fontId="7" fillId="0" borderId="15" xfId="0" applyNumberFormat="1" applyFont="1" applyBorder="1"/>
    <xf numFmtId="0" fontId="7" fillId="0" borderId="16" xfId="0" applyFont="1" applyBorder="1"/>
    <xf numFmtId="0" fontId="0" fillId="0" borderId="13" xfId="0" applyBorder="1"/>
    <xf numFmtId="0" fontId="4" fillId="0" borderId="0" xfId="0" applyFont="1"/>
    <xf numFmtId="164" fontId="7" fillId="0" borderId="0" xfId="0" applyNumberFormat="1" applyFont="1"/>
    <xf numFmtId="0" fontId="4" fillId="0" borderId="0" xfId="0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textRotation="90" wrapText="1"/>
    </xf>
    <xf numFmtId="3" fontId="10" fillId="0" borderId="20" xfId="7" applyNumberFormat="1" applyFont="1" applyBorder="1"/>
    <xf numFmtId="3" fontId="10" fillId="0" borderId="22" xfId="7" applyNumberFormat="1" applyFont="1" applyBorder="1"/>
    <xf numFmtId="3" fontId="10" fillId="0" borderId="23" xfId="7" applyNumberFormat="1" applyFont="1" applyBorder="1"/>
    <xf numFmtId="0" fontId="0" fillId="0" borderId="21" xfId="0" applyBorder="1"/>
    <xf numFmtId="0" fontId="0" fillId="0" borderId="22" xfId="0" applyBorder="1"/>
    <xf numFmtId="0" fontId="4" fillId="0" borderId="22" xfId="0" applyFont="1" applyBorder="1"/>
    <xf numFmtId="0" fontId="7" fillId="0" borderId="22" xfId="0" applyFont="1" applyBorder="1"/>
    <xf numFmtId="20" fontId="0" fillId="0" borderId="22" xfId="0" applyNumberFormat="1" applyBorder="1"/>
    <xf numFmtId="164" fontId="7" fillId="0" borderId="22" xfId="0" applyNumberFormat="1" applyFont="1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13" fillId="0" borderId="0" xfId="8" applyFont="1" applyBorder="1" applyAlignment="1">
      <alignment horizontal="right" vertical="top"/>
    </xf>
    <xf numFmtId="164" fontId="13" fillId="0" borderId="0" xfId="8" applyNumberFormat="1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4" fillId="0" borderId="0" xfId="0" applyFont="1"/>
    <xf numFmtId="0" fontId="13" fillId="0" borderId="0" xfId="8" applyFont="1" applyBorder="1">
      <alignment vertical="top"/>
    </xf>
    <xf numFmtId="0" fontId="15" fillId="0" borderId="0" xfId="0" applyFont="1"/>
    <xf numFmtId="164" fontId="14" fillId="0" borderId="0" xfId="0" applyNumberFormat="1" applyFont="1"/>
    <xf numFmtId="20" fontId="14" fillId="0" borderId="0" xfId="0" applyNumberFormat="1" applyFont="1"/>
    <xf numFmtId="1" fontId="4" fillId="0" borderId="0" xfId="8" applyNumberFormat="1" applyBorder="1">
      <alignment vertical="top"/>
    </xf>
    <xf numFmtId="0" fontId="0" fillId="0" borderId="25" xfId="0" applyBorder="1"/>
    <xf numFmtId="0" fontId="0" fillId="0" borderId="24" xfId="0" applyBorder="1"/>
    <xf numFmtId="0" fontId="7" fillId="0" borderId="25" xfId="0" applyFont="1" applyBorder="1"/>
    <xf numFmtId="20" fontId="0" fillId="0" borderId="24" xfId="0" applyNumberFormat="1" applyBorder="1"/>
    <xf numFmtId="0" fontId="7" fillId="2" borderId="15" xfId="0" applyFont="1" applyFill="1" applyBorder="1"/>
    <xf numFmtId="0" fontId="7" fillId="2" borderId="3" xfId="0" applyFont="1" applyFill="1" applyBorder="1"/>
    <xf numFmtId="0" fontId="7" fillId="2" borderId="17" xfId="0" applyFont="1" applyFill="1" applyBorder="1"/>
    <xf numFmtId="0" fontId="7" fillId="2" borderId="16" xfId="0" applyFont="1" applyFill="1" applyBorder="1"/>
    <xf numFmtId="0" fontId="7" fillId="2" borderId="22" xfId="0" applyFont="1" applyFill="1" applyBorder="1"/>
    <xf numFmtId="0" fontId="7" fillId="2" borderId="23" xfId="0" applyFont="1" applyFill="1" applyBorder="1"/>
    <xf numFmtId="164" fontId="7" fillId="2" borderId="3" xfId="0" applyNumberFormat="1" applyFont="1" applyFill="1" applyBorder="1"/>
    <xf numFmtId="20" fontId="14" fillId="2" borderId="2" xfId="0" applyNumberFormat="1" applyFont="1" applyFill="1" applyBorder="1"/>
    <xf numFmtId="0" fontId="14" fillId="2" borderId="2" xfId="0" applyFont="1" applyFill="1" applyBorder="1"/>
    <xf numFmtId="0" fontId="14" fillId="2" borderId="18" xfId="0" applyFont="1" applyFill="1" applyBorder="1"/>
    <xf numFmtId="3" fontId="10" fillId="2" borderId="14" xfId="7" applyNumberFormat="1" applyFont="1" applyFill="1" applyBorder="1"/>
    <xf numFmtId="3" fontId="10" fillId="2" borderId="13" xfId="7" applyNumberFormat="1" applyFont="1" applyFill="1" applyBorder="1"/>
    <xf numFmtId="3" fontId="10" fillId="2" borderId="21" xfId="7" applyNumberFormat="1" applyFont="1" applyFill="1" applyBorder="1"/>
    <xf numFmtId="3" fontId="10" fillId="2" borderId="15" xfId="7" applyNumberFormat="1" applyFont="1" applyFill="1" applyBorder="1"/>
    <xf numFmtId="3" fontId="10" fillId="2" borderId="3" xfId="7" applyNumberFormat="1" applyFont="1" applyFill="1" applyBorder="1"/>
    <xf numFmtId="3" fontId="10" fillId="2" borderId="22" xfId="7" applyNumberFormat="1" applyFont="1" applyFill="1" applyBorder="1"/>
    <xf numFmtId="3" fontId="10" fillId="2" borderId="1" xfId="7" applyNumberFormat="1" applyFont="1" applyFill="1" applyBorder="1"/>
    <xf numFmtId="3" fontId="10" fillId="2" borderId="2" xfId="7" applyNumberFormat="1" applyFont="1" applyFill="1" applyBorder="1"/>
    <xf numFmtId="0" fontId="11" fillId="0" borderId="4" xfId="4" applyFont="1" applyBorder="1" applyAlignment="1">
      <alignment horizontal="center"/>
    </xf>
    <xf numFmtId="0" fontId="11" fillId="0" borderId="5" xfId="4" applyFont="1" applyBorder="1" applyAlignment="1">
      <alignment horizontal="center"/>
    </xf>
    <xf numFmtId="0" fontId="11" fillId="0" borderId="6" xfId="4" applyFont="1" applyBorder="1" applyAlignment="1">
      <alignment horizontal="center"/>
    </xf>
    <xf numFmtId="0" fontId="10" fillId="0" borderId="8" xfId="4" applyFont="1" applyBorder="1" applyAlignment="1">
      <alignment horizontal="center"/>
    </xf>
    <xf numFmtId="0" fontId="10" fillId="0" borderId="9" xfId="4" applyFont="1" applyBorder="1" applyAlignment="1">
      <alignment horizontal="center"/>
    </xf>
    <xf numFmtId="0" fontId="10" fillId="0" borderId="10" xfId="4" applyFont="1" applyBorder="1" applyAlignment="1">
      <alignment horizontal="center"/>
    </xf>
  </cellXfs>
  <cellStyles count="9">
    <cellStyle name="ColorStyle 2 2 2" xfId="8" xr:uid="{F6FCB291-6762-4CC7-82E1-BE02FC34972E}"/>
    <cellStyle name="Normální" xfId="0" builtinId="0"/>
    <cellStyle name="Normální 16" xfId="2" xr:uid="{C2D74CCE-8E64-4613-BA5D-C2E2F74CC1F0}"/>
    <cellStyle name="Normální 16 2" xfId="5" xr:uid="{608789F2-061C-432F-8E51-F387279DCA64}"/>
    <cellStyle name="Normální 17" xfId="3" xr:uid="{AB22C74B-1038-48FD-B240-1509FD3E4D39}"/>
    <cellStyle name="Normální 2 2 4" xfId="4" xr:uid="{9FF687D1-D8E5-4267-A7C7-C2F1A2504650}"/>
    <cellStyle name="Normální 2 2 4 2" xfId="7" xr:uid="{F01918E1-B34C-4553-BB8F-38EC4ABEA31A}"/>
    <cellStyle name="Normální 2 7" xfId="1" xr:uid="{C91F6480-283D-41E7-8B5C-93D37B23706B}"/>
    <cellStyle name="Normální 6 5" xfId="6" xr:uid="{3F8DDC31-413A-4FB4-8893-1722B7D6C756}"/>
  </cellStyles>
  <dxfs count="38"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83"/>
  <sheetViews>
    <sheetView tabSelected="1" workbookViewId="0">
      <selection activeCell="O34" sqref="O34"/>
    </sheetView>
  </sheetViews>
  <sheetFormatPr defaultRowHeight="14.4" x14ac:dyDescent="0.3"/>
  <cols>
    <col min="1" max="1" width="5.44140625" customWidth="1"/>
    <col min="2" max="2" width="6.21875" customWidth="1"/>
    <col min="3" max="3" width="4.109375" customWidth="1"/>
    <col min="4" max="4" width="4.33203125" customWidth="1"/>
    <col min="5" max="5" width="5.77734375" customWidth="1"/>
    <col min="6" max="6" width="8.33203125" customWidth="1"/>
    <col min="7" max="7" width="4.6640625" customWidth="1"/>
    <col min="8" max="8" width="10.6640625" customWidth="1"/>
    <col min="9" max="10" width="4.44140625" customWidth="1"/>
    <col min="11" max="12" width="7.21875" customWidth="1"/>
    <col min="13" max="13" width="29.21875" customWidth="1"/>
    <col min="14" max="14" width="6.88671875" customWidth="1"/>
    <col min="15" max="15" width="29.77734375" customWidth="1"/>
    <col min="16" max="16" width="4.88671875" customWidth="1"/>
    <col min="17" max="20" width="7" customWidth="1"/>
    <col min="21" max="22" width="7.21875" customWidth="1"/>
  </cols>
  <sheetData>
    <row r="1" spans="1:26" s="8" customFormat="1" ht="148.80000000000001" thickBot="1" x14ac:dyDescent="0.35">
      <c r="A1" s="2" t="s">
        <v>52</v>
      </c>
      <c r="B1" s="3" t="s">
        <v>53</v>
      </c>
      <c r="C1" s="3" t="s">
        <v>54</v>
      </c>
      <c r="D1" s="3" t="s">
        <v>55</v>
      </c>
      <c r="E1" s="4" t="s">
        <v>56</v>
      </c>
      <c r="F1" s="5" t="s">
        <v>57</v>
      </c>
      <c r="G1" s="6" t="s">
        <v>58</v>
      </c>
      <c r="H1" s="5" t="s">
        <v>59</v>
      </c>
      <c r="I1" s="3" t="s">
        <v>60</v>
      </c>
      <c r="J1" s="3" t="s">
        <v>61</v>
      </c>
      <c r="K1" s="3" t="s">
        <v>62</v>
      </c>
      <c r="L1" s="3" t="s">
        <v>63</v>
      </c>
      <c r="M1" s="3" t="s">
        <v>64</v>
      </c>
      <c r="N1" s="3" t="s">
        <v>65</v>
      </c>
      <c r="O1" s="3" t="s">
        <v>66</v>
      </c>
      <c r="P1" s="3" t="s">
        <v>67</v>
      </c>
      <c r="Q1" s="3" t="s">
        <v>68</v>
      </c>
      <c r="R1" s="3" t="s">
        <v>69</v>
      </c>
      <c r="S1" s="3" t="s">
        <v>70</v>
      </c>
      <c r="T1" s="3" t="s">
        <v>71</v>
      </c>
      <c r="U1" s="3" t="s">
        <v>72</v>
      </c>
      <c r="V1" s="3" t="s">
        <v>73</v>
      </c>
      <c r="W1" s="3" t="s">
        <v>74</v>
      </c>
      <c r="Y1" s="7"/>
      <c r="Z1" s="7"/>
    </row>
    <row r="3" spans="1:26" ht="15" thickBot="1" x14ac:dyDescent="0.35"/>
    <row r="4" spans="1:26" x14ac:dyDescent="0.3">
      <c r="A4" s="59">
        <v>501</v>
      </c>
      <c r="B4" s="60">
        <v>5001</v>
      </c>
      <c r="C4" s="60" t="s">
        <v>1</v>
      </c>
      <c r="D4" s="60"/>
      <c r="E4" s="61" t="str">
        <f t="shared" ref="E4" si="0">CONCATENATE(C4,D4)</f>
        <v>X</v>
      </c>
      <c r="F4" s="60" t="s">
        <v>28</v>
      </c>
      <c r="G4" s="60"/>
      <c r="H4" s="62" t="str">
        <f t="shared" ref="H4" si="1">CONCATENATE(F4,"/",G4)</f>
        <v>přejezd/</v>
      </c>
      <c r="I4" s="60"/>
      <c r="J4" s="60" t="s">
        <v>3</v>
      </c>
      <c r="K4" s="63">
        <v>0.22361111111111109</v>
      </c>
      <c r="L4" s="63">
        <v>0.22361111111111109</v>
      </c>
      <c r="M4" s="60" t="s">
        <v>8</v>
      </c>
      <c r="N4" s="63">
        <v>0.22708333333333333</v>
      </c>
      <c r="O4" s="60" t="s">
        <v>12</v>
      </c>
      <c r="P4" s="62" t="str">
        <f t="shared" ref="P4:P12" si="2">IF(M5=O4,"OK","POZOR")</f>
        <v>OK</v>
      </c>
      <c r="Q4" s="64">
        <f t="shared" ref="Q4" si="3">IF(ISNUMBER(G4),N4-L4,IF(F4="přejezd",N4-L4,0))</f>
        <v>3.4722222222222376E-3</v>
      </c>
      <c r="R4" s="64">
        <f t="shared" ref="R4" si="4">IF(ISNUMBER(G4),L4-K4,0)</f>
        <v>0</v>
      </c>
      <c r="S4" s="64">
        <f t="shared" ref="S4" si="5">Q4+R4</f>
        <v>3.4722222222222376E-3</v>
      </c>
      <c r="T4" s="64"/>
      <c r="U4" s="60">
        <v>0</v>
      </c>
      <c r="V4" s="97">
        <f>INDEX('Počty dní'!A:E,MATCH(E4,'Počty dní'!C:C,0),4)</f>
        <v>195</v>
      </c>
      <c r="W4" s="65">
        <f t="shared" ref="W4" si="6">V4*U4</f>
        <v>0</v>
      </c>
    </row>
    <row r="5" spans="1:26" x14ac:dyDescent="0.3">
      <c r="A5" s="66">
        <v>501</v>
      </c>
      <c r="B5" s="41">
        <v>5001</v>
      </c>
      <c r="C5" s="41" t="s">
        <v>1</v>
      </c>
      <c r="D5" s="41"/>
      <c r="E5" s="10" t="str">
        <f t="shared" ref="E5:E7" si="7">CONCATENATE(C5,D5)</f>
        <v>X</v>
      </c>
      <c r="F5" s="41" t="s">
        <v>50</v>
      </c>
      <c r="G5" s="41">
        <v>4</v>
      </c>
      <c r="H5" s="9" t="str">
        <f t="shared" ref="H5:H7" si="8">CONCATENATE(F5,"/",G5)</f>
        <v>XXX380/4</v>
      </c>
      <c r="I5" s="41" t="s">
        <v>2</v>
      </c>
      <c r="J5" s="41" t="s">
        <v>3</v>
      </c>
      <c r="K5" s="42">
        <v>0.22708333333333333</v>
      </c>
      <c r="L5" s="42">
        <v>0.22847222222222222</v>
      </c>
      <c r="M5" s="41" t="s">
        <v>12</v>
      </c>
      <c r="N5" s="42">
        <v>0.25833333333333336</v>
      </c>
      <c r="O5" s="41" t="s">
        <v>11</v>
      </c>
      <c r="P5" s="9" t="str">
        <f t="shared" si="2"/>
        <v>OK</v>
      </c>
      <c r="Q5" s="11">
        <f t="shared" ref="Q5:Q13" si="9">IF(ISNUMBER(G5),N5-L5,IF(F5="přejezd",N5-L5,0))</f>
        <v>2.9861111111111144E-2</v>
      </c>
      <c r="R5" s="11">
        <f t="shared" ref="R5:R13" si="10">IF(ISNUMBER(G5),L5-K5,0)</f>
        <v>1.388888888888884E-3</v>
      </c>
      <c r="S5" s="11">
        <f t="shared" ref="S5:S13" si="11">Q5+R5</f>
        <v>3.1250000000000028E-2</v>
      </c>
      <c r="T5" s="11">
        <f t="shared" ref="T5:T13" si="12">K5-N4</f>
        <v>0</v>
      </c>
      <c r="U5" s="41">
        <v>28.8</v>
      </c>
      <c r="V5" s="98">
        <f>INDEX('Počty dní'!A:E,MATCH(E5,'Počty dní'!C:C,0),4)</f>
        <v>195</v>
      </c>
      <c r="W5" s="99">
        <f t="shared" ref="W5:W7" si="13">V5*U5</f>
        <v>5616</v>
      </c>
    </row>
    <row r="6" spans="1:26" x14ac:dyDescent="0.3">
      <c r="A6" s="66">
        <v>501</v>
      </c>
      <c r="B6" s="41">
        <v>5001</v>
      </c>
      <c r="C6" s="41" t="s">
        <v>1</v>
      </c>
      <c r="D6" s="41"/>
      <c r="E6" s="10" t="str">
        <f t="shared" si="7"/>
        <v>X</v>
      </c>
      <c r="F6" s="41" t="s">
        <v>41</v>
      </c>
      <c r="G6" s="41">
        <v>14</v>
      </c>
      <c r="H6" s="9" t="str">
        <f t="shared" si="8"/>
        <v>XXX370/14</v>
      </c>
      <c r="I6" s="41" t="s">
        <v>3</v>
      </c>
      <c r="J6" s="41" t="s">
        <v>3</v>
      </c>
      <c r="K6" s="42">
        <v>0.27569444444444446</v>
      </c>
      <c r="L6" s="42">
        <v>0.27916666666666667</v>
      </c>
      <c r="M6" s="41" t="s">
        <v>11</v>
      </c>
      <c r="N6" s="42">
        <v>0.31111111111111112</v>
      </c>
      <c r="O6" s="41" t="s">
        <v>40</v>
      </c>
      <c r="P6" s="9" t="str">
        <f t="shared" si="2"/>
        <v>OK</v>
      </c>
      <c r="Q6" s="11">
        <f t="shared" si="9"/>
        <v>3.1944444444444442E-2</v>
      </c>
      <c r="R6" s="11">
        <f t="shared" si="10"/>
        <v>3.4722222222222099E-3</v>
      </c>
      <c r="S6" s="11">
        <f t="shared" si="11"/>
        <v>3.5416666666666652E-2</v>
      </c>
      <c r="T6" s="11">
        <f t="shared" si="12"/>
        <v>1.7361111111111105E-2</v>
      </c>
      <c r="U6" s="41">
        <v>30.2</v>
      </c>
      <c r="V6" s="98">
        <f>INDEX('Počty dní'!A:E,MATCH(E6,'Počty dní'!C:C,0),4)</f>
        <v>195</v>
      </c>
      <c r="W6" s="99">
        <f t="shared" si="13"/>
        <v>5889</v>
      </c>
    </row>
    <row r="7" spans="1:26" x14ac:dyDescent="0.3">
      <c r="A7" s="66">
        <v>501</v>
      </c>
      <c r="B7" s="41">
        <v>5001</v>
      </c>
      <c r="C7" s="41" t="s">
        <v>1</v>
      </c>
      <c r="D7" s="41"/>
      <c r="E7" s="10" t="str">
        <f t="shared" si="7"/>
        <v>X</v>
      </c>
      <c r="F7" s="41" t="s">
        <v>28</v>
      </c>
      <c r="G7" s="41"/>
      <c r="H7" s="9" t="str">
        <f t="shared" si="8"/>
        <v>přejezd/</v>
      </c>
      <c r="I7" s="41"/>
      <c r="J7" s="41" t="s">
        <v>3</v>
      </c>
      <c r="K7" s="42">
        <v>0.31111111111111112</v>
      </c>
      <c r="L7" s="42">
        <v>0.31111111111111112</v>
      </c>
      <c r="M7" s="41" t="s">
        <v>40</v>
      </c>
      <c r="N7" s="42">
        <v>0.31388888888888888</v>
      </c>
      <c r="O7" s="41" t="s">
        <v>4</v>
      </c>
      <c r="P7" s="9" t="str">
        <f t="shared" si="2"/>
        <v>OK</v>
      </c>
      <c r="Q7" s="11">
        <f t="shared" si="9"/>
        <v>2.7777777777777679E-3</v>
      </c>
      <c r="R7" s="11">
        <f t="shared" si="10"/>
        <v>0</v>
      </c>
      <c r="S7" s="11">
        <f t="shared" si="11"/>
        <v>2.7777777777777679E-3</v>
      </c>
      <c r="T7" s="11">
        <f t="shared" si="12"/>
        <v>0</v>
      </c>
      <c r="U7" s="41">
        <v>0</v>
      </c>
      <c r="V7" s="98">
        <f>INDEX('Počty dní'!A:E,MATCH(E7,'Počty dní'!C:C,0),4)</f>
        <v>195</v>
      </c>
      <c r="W7" s="40">
        <f t="shared" si="13"/>
        <v>0</v>
      </c>
    </row>
    <row r="8" spans="1:26" x14ac:dyDescent="0.3">
      <c r="A8" s="66">
        <v>501</v>
      </c>
      <c r="B8" s="41">
        <v>5001</v>
      </c>
      <c r="C8" s="41" t="s">
        <v>1</v>
      </c>
      <c r="D8" s="41"/>
      <c r="E8" s="10" t="str">
        <f t="shared" ref="E8:E13" si="14">CONCATENATE(C8,D8)</f>
        <v>X</v>
      </c>
      <c r="F8" s="41" t="s">
        <v>41</v>
      </c>
      <c r="G8" s="41">
        <v>15</v>
      </c>
      <c r="H8" s="9" t="str">
        <f t="shared" ref="H8:H13" si="15">CONCATENATE(F8,"/",G8)</f>
        <v>XXX370/15</v>
      </c>
      <c r="I8" s="41" t="s">
        <v>3</v>
      </c>
      <c r="J8" s="41" t="s">
        <v>3</v>
      </c>
      <c r="K8" s="42">
        <v>0.37152777777777773</v>
      </c>
      <c r="L8" s="42">
        <v>0.375</v>
      </c>
      <c r="M8" s="41" t="s">
        <v>4</v>
      </c>
      <c r="N8" s="42">
        <v>0.42222222222222222</v>
      </c>
      <c r="O8" s="41" t="s">
        <v>20</v>
      </c>
      <c r="P8" s="9" t="str">
        <f t="shared" si="2"/>
        <v>OK</v>
      </c>
      <c r="Q8" s="11">
        <f t="shared" si="9"/>
        <v>4.7222222222222221E-2</v>
      </c>
      <c r="R8" s="11">
        <f t="shared" si="10"/>
        <v>3.4722222222222654E-3</v>
      </c>
      <c r="S8" s="11">
        <f t="shared" si="11"/>
        <v>5.0694444444444486E-2</v>
      </c>
      <c r="T8" s="11">
        <f t="shared" si="12"/>
        <v>5.7638888888888851E-2</v>
      </c>
      <c r="U8" s="41">
        <v>47.4</v>
      </c>
      <c r="V8" s="98">
        <f>INDEX('Počty dní'!A:E,MATCH(E8,'Počty dní'!C:C,0),4)</f>
        <v>195</v>
      </c>
      <c r="W8" s="99">
        <f t="shared" ref="W8:W13" si="16">V8*U8</f>
        <v>9243</v>
      </c>
    </row>
    <row r="9" spans="1:26" x14ac:dyDescent="0.3">
      <c r="A9" s="66">
        <v>501</v>
      </c>
      <c r="B9" s="41">
        <v>5001</v>
      </c>
      <c r="C9" s="41" t="s">
        <v>1</v>
      </c>
      <c r="D9" s="41"/>
      <c r="E9" s="10" t="str">
        <f t="shared" si="14"/>
        <v>X</v>
      </c>
      <c r="F9" s="41" t="s">
        <v>41</v>
      </c>
      <c r="G9" s="41">
        <v>32</v>
      </c>
      <c r="H9" s="9" t="str">
        <f t="shared" si="15"/>
        <v>XXX370/32</v>
      </c>
      <c r="I9" s="41" t="s">
        <v>3</v>
      </c>
      <c r="J9" s="41" t="s">
        <v>3</v>
      </c>
      <c r="K9" s="42">
        <v>0.53125</v>
      </c>
      <c r="L9" s="42">
        <v>0.53263888888888888</v>
      </c>
      <c r="M9" s="41" t="s">
        <v>20</v>
      </c>
      <c r="N9" s="42">
        <v>0.58333333333333337</v>
      </c>
      <c r="O9" s="41" t="s">
        <v>4</v>
      </c>
      <c r="P9" s="9" t="str">
        <f t="shared" si="2"/>
        <v>OK</v>
      </c>
      <c r="Q9" s="11">
        <f t="shared" si="9"/>
        <v>5.0694444444444486E-2</v>
      </c>
      <c r="R9" s="11">
        <f t="shared" si="10"/>
        <v>1.388888888888884E-3</v>
      </c>
      <c r="S9" s="11">
        <f t="shared" si="11"/>
        <v>5.208333333333337E-2</v>
      </c>
      <c r="T9" s="11">
        <f t="shared" si="12"/>
        <v>0.10902777777777778</v>
      </c>
      <c r="U9" s="41">
        <v>48.9</v>
      </c>
      <c r="V9" s="98">
        <f>INDEX('Počty dní'!A:E,MATCH(E9,'Počty dní'!C:C,0),4)</f>
        <v>195</v>
      </c>
      <c r="W9" s="99">
        <f t="shared" si="16"/>
        <v>9535.5</v>
      </c>
    </row>
    <row r="10" spans="1:26" x14ac:dyDescent="0.3">
      <c r="A10" s="66">
        <v>501</v>
      </c>
      <c r="B10" s="41">
        <v>5001</v>
      </c>
      <c r="C10" s="41" t="s">
        <v>1</v>
      </c>
      <c r="D10" s="41"/>
      <c r="E10" s="10" t="str">
        <f t="shared" si="14"/>
        <v>X</v>
      </c>
      <c r="F10" s="41" t="s">
        <v>28</v>
      </c>
      <c r="G10" s="41"/>
      <c r="H10" s="9" t="str">
        <f t="shared" si="15"/>
        <v>přejezd/</v>
      </c>
      <c r="I10" s="41"/>
      <c r="J10" s="41" t="s">
        <v>3</v>
      </c>
      <c r="K10" s="42">
        <v>0.59375</v>
      </c>
      <c r="L10" s="42">
        <v>0.59375</v>
      </c>
      <c r="M10" s="41" t="s">
        <v>4</v>
      </c>
      <c r="N10" s="42">
        <v>0.59722222222222221</v>
      </c>
      <c r="O10" s="41" t="s">
        <v>18</v>
      </c>
      <c r="P10" s="9" t="str">
        <f t="shared" si="2"/>
        <v>OK</v>
      </c>
      <c r="Q10" s="11">
        <f t="shared" si="9"/>
        <v>3.4722222222222099E-3</v>
      </c>
      <c r="R10" s="11">
        <f t="shared" si="10"/>
        <v>0</v>
      </c>
      <c r="S10" s="11">
        <f t="shared" si="11"/>
        <v>3.4722222222222099E-3</v>
      </c>
      <c r="T10" s="11">
        <f t="shared" si="12"/>
        <v>1.041666666666663E-2</v>
      </c>
      <c r="U10" s="41">
        <v>0</v>
      </c>
      <c r="V10" s="98">
        <f>INDEX('Počty dní'!A:E,MATCH(E10,'Počty dní'!C:C,0),4)</f>
        <v>195</v>
      </c>
      <c r="W10" s="40">
        <f t="shared" si="16"/>
        <v>0</v>
      </c>
    </row>
    <row r="11" spans="1:26" x14ac:dyDescent="0.3">
      <c r="A11" s="66">
        <v>501</v>
      </c>
      <c r="B11" s="41">
        <v>5001</v>
      </c>
      <c r="C11" s="41" t="s">
        <v>1</v>
      </c>
      <c r="D11" s="41"/>
      <c r="E11" s="10" t="str">
        <f t="shared" si="14"/>
        <v>X</v>
      </c>
      <c r="F11" s="41" t="s">
        <v>44</v>
      </c>
      <c r="G11" s="41">
        <v>14</v>
      </c>
      <c r="H11" s="9" t="str">
        <f t="shared" si="15"/>
        <v>XXX405/14</v>
      </c>
      <c r="I11" s="41" t="s">
        <v>3</v>
      </c>
      <c r="J11" s="41" t="s">
        <v>3</v>
      </c>
      <c r="K11" s="42">
        <v>0.59722222222222221</v>
      </c>
      <c r="L11" s="42">
        <v>0.60069444444444442</v>
      </c>
      <c r="M11" s="41" t="s">
        <v>18</v>
      </c>
      <c r="N11" s="42">
        <v>0.67708333333333337</v>
      </c>
      <c r="O11" s="41" t="s">
        <v>20</v>
      </c>
      <c r="P11" s="9" t="str">
        <f t="shared" si="2"/>
        <v>OK</v>
      </c>
      <c r="Q11" s="11">
        <f t="shared" si="9"/>
        <v>7.6388888888888951E-2</v>
      </c>
      <c r="R11" s="11">
        <f t="shared" si="10"/>
        <v>3.4722222222222099E-3</v>
      </c>
      <c r="S11" s="11">
        <f t="shared" si="11"/>
        <v>7.986111111111116E-2</v>
      </c>
      <c r="T11" s="11">
        <f t="shared" si="12"/>
        <v>0</v>
      </c>
      <c r="U11" s="41">
        <v>52.6</v>
      </c>
      <c r="V11" s="98">
        <f>INDEX('Počty dní'!A:E,MATCH(E11,'Počty dní'!C:C,0),4)</f>
        <v>195</v>
      </c>
      <c r="W11" s="99">
        <f t="shared" si="16"/>
        <v>10257</v>
      </c>
    </row>
    <row r="12" spans="1:26" x14ac:dyDescent="0.3">
      <c r="A12" s="66">
        <v>501</v>
      </c>
      <c r="B12" s="41">
        <v>5001</v>
      </c>
      <c r="C12" s="41" t="s">
        <v>1</v>
      </c>
      <c r="D12" s="41"/>
      <c r="E12" s="10" t="str">
        <f t="shared" si="14"/>
        <v>X</v>
      </c>
      <c r="F12" s="41" t="s">
        <v>44</v>
      </c>
      <c r="G12" s="41">
        <v>19</v>
      </c>
      <c r="H12" s="9" t="str">
        <f t="shared" si="15"/>
        <v>XXX405/19</v>
      </c>
      <c r="I12" s="41" t="s">
        <v>2</v>
      </c>
      <c r="J12" s="41" t="s">
        <v>3</v>
      </c>
      <c r="K12" s="42">
        <v>0.70486111111111116</v>
      </c>
      <c r="L12" s="42">
        <v>0.70833333333333337</v>
      </c>
      <c r="M12" s="41" t="s">
        <v>20</v>
      </c>
      <c r="N12" s="42">
        <v>0.76180555555555562</v>
      </c>
      <c r="O12" s="41" t="s">
        <v>4</v>
      </c>
      <c r="P12" s="9" t="str">
        <f t="shared" si="2"/>
        <v>OK</v>
      </c>
      <c r="Q12" s="11">
        <f t="shared" si="9"/>
        <v>5.3472222222222254E-2</v>
      </c>
      <c r="R12" s="11">
        <f t="shared" si="10"/>
        <v>3.4722222222222099E-3</v>
      </c>
      <c r="S12" s="11">
        <f t="shared" si="11"/>
        <v>5.6944444444444464E-2</v>
      </c>
      <c r="T12" s="11">
        <f t="shared" si="12"/>
        <v>2.777777777777779E-2</v>
      </c>
      <c r="U12" s="41">
        <v>44.2</v>
      </c>
      <c r="V12" s="98">
        <f>INDEX('Počty dní'!A:E,MATCH(E12,'Počty dní'!C:C,0),4)</f>
        <v>195</v>
      </c>
      <c r="W12" s="99">
        <f t="shared" si="16"/>
        <v>8619</v>
      </c>
    </row>
    <row r="13" spans="1:26" ht="15" thickBot="1" x14ac:dyDescent="0.35">
      <c r="A13" s="66">
        <v>501</v>
      </c>
      <c r="B13" s="41">
        <v>5001</v>
      </c>
      <c r="C13" s="41" t="s">
        <v>1</v>
      </c>
      <c r="D13" s="41"/>
      <c r="E13" s="10" t="str">
        <f t="shared" si="14"/>
        <v>X</v>
      </c>
      <c r="F13" s="41" t="s">
        <v>92</v>
      </c>
      <c r="G13" s="41">
        <v>27</v>
      </c>
      <c r="H13" s="9" t="str">
        <f t="shared" si="15"/>
        <v>XXX480/27</v>
      </c>
      <c r="I13" s="41" t="s">
        <v>2</v>
      </c>
      <c r="J13" s="41" t="s">
        <v>3</v>
      </c>
      <c r="K13" s="42">
        <v>0.7729166666666667</v>
      </c>
      <c r="L13" s="42">
        <v>0.77638888888888891</v>
      </c>
      <c r="M13" s="41" t="s">
        <v>4</v>
      </c>
      <c r="N13" s="42">
        <v>0.80833333333333324</v>
      </c>
      <c r="O13" s="41" t="s">
        <v>8</v>
      </c>
      <c r="P13" s="9"/>
      <c r="Q13" s="11">
        <f t="shared" si="9"/>
        <v>3.1944444444444331E-2</v>
      </c>
      <c r="R13" s="11">
        <f t="shared" si="10"/>
        <v>3.4722222222222099E-3</v>
      </c>
      <c r="S13" s="11">
        <f t="shared" si="11"/>
        <v>3.5416666666666541E-2</v>
      </c>
      <c r="T13" s="11">
        <f t="shared" si="12"/>
        <v>1.1111111111111072E-2</v>
      </c>
      <c r="U13" s="41">
        <v>29.7</v>
      </c>
      <c r="V13" s="98">
        <f>INDEX('Počty dní'!A:E,MATCH(E13,'Počty dní'!C:C,0),4)</f>
        <v>195</v>
      </c>
      <c r="W13" s="99">
        <f t="shared" si="16"/>
        <v>5791.5</v>
      </c>
    </row>
    <row r="14" spans="1:26" ht="15" thickBot="1" x14ac:dyDescent="0.35">
      <c r="A14" s="43" t="str">
        <f ca="1">CONCATENATE(INDIRECT("R[-3]C[0]",FALSE),"celkem")</f>
        <v>501celkem</v>
      </c>
      <c r="B14" s="44"/>
      <c r="C14" s="44" t="str">
        <f ca="1">INDIRECT("R[-1]C[12]",FALSE)</f>
        <v>Rouchovany</v>
      </c>
      <c r="D14" s="45"/>
      <c r="E14" s="44"/>
      <c r="F14" s="45"/>
      <c r="G14" s="46"/>
      <c r="H14" s="47"/>
      <c r="I14" s="48"/>
      <c r="J14" s="49" t="str">
        <f ca="1">INDIRECT("R[-2]C[0]",FALSE)</f>
        <v>V</v>
      </c>
      <c r="K14" s="50"/>
      <c r="L14" s="51"/>
      <c r="M14" s="52"/>
      <c r="N14" s="51"/>
      <c r="O14" s="53"/>
      <c r="P14" s="44"/>
      <c r="Q14" s="54">
        <f>SUM(Q4:Q13)</f>
        <v>0.33125000000000004</v>
      </c>
      <c r="R14" s="54">
        <f>SUM(R4:R13)</f>
        <v>2.0138888888888873E-2</v>
      </c>
      <c r="S14" s="54">
        <f>SUM(S4:S13)</f>
        <v>0.35138888888888892</v>
      </c>
      <c r="T14" s="54">
        <f>SUM(T4:T13)</f>
        <v>0.23333333333333323</v>
      </c>
      <c r="U14" s="55">
        <f>SUM(U4:U13)</f>
        <v>281.8</v>
      </c>
      <c r="V14" s="56"/>
      <c r="W14" s="106">
        <f>SUM(W4:W13)</f>
        <v>54951</v>
      </c>
      <c r="X14" s="58"/>
    </row>
    <row r="16" spans="1:26" ht="15" thickBot="1" x14ac:dyDescent="0.35">
      <c r="F16" s="94"/>
      <c r="L16" s="1"/>
      <c r="N16" s="1"/>
      <c r="P16" s="1"/>
    </row>
    <row r="17" spans="1:24" x14ac:dyDescent="0.3">
      <c r="A17" s="59">
        <v>502</v>
      </c>
      <c r="B17" s="60">
        <v>5002</v>
      </c>
      <c r="C17" s="60" t="s">
        <v>1</v>
      </c>
      <c r="D17" s="60"/>
      <c r="E17" s="61" t="str">
        <f t="shared" ref="E17:E21" si="17">CONCATENATE(C17,D17)</f>
        <v>X</v>
      </c>
      <c r="F17" s="93" t="s">
        <v>92</v>
      </c>
      <c r="G17" s="60">
        <v>4</v>
      </c>
      <c r="H17" s="62" t="str">
        <f t="shared" ref="H17:H21" si="18">CONCATENATE(F17,"/",G17)</f>
        <v>XXX480/4</v>
      </c>
      <c r="I17" s="60" t="s">
        <v>2</v>
      </c>
      <c r="J17" s="60" t="s">
        <v>3</v>
      </c>
      <c r="K17" s="63">
        <v>0.20347222222222219</v>
      </c>
      <c r="L17" s="63">
        <v>0.20486111111111113</v>
      </c>
      <c r="M17" s="60" t="s">
        <v>8</v>
      </c>
      <c r="N17" s="63">
        <v>0.23750000000000002</v>
      </c>
      <c r="O17" s="60" t="s">
        <v>4</v>
      </c>
      <c r="P17" s="62" t="str">
        <f t="shared" ref="P17:P27" si="19">IF(M18=O17,"OK","POZOR")</f>
        <v>OK</v>
      </c>
      <c r="Q17" s="64">
        <f t="shared" ref="Q17:Q28" si="20">IF(ISNUMBER(G17),N17-L17,IF(F17="přejezd",N17-L17,0))</f>
        <v>3.2638888888888884E-2</v>
      </c>
      <c r="R17" s="64">
        <f t="shared" ref="R17:R28" si="21">IF(ISNUMBER(G17),L17-K17,0)</f>
        <v>1.3888888888889395E-3</v>
      </c>
      <c r="S17" s="64">
        <f t="shared" ref="S17:S28" si="22">Q17+R17</f>
        <v>3.4027777777777823E-2</v>
      </c>
      <c r="T17" s="60"/>
      <c r="U17" s="60">
        <v>29.7</v>
      </c>
      <c r="V17" s="97">
        <f>INDEX('Počty dní'!A:E,MATCH(E17,'Počty dní'!C:C,0),4)</f>
        <v>195</v>
      </c>
      <c r="W17" s="100">
        <f t="shared" ref="W17:W21" si="23">V17*U17</f>
        <v>5791.5</v>
      </c>
    </row>
    <row r="18" spans="1:24" x14ac:dyDescent="0.3">
      <c r="A18" s="66">
        <v>502</v>
      </c>
      <c r="B18" s="41">
        <v>5002</v>
      </c>
      <c r="C18" s="41" t="s">
        <v>1</v>
      </c>
      <c r="D18" s="41"/>
      <c r="E18" s="10" t="str">
        <f t="shared" si="17"/>
        <v>X</v>
      </c>
      <c r="F18" s="41" t="s">
        <v>41</v>
      </c>
      <c r="G18" s="41">
        <v>7</v>
      </c>
      <c r="H18" s="9" t="str">
        <f t="shared" si="18"/>
        <v>XXX370/7</v>
      </c>
      <c r="I18" s="41" t="s">
        <v>3</v>
      </c>
      <c r="J18" s="41" t="s">
        <v>3</v>
      </c>
      <c r="K18" s="42">
        <v>0.24652777777777779</v>
      </c>
      <c r="L18" s="42">
        <v>0.25</v>
      </c>
      <c r="M18" s="41" t="s">
        <v>4</v>
      </c>
      <c r="N18" s="42">
        <v>0.29930555555555555</v>
      </c>
      <c r="O18" s="41" t="s">
        <v>20</v>
      </c>
      <c r="P18" s="9" t="str">
        <f t="shared" si="19"/>
        <v>OK</v>
      </c>
      <c r="Q18" s="11">
        <f t="shared" si="20"/>
        <v>4.9305555555555547E-2</v>
      </c>
      <c r="R18" s="11">
        <f t="shared" si="21"/>
        <v>3.4722222222222099E-3</v>
      </c>
      <c r="S18" s="11">
        <f t="shared" si="22"/>
        <v>5.2777777777777757E-2</v>
      </c>
      <c r="T18" s="11">
        <f t="shared" ref="T18:T28" si="24">K18-N17</f>
        <v>9.0277777777777735E-3</v>
      </c>
      <c r="U18" s="41">
        <v>48.9</v>
      </c>
      <c r="V18" s="98">
        <f>INDEX('Počty dní'!A:E,MATCH(E18,'Počty dní'!C:C,0),4)</f>
        <v>195</v>
      </c>
      <c r="W18" s="99">
        <f t="shared" si="23"/>
        <v>9535.5</v>
      </c>
    </row>
    <row r="19" spans="1:24" x14ac:dyDescent="0.3">
      <c r="A19" s="66">
        <v>502</v>
      </c>
      <c r="B19" s="41">
        <v>5002</v>
      </c>
      <c r="C19" s="41" t="s">
        <v>1</v>
      </c>
      <c r="D19" s="41"/>
      <c r="E19" s="10" t="str">
        <f t="shared" si="17"/>
        <v>X</v>
      </c>
      <c r="F19" s="41" t="s">
        <v>51</v>
      </c>
      <c r="G19" s="41">
        <v>1</v>
      </c>
      <c r="H19" s="9" t="str">
        <f t="shared" si="18"/>
        <v>XXX379/1</v>
      </c>
      <c r="I19" s="41" t="s">
        <v>2</v>
      </c>
      <c r="J19" s="41" t="s">
        <v>3</v>
      </c>
      <c r="K19" s="42">
        <v>0.3</v>
      </c>
      <c r="L19" s="42">
        <v>0.30069444444444443</v>
      </c>
      <c r="M19" s="41" t="s">
        <v>20</v>
      </c>
      <c r="N19" s="42">
        <v>0.30555555555555552</v>
      </c>
      <c r="O19" s="41" t="s">
        <v>32</v>
      </c>
      <c r="P19" s="9" t="str">
        <f t="shared" si="19"/>
        <v>OK</v>
      </c>
      <c r="Q19" s="11">
        <f t="shared" si="20"/>
        <v>4.8611111111110938E-3</v>
      </c>
      <c r="R19" s="11">
        <f t="shared" si="21"/>
        <v>6.9444444444444198E-4</v>
      </c>
      <c r="S19" s="11">
        <f t="shared" si="22"/>
        <v>5.5555555555555358E-3</v>
      </c>
      <c r="T19" s="11">
        <f t="shared" si="24"/>
        <v>6.9444444444444198E-4</v>
      </c>
      <c r="U19" s="41">
        <v>4.9000000000000004</v>
      </c>
      <c r="V19" s="98">
        <f>INDEX('Počty dní'!A:E,MATCH(E19,'Počty dní'!C:C,0),4)</f>
        <v>195</v>
      </c>
      <c r="W19" s="99">
        <f t="shared" si="23"/>
        <v>955.50000000000011</v>
      </c>
    </row>
    <row r="20" spans="1:24" x14ac:dyDescent="0.3">
      <c r="A20" s="66">
        <v>502</v>
      </c>
      <c r="B20" s="41">
        <v>5002</v>
      </c>
      <c r="C20" s="41" t="s">
        <v>1</v>
      </c>
      <c r="D20" s="41"/>
      <c r="E20" s="10" t="str">
        <f t="shared" si="17"/>
        <v>X</v>
      </c>
      <c r="F20" s="41" t="s">
        <v>51</v>
      </c>
      <c r="G20" s="41">
        <v>2</v>
      </c>
      <c r="H20" s="9" t="str">
        <f t="shared" si="18"/>
        <v>XXX379/2</v>
      </c>
      <c r="I20" s="41" t="s">
        <v>2</v>
      </c>
      <c r="J20" s="41" t="s">
        <v>3</v>
      </c>
      <c r="K20" s="42">
        <v>0.30624999999999997</v>
      </c>
      <c r="L20" s="42">
        <v>0.30694444444444441</v>
      </c>
      <c r="M20" s="41" t="s">
        <v>32</v>
      </c>
      <c r="N20" s="42">
        <v>0.31180555555555556</v>
      </c>
      <c r="O20" s="41" t="s">
        <v>20</v>
      </c>
      <c r="P20" s="9" t="str">
        <f t="shared" si="19"/>
        <v>OK</v>
      </c>
      <c r="Q20" s="11">
        <f t="shared" si="20"/>
        <v>4.8611111111111494E-3</v>
      </c>
      <c r="R20" s="11">
        <f t="shared" si="21"/>
        <v>6.9444444444444198E-4</v>
      </c>
      <c r="S20" s="11">
        <f t="shared" si="22"/>
        <v>5.5555555555555913E-3</v>
      </c>
      <c r="T20" s="11">
        <f t="shared" si="24"/>
        <v>6.9444444444444198E-4</v>
      </c>
      <c r="U20" s="41">
        <v>4.9000000000000004</v>
      </c>
      <c r="V20" s="98">
        <f>INDEX('Počty dní'!A:E,MATCH(E20,'Počty dní'!C:C,0),4)</f>
        <v>195</v>
      </c>
      <c r="W20" s="99">
        <f t="shared" si="23"/>
        <v>955.50000000000011</v>
      </c>
    </row>
    <row r="21" spans="1:24" x14ac:dyDescent="0.3">
      <c r="A21" s="66">
        <v>502</v>
      </c>
      <c r="B21" s="41">
        <v>5002</v>
      </c>
      <c r="C21" s="41" t="s">
        <v>1</v>
      </c>
      <c r="D21" s="41"/>
      <c r="E21" s="10" t="str">
        <f t="shared" si="17"/>
        <v>X</v>
      </c>
      <c r="F21" s="41" t="s">
        <v>41</v>
      </c>
      <c r="G21" s="41">
        <v>22</v>
      </c>
      <c r="H21" s="9" t="str">
        <f t="shared" si="18"/>
        <v>XXX370/22</v>
      </c>
      <c r="I21" s="41" t="s">
        <v>3</v>
      </c>
      <c r="J21" s="41" t="s">
        <v>3</v>
      </c>
      <c r="K21" s="42">
        <v>0.32291666666666669</v>
      </c>
      <c r="L21" s="42">
        <v>0.3263888888888889</v>
      </c>
      <c r="M21" s="41" t="s">
        <v>20</v>
      </c>
      <c r="N21" s="42">
        <v>0.375</v>
      </c>
      <c r="O21" s="41" t="s">
        <v>4</v>
      </c>
      <c r="P21" s="9" t="str">
        <f t="shared" si="19"/>
        <v>OK</v>
      </c>
      <c r="Q21" s="11">
        <f t="shared" si="20"/>
        <v>4.8611111111111105E-2</v>
      </c>
      <c r="R21" s="11">
        <f t="shared" si="21"/>
        <v>3.4722222222222099E-3</v>
      </c>
      <c r="S21" s="11">
        <f t="shared" si="22"/>
        <v>5.2083333333333315E-2</v>
      </c>
      <c r="T21" s="11">
        <f t="shared" si="24"/>
        <v>1.1111111111111127E-2</v>
      </c>
      <c r="U21" s="41">
        <v>47.4</v>
      </c>
      <c r="V21" s="98">
        <f>INDEX('Počty dní'!A:E,MATCH(E21,'Počty dní'!C:C,0),4)</f>
        <v>195</v>
      </c>
      <c r="W21" s="99">
        <f t="shared" si="23"/>
        <v>9243</v>
      </c>
    </row>
    <row r="22" spans="1:24" x14ac:dyDescent="0.3">
      <c r="A22" s="66">
        <v>502</v>
      </c>
      <c r="B22" s="41">
        <v>5002</v>
      </c>
      <c r="C22" s="41" t="s">
        <v>1</v>
      </c>
      <c r="D22" s="41"/>
      <c r="E22" s="10" t="str">
        <f t="shared" ref="E22:E27" si="25">CONCATENATE(C22,D22)</f>
        <v>X</v>
      </c>
      <c r="F22" s="41" t="s">
        <v>47</v>
      </c>
      <c r="G22" s="41">
        <v>14</v>
      </c>
      <c r="H22" s="9" t="str">
        <f t="shared" ref="H22:H27" si="26">CONCATENATE(F22,"/",G22)</f>
        <v>XXX385/14</v>
      </c>
      <c r="I22" s="41" t="s">
        <v>3</v>
      </c>
      <c r="J22" s="41" t="s">
        <v>3</v>
      </c>
      <c r="K22" s="42">
        <v>0.5625</v>
      </c>
      <c r="L22" s="42">
        <v>0.56597222222222221</v>
      </c>
      <c r="M22" s="41" t="s">
        <v>4</v>
      </c>
      <c r="N22" s="42">
        <v>0.60416666666666663</v>
      </c>
      <c r="O22" s="41" t="s">
        <v>11</v>
      </c>
      <c r="P22" s="9" t="str">
        <f t="shared" si="19"/>
        <v>OK</v>
      </c>
      <c r="Q22" s="11">
        <f t="shared" si="20"/>
        <v>3.819444444444442E-2</v>
      </c>
      <c r="R22" s="11">
        <f t="shared" si="21"/>
        <v>3.4722222222222099E-3</v>
      </c>
      <c r="S22" s="11">
        <f t="shared" si="22"/>
        <v>4.166666666666663E-2</v>
      </c>
      <c r="T22" s="11">
        <f t="shared" si="24"/>
        <v>0.1875</v>
      </c>
      <c r="U22" s="41">
        <v>29.1</v>
      </c>
      <c r="V22" s="98">
        <f>INDEX('Počty dní'!A:E,MATCH(E22,'Počty dní'!C:C,0),4)</f>
        <v>195</v>
      </c>
      <c r="W22" s="99">
        <f t="shared" ref="W22:W27" si="27">V22*U22</f>
        <v>5674.5</v>
      </c>
    </row>
    <row r="23" spans="1:24" x14ac:dyDescent="0.3">
      <c r="A23" s="66">
        <v>502</v>
      </c>
      <c r="B23" s="41">
        <v>5002</v>
      </c>
      <c r="C23" s="41" t="s">
        <v>1</v>
      </c>
      <c r="D23" s="41"/>
      <c r="E23" s="10" t="str">
        <f t="shared" si="25"/>
        <v>X</v>
      </c>
      <c r="F23" s="41" t="s">
        <v>50</v>
      </c>
      <c r="G23" s="41">
        <v>11</v>
      </c>
      <c r="H23" s="9" t="str">
        <f t="shared" si="26"/>
        <v>XXX380/11</v>
      </c>
      <c r="I23" s="41" t="s">
        <v>2</v>
      </c>
      <c r="J23" s="41" t="s">
        <v>3</v>
      </c>
      <c r="K23" s="42">
        <v>0.60763888888888895</v>
      </c>
      <c r="L23" s="42">
        <v>0.61111111111111105</v>
      </c>
      <c r="M23" s="41" t="s">
        <v>11</v>
      </c>
      <c r="N23" s="42">
        <v>0.64166666666666672</v>
      </c>
      <c r="O23" s="41" t="s">
        <v>0</v>
      </c>
      <c r="P23" s="9" t="str">
        <f t="shared" si="19"/>
        <v>OK</v>
      </c>
      <c r="Q23" s="11">
        <f t="shared" si="20"/>
        <v>3.0555555555555669E-2</v>
      </c>
      <c r="R23" s="11">
        <f t="shared" si="21"/>
        <v>3.4722222222220989E-3</v>
      </c>
      <c r="S23" s="11">
        <f t="shared" si="22"/>
        <v>3.4027777777777768E-2</v>
      </c>
      <c r="T23" s="11">
        <f t="shared" si="24"/>
        <v>3.4722222222223209E-3</v>
      </c>
      <c r="U23" s="41">
        <v>32</v>
      </c>
      <c r="V23" s="98">
        <f>INDEX('Počty dní'!A:E,MATCH(E23,'Počty dní'!C:C,0),4)</f>
        <v>195</v>
      </c>
      <c r="W23" s="99">
        <f t="shared" si="27"/>
        <v>6240</v>
      </c>
    </row>
    <row r="24" spans="1:24" x14ac:dyDescent="0.3">
      <c r="A24" s="66">
        <v>502</v>
      </c>
      <c r="B24" s="41">
        <v>5002</v>
      </c>
      <c r="C24" s="41" t="s">
        <v>1</v>
      </c>
      <c r="D24" s="41"/>
      <c r="E24" s="10" t="str">
        <f t="shared" si="25"/>
        <v>X</v>
      </c>
      <c r="F24" s="41" t="s">
        <v>50</v>
      </c>
      <c r="G24" s="41">
        <v>14</v>
      </c>
      <c r="H24" s="9" t="str">
        <f t="shared" si="26"/>
        <v>XXX380/14</v>
      </c>
      <c r="I24" s="41" t="s">
        <v>2</v>
      </c>
      <c r="J24" s="41" t="s">
        <v>3</v>
      </c>
      <c r="K24" s="42">
        <v>0.64166666666666672</v>
      </c>
      <c r="L24" s="42">
        <v>0.64236111111111105</v>
      </c>
      <c r="M24" s="41" t="s">
        <v>0</v>
      </c>
      <c r="N24" s="42">
        <v>0.67499999999999993</v>
      </c>
      <c r="O24" s="41" t="s">
        <v>11</v>
      </c>
      <c r="P24" s="9" t="str">
        <f t="shared" si="19"/>
        <v>OK</v>
      </c>
      <c r="Q24" s="11">
        <f t="shared" si="20"/>
        <v>3.2638888888888884E-2</v>
      </c>
      <c r="R24" s="11">
        <f t="shared" si="21"/>
        <v>6.9444444444433095E-4</v>
      </c>
      <c r="S24" s="11">
        <f t="shared" si="22"/>
        <v>3.3333333333333215E-2</v>
      </c>
      <c r="T24" s="11">
        <f t="shared" si="24"/>
        <v>0</v>
      </c>
      <c r="U24" s="41">
        <v>32</v>
      </c>
      <c r="V24" s="98">
        <f>INDEX('Počty dní'!A:E,MATCH(E24,'Počty dní'!C:C,0),4)</f>
        <v>195</v>
      </c>
      <c r="W24" s="99">
        <f t="shared" si="27"/>
        <v>6240</v>
      </c>
    </row>
    <row r="25" spans="1:24" x14ac:dyDescent="0.3">
      <c r="A25" s="66">
        <v>502</v>
      </c>
      <c r="B25" s="41">
        <v>5002</v>
      </c>
      <c r="C25" s="41" t="s">
        <v>1</v>
      </c>
      <c r="D25" s="41"/>
      <c r="E25" s="10" t="str">
        <f t="shared" si="25"/>
        <v>X</v>
      </c>
      <c r="F25" s="41" t="s">
        <v>50</v>
      </c>
      <c r="G25" s="41">
        <v>13</v>
      </c>
      <c r="H25" s="9" t="str">
        <f t="shared" si="26"/>
        <v>XXX380/13</v>
      </c>
      <c r="I25" s="41" t="s">
        <v>2</v>
      </c>
      <c r="J25" s="41" t="s">
        <v>3</v>
      </c>
      <c r="K25" s="42">
        <v>0.69305555555555554</v>
      </c>
      <c r="L25" s="42">
        <v>0.69444444444444453</v>
      </c>
      <c r="M25" s="41" t="s">
        <v>11</v>
      </c>
      <c r="N25" s="42">
        <v>0.72499999999999998</v>
      </c>
      <c r="O25" s="41" t="s">
        <v>0</v>
      </c>
      <c r="P25" s="9" t="str">
        <f t="shared" si="19"/>
        <v>OK</v>
      </c>
      <c r="Q25" s="11">
        <f t="shared" si="20"/>
        <v>3.0555555555555447E-2</v>
      </c>
      <c r="R25" s="11">
        <f t="shared" si="21"/>
        <v>1.388888888888995E-3</v>
      </c>
      <c r="S25" s="11">
        <f t="shared" si="22"/>
        <v>3.1944444444444442E-2</v>
      </c>
      <c r="T25" s="11">
        <f t="shared" si="24"/>
        <v>1.8055555555555602E-2</v>
      </c>
      <c r="U25" s="41">
        <v>32</v>
      </c>
      <c r="V25" s="98">
        <f>INDEX('Počty dní'!A:E,MATCH(E25,'Počty dní'!C:C,0),4)</f>
        <v>195</v>
      </c>
      <c r="W25" s="99">
        <f t="shared" si="27"/>
        <v>6240</v>
      </c>
    </row>
    <row r="26" spans="1:24" x14ac:dyDescent="0.3">
      <c r="A26" s="66">
        <v>502</v>
      </c>
      <c r="B26" s="41">
        <v>5002</v>
      </c>
      <c r="C26" s="41" t="s">
        <v>1</v>
      </c>
      <c r="D26" s="41"/>
      <c r="E26" s="10" t="str">
        <f t="shared" si="25"/>
        <v>X</v>
      </c>
      <c r="F26" s="41" t="s">
        <v>50</v>
      </c>
      <c r="G26" s="41">
        <v>16</v>
      </c>
      <c r="H26" s="9" t="str">
        <f t="shared" si="26"/>
        <v>XXX380/16</v>
      </c>
      <c r="I26" s="41" t="s">
        <v>2</v>
      </c>
      <c r="J26" s="41" t="s">
        <v>3</v>
      </c>
      <c r="K26" s="42">
        <v>0.72499999999999998</v>
      </c>
      <c r="L26" s="42">
        <v>0.72569444444444453</v>
      </c>
      <c r="M26" s="41" t="s">
        <v>0</v>
      </c>
      <c r="N26" s="42">
        <v>0.7583333333333333</v>
      </c>
      <c r="O26" s="41" t="s">
        <v>11</v>
      </c>
      <c r="P26" s="9" t="str">
        <f t="shared" si="19"/>
        <v>OK</v>
      </c>
      <c r="Q26" s="11">
        <f t="shared" si="20"/>
        <v>3.2638888888888773E-2</v>
      </c>
      <c r="R26" s="11">
        <f t="shared" si="21"/>
        <v>6.94444444444553E-4</v>
      </c>
      <c r="S26" s="11">
        <f t="shared" si="22"/>
        <v>3.3333333333333326E-2</v>
      </c>
      <c r="T26" s="11">
        <f t="shared" si="24"/>
        <v>0</v>
      </c>
      <c r="U26" s="41">
        <v>32</v>
      </c>
      <c r="V26" s="98">
        <f>INDEX('Počty dní'!A:E,MATCH(E26,'Počty dní'!C:C,0),4)</f>
        <v>195</v>
      </c>
      <c r="W26" s="99">
        <f t="shared" si="27"/>
        <v>6240</v>
      </c>
    </row>
    <row r="27" spans="1:24" x14ac:dyDescent="0.3">
      <c r="A27" s="66">
        <v>502</v>
      </c>
      <c r="B27" s="41">
        <v>5002</v>
      </c>
      <c r="C27" s="41" t="s">
        <v>1</v>
      </c>
      <c r="D27" s="41"/>
      <c r="E27" s="10" t="str">
        <f t="shared" si="25"/>
        <v>X</v>
      </c>
      <c r="F27" s="41" t="s">
        <v>50</v>
      </c>
      <c r="G27" s="41">
        <v>15</v>
      </c>
      <c r="H27" s="9" t="str">
        <f t="shared" si="26"/>
        <v>XXX380/15</v>
      </c>
      <c r="I27" s="41" t="s">
        <v>2</v>
      </c>
      <c r="J27" s="41" t="s">
        <v>3</v>
      </c>
      <c r="K27" s="42">
        <v>0.77638888888888891</v>
      </c>
      <c r="L27" s="42">
        <v>0.77777777777777779</v>
      </c>
      <c r="M27" s="41" t="s">
        <v>11</v>
      </c>
      <c r="N27" s="42">
        <v>0.80555555555555547</v>
      </c>
      <c r="O27" s="41" t="s">
        <v>12</v>
      </c>
      <c r="P27" s="9" t="str">
        <f t="shared" si="19"/>
        <v>OK</v>
      </c>
      <c r="Q27" s="11">
        <f t="shared" si="20"/>
        <v>2.7777777777777679E-2</v>
      </c>
      <c r="R27" s="11">
        <f t="shared" si="21"/>
        <v>1.388888888888884E-3</v>
      </c>
      <c r="S27" s="11">
        <f t="shared" si="22"/>
        <v>2.9166666666666563E-2</v>
      </c>
      <c r="T27" s="11">
        <f t="shared" si="24"/>
        <v>1.8055555555555602E-2</v>
      </c>
      <c r="U27" s="41">
        <v>28.8</v>
      </c>
      <c r="V27" s="98">
        <f>INDEX('Počty dní'!A:E,MATCH(E27,'Počty dní'!C:C,0),4)</f>
        <v>195</v>
      </c>
      <c r="W27" s="99">
        <f t="shared" si="27"/>
        <v>5616</v>
      </c>
    </row>
    <row r="28" spans="1:24" ht="15" thickBot="1" x14ac:dyDescent="0.35">
      <c r="A28" s="66">
        <v>502</v>
      </c>
      <c r="B28" s="41">
        <v>5002</v>
      </c>
      <c r="C28" s="41" t="s">
        <v>1</v>
      </c>
      <c r="D28" s="41"/>
      <c r="E28" s="10" t="str">
        <f t="shared" ref="E28" si="28">CONCATENATE(C28,D28)</f>
        <v>X</v>
      </c>
      <c r="F28" s="41" t="s">
        <v>28</v>
      </c>
      <c r="G28" s="41"/>
      <c r="H28" s="9" t="str">
        <f t="shared" ref="H28" si="29">CONCATENATE(F28,"/",G28)</f>
        <v>přejezd/</v>
      </c>
      <c r="I28" s="41"/>
      <c r="J28" s="41" t="s">
        <v>3</v>
      </c>
      <c r="K28" s="42">
        <v>0.80555555555555547</v>
      </c>
      <c r="L28" s="42">
        <v>0.80555555555555547</v>
      </c>
      <c r="M28" s="41" t="s">
        <v>12</v>
      </c>
      <c r="N28" s="42">
        <v>0.80902777777777779</v>
      </c>
      <c r="O28" s="41" t="s">
        <v>8</v>
      </c>
      <c r="P28" s="9"/>
      <c r="Q28" s="11">
        <f t="shared" si="20"/>
        <v>3.4722222222223209E-3</v>
      </c>
      <c r="R28" s="11">
        <f t="shared" si="21"/>
        <v>0</v>
      </c>
      <c r="S28" s="11">
        <f t="shared" si="22"/>
        <v>3.4722222222223209E-3</v>
      </c>
      <c r="T28" s="11">
        <f t="shared" si="24"/>
        <v>0</v>
      </c>
      <c r="U28" s="41">
        <v>0</v>
      </c>
      <c r="V28" s="98">
        <f>INDEX('Počty dní'!A:E,MATCH(E28,'Počty dní'!C:C,0),4)</f>
        <v>195</v>
      </c>
      <c r="W28" s="40">
        <f t="shared" ref="W28" si="30">V28*U28</f>
        <v>0</v>
      </c>
    </row>
    <row r="29" spans="1:24" ht="15" thickBot="1" x14ac:dyDescent="0.35">
      <c r="A29" s="43" t="str">
        <f ca="1">CONCATENATE(INDIRECT("R[-3]C[0]",FALSE),"celkem")</f>
        <v>502celkem</v>
      </c>
      <c r="B29" s="44"/>
      <c r="C29" s="44" t="str">
        <f ca="1">INDIRECT("R[-1]C[12]",FALSE)</f>
        <v>Rouchovany</v>
      </c>
      <c r="D29" s="45"/>
      <c r="E29" s="44"/>
      <c r="F29" s="45"/>
      <c r="G29" s="46"/>
      <c r="H29" s="47"/>
      <c r="I29" s="48"/>
      <c r="J29" s="49" t="str">
        <f ca="1">INDIRECT("R[-2]C[0]",FALSE)</f>
        <v>V</v>
      </c>
      <c r="K29" s="50"/>
      <c r="L29" s="51"/>
      <c r="M29" s="52"/>
      <c r="N29" s="51"/>
      <c r="O29" s="53"/>
      <c r="P29" s="44"/>
      <c r="Q29" s="54">
        <f>SUM(Q17:Q28)</f>
        <v>0.33611111111111097</v>
      </c>
      <c r="R29" s="54">
        <f t="shared" ref="R29:T29" si="31">SUM(R17:R28)</f>
        <v>2.0833333333333315E-2</v>
      </c>
      <c r="S29" s="54">
        <f t="shared" si="31"/>
        <v>0.35694444444444429</v>
      </c>
      <c r="T29" s="54">
        <f t="shared" si="31"/>
        <v>0.24861111111111131</v>
      </c>
      <c r="U29" s="55">
        <f>SUM(U17:U28)</f>
        <v>321.7</v>
      </c>
      <c r="V29" s="56"/>
      <c r="W29" s="106">
        <f>SUM(W17:W28)</f>
        <v>62731.5</v>
      </c>
      <c r="X29" s="58"/>
    </row>
    <row r="31" spans="1:24" ht="15" thickBot="1" x14ac:dyDescent="0.35">
      <c r="F31" s="94"/>
      <c r="L31" s="1"/>
      <c r="N31" s="1"/>
      <c r="P31" s="1"/>
    </row>
    <row r="32" spans="1:24" x14ac:dyDescent="0.3">
      <c r="A32" s="59">
        <v>503</v>
      </c>
      <c r="B32" s="60">
        <v>5003</v>
      </c>
      <c r="C32" s="60" t="s">
        <v>1</v>
      </c>
      <c r="D32" s="60"/>
      <c r="E32" s="61" t="str">
        <f>CONCATENATE(C32,D32)</f>
        <v>X</v>
      </c>
      <c r="F32" s="93" t="s">
        <v>92</v>
      </c>
      <c r="G32" s="60">
        <v>2</v>
      </c>
      <c r="H32" s="62" t="str">
        <f>CONCATENATE(F32,"/",G32)</f>
        <v>XXX480/2</v>
      </c>
      <c r="I32" s="60" t="s">
        <v>3</v>
      </c>
      <c r="J32" s="60" t="s">
        <v>3</v>
      </c>
      <c r="K32" s="63">
        <v>0.17500000000000002</v>
      </c>
      <c r="L32" s="63">
        <v>0.1763888888888889</v>
      </c>
      <c r="M32" s="60" t="s">
        <v>26</v>
      </c>
      <c r="N32" s="63">
        <v>0.21597222222222223</v>
      </c>
      <c r="O32" s="60" t="s">
        <v>4</v>
      </c>
      <c r="P32" s="62" t="str">
        <f t="shared" ref="P32:P38" si="32">IF(M33=O32,"OK","POZOR")</f>
        <v>OK</v>
      </c>
      <c r="Q32" s="64">
        <f t="shared" ref="Q32:Q42" si="33">IF(ISNUMBER(G32),N32-L32,IF(F32="přejezd",N32-L32,0))</f>
        <v>3.9583333333333331E-2</v>
      </c>
      <c r="R32" s="64">
        <f t="shared" ref="R32:R42" si="34">IF(ISNUMBER(G32),L32-K32,0)</f>
        <v>1.388888888888884E-3</v>
      </c>
      <c r="S32" s="64">
        <f t="shared" ref="S32:S42" si="35">Q32+R32</f>
        <v>4.0972222222222215E-2</v>
      </c>
      <c r="T32" s="60"/>
      <c r="U32" s="60">
        <v>39.200000000000003</v>
      </c>
      <c r="V32" s="97">
        <f>INDEX('Počty dní'!A:E,MATCH(E32,'Počty dní'!C:C,0),4)</f>
        <v>195</v>
      </c>
      <c r="W32" s="100">
        <f>V32*U32</f>
        <v>7644.0000000000009</v>
      </c>
    </row>
    <row r="33" spans="1:24" x14ac:dyDescent="0.3">
      <c r="A33" s="66">
        <v>503</v>
      </c>
      <c r="B33" s="41">
        <v>5003</v>
      </c>
      <c r="C33" s="41" t="s">
        <v>1</v>
      </c>
      <c r="D33" s="41"/>
      <c r="E33" s="10" t="str">
        <f>CONCATENATE(C33,D33)</f>
        <v>X</v>
      </c>
      <c r="F33" s="41" t="s">
        <v>41</v>
      </c>
      <c r="G33" s="41">
        <v>5</v>
      </c>
      <c r="H33" s="9" t="str">
        <f>CONCATENATE(F33,"/",G33)</f>
        <v>XXX370/5</v>
      </c>
      <c r="I33" s="41" t="s">
        <v>3</v>
      </c>
      <c r="J33" s="41" t="s">
        <v>3</v>
      </c>
      <c r="K33" s="42">
        <v>0.22083333333333333</v>
      </c>
      <c r="L33" s="42">
        <v>0.22222222222222221</v>
      </c>
      <c r="M33" s="41" t="s">
        <v>4</v>
      </c>
      <c r="N33" s="42">
        <v>0.24791666666666667</v>
      </c>
      <c r="O33" s="41" t="s">
        <v>11</v>
      </c>
      <c r="P33" s="9" t="str">
        <f t="shared" si="32"/>
        <v>OK</v>
      </c>
      <c r="Q33" s="11">
        <f t="shared" si="33"/>
        <v>2.5694444444444464E-2</v>
      </c>
      <c r="R33" s="11">
        <f t="shared" si="34"/>
        <v>1.388888888888884E-3</v>
      </c>
      <c r="S33" s="11">
        <f t="shared" si="35"/>
        <v>2.7083333333333348E-2</v>
      </c>
      <c r="T33" s="11">
        <f t="shared" ref="T33:T42" si="36">K33-N32</f>
        <v>4.8611111111110938E-3</v>
      </c>
      <c r="U33" s="41">
        <v>26.4</v>
      </c>
      <c r="V33" s="98">
        <f>INDEX('Počty dní'!A:E,MATCH(E33,'Počty dní'!C:C,0),4)</f>
        <v>195</v>
      </c>
      <c r="W33" s="99">
        <f>V33*U33</f>
        <v>5148</v>
      </c>
    </row>
    <row r="34" spans="1:24" x14ac:dyDescent="0.3">
      <c r="A34" s="66">
        <v>503</v>
      </c>
      <c r="B34" s="41">
        <v>5003</v>
      </c>
      <c r="C34" s="41" t="s">
        <v>1</v>
      </c>
      <c r="D34" s="41"/>
      <c r="E34" s="10" t="str">
        <f t="shared" ref="E34:E42" si="37">CONCATENATE(C34,D34)</f>
        <v>X</v>
      </c>
      <c r="F34" s="41" t="s">
        <v>50</v>
      </c>
      <c r="G34" s="41">
        <v>3</v>
      </c>
      <c r="H34" s="9" t="str">
        <f t="shared" ref="H34:H42" si="38">CONCATENATE(F34,"/",G34)</f>
        <v>XXX380/3</v>
      </c>
      <c r="I34" s="41" t="s">
        <v>2</v>
      </c>
      <c r="J34" s="41" t="s">
        <v>3</v>
      </c>
      <c r="K34" s="42">
        <v>0.25555555555555559</v>
      </c>
      <c r="L34" s="42">
        <v>0.25694444444444448</v>
      </c>
      <c r="M34" s="41" t="s">
        <v>11</v>
      </c>
      <c r="N34" s="42">
        <v>0.27986111111111112</v>
      </c>
      <c r="O34" s="41" t="s">
        <v>7</v>
      </c>
      <c r="P34" s="9" t="str">
        <f t="shared" si="32"/>
        <v>OK</v>
      </c>
      <c r="Q34" s="11">
        <f t="shared" si="33"/>
        <v>2.2916666666666641E-2</v>
      </c>
      <c r="R34" s="11">
        <f t="shared" si="34"/>
        <v>1.388888888888884E-3</v>
      </c>
      <c r="S34" s="11">
        <f t="shared" si="35"/>
        <v>2.4305555555555525E-2</v>
      </c>
      <c r="T34" s="11">
        <f t="shared" si="36"/>
        <v>7.6388888888889173E-3</v>
      </c>
      <c r="U34" s="41">
        <v>24.7</v>
      </c>
      <c r="V34" s="98">
        <f>INDEX('Počty dní'!A:E,MATCH(E34,'Počty dní'!C:C,0),4)</f>
        <v>195</v>
      </c>
      <c r="W34" s="99">
        <f t="shared" ref="W34:W42" si="39">V34*U34</f>
        <v>4816.5</v>
      </c>
    </row>
    <row r="35" spans="1:24" x14ac:dyDescent="0.3">
      <c r="A35" s="66">
        <v>503</v>
      </c>
      <c r="B35" s="41">
        <v>5003</v>
      </c>
      <c r="C35" s="41" t="s">
        <v>1</v>
      </c>
      <c r="D35" s="41"/>
      <c r="E35" s="10" t="str">
        <f t="shared" si="37"/>
        <v>X</v>
      </c>
      <c r="F35" s="41" t="s">
        <v>93</v>
      </c>
      <c r="G35" s="41">
        <v>2</v>
      </c>
      <c r="H35" s="9" t="str">
        <f t="shared" si="38"/>
        <v>XXX483/2</v>
      </c>
      <c r="I35" s="41" t="s">
        <v>3</v>
      </c>
      <c r="J35" s="41" t="s">
        <v>3</v>
      </c>
      <c r="K35" s="42">
        <v>0.28055555555555556</v>
      </c>
      <c r="L35" s="42">
        <v>0.28125</v>
      </c>
      <c r="M35" s="41" t="s">
        <v>7</v>
      </c>
      <c r="N35" s="42">
        <v>0.31458333333333333</v>
      </c>
      <c r="O35" s="41" t="s">
        <v>4</v>
      </c>
      <c r="P35" s="9" t="str">
        <f t="shared" si="32"/>
        <v>OK</v>
      </c>
      <c r="Q35" s="11">
        <f t="shared" si="33"/>
        <v>3.3333333333333326E-2</v>
      </c>
      <c r="R35" s="11">
        <f t="shared" si="34"/>
        <v>6.9444444444444198E-4</v>
      </c>
      <c r="S35" s="11">
        <f t="shared" si="35"/>
        <v>3.4027777777777768E-2</v>
      </c>
      <c r="T35" s="11">
        <f t="shared" si="36"/>
        <v>6.9444444444444198E-4</v>
      </c>
      <c r="U35" s="41">
        <v>29.8</v>
      </c>
      <c r="V35" s="98">
        <f>INDEX('Počty dní'!A:E,MATCH(E35,'Počty dní'!C:C,0),4)</f>
        <v>195</v>
      </c>
      <c r="W35" s="99">
        <f t="shared" si="39"/>
        <v>5811</v>
      </c>
    </row>
    <row r="36" spans="1:24" x14ac:dyDescent="0.3">
      <c r="A36" s="66">
        <v>503</v>
      </c>
      <c r="B36" s="41">
        <v>5003</v>
      </c>
      <c r="C36" s="41" t="s">
        <v>1</v>
      </c>
      <c r="D36" s="41"/>
      <c r="E36" s="10" t="str">
        <f t="shared" si="37"/>
        <v>X</v>
      </c>
      <c r="F36" s="41" t="s">
        <v>44</v>
      </c>
      <c r="G36" s="41">
        <v>8</v>
      </c>
      <c r="H36" s="9" t="str">
        <f t="shared" si="38"/>
        <v>XXX405/8</v>
      </c>
      <c r="I36" s="41" t="s">
        <v>2</v>
      </c>
      <c r="J36" s="41" t="s">
        <v>3</v>
      </c>
      <c r="K36" s="42">
        <v>0.44236111111111115</v>
      </c>
      <c r="L36" s="42">
        <v>0.44444444444444442</v>
      </c>
      <c r="M36" s="41" t="s">
        <v>4</v>
      </c>
      <c r="N36" s="42">
        <v>0.49861111111111112</v>
      </c>
      <c r="O36" s="41" t="s">
        <v>20</v>
      </c>
      <c r="P36" s="9" t="str">
        <f t="shared" si="32"/>
        <v>OK</v>
      </c>
      <c r="Q36" s="11">
        <f t="shared" si="33"/>
        <v>5.4166666666666696E-2</v>
      </c>
      <c r="R36" s="11">
        <f t="shared" si="34"/>
        <v>2.0833333333332704E-3</v>
      </c>
      <c r="S36" s="11">
        <f t="shared" si="35"/>
        <v>5.6249999999999967E-2</v>
      </c>
      <c r="T36" s="11">
        <f t="shared" si="36"/>
        <v>0.12777777777777782</v>
      </c>
      <c r="U36" s="41">
        <v>44.2</v>
      </c>
      <c r="V36" s="98">
        <f>INDEX('Počty dní'!A:E,MATCH(E36,'Počty dní'!C:C,0),4)</f>
        <v>195</v>
      </c>
      <c r="W36" s="99">
        <f t="shared" si="39"/>
        <v>8619</v>
      </c>
    </row>
    <row r="37" spans="1:24" x14ac:dyDescent="0.3">
      <c r="A37" s="66">
        <v>503</v>
      </c>
      <c r="B37" s="41">
        <v>5003</v>
      </c>
      <c r="C37" s="41" t="s">
        <v>1</v>
      </c>
      <c r="D37" s="41"/>
      <c r="E37" s="10" t="str">
        <f t="shared" si="37"/>
        <v>X</v>
      </c>
      <c r="F37" s="41" t="s">
        <v>44</v>
      </c>
      <c r="G37" s="41">
        <v>13</v>
      </c>
      <c r="H37" s="9" t="str">
        <f t="shared" si="38"/>
        <v>XXX405/13</v>
      </c>
      <c r="I37" s="41" t="s">
        <v>2</v>
      </c>
      <c r="J37" s="41" t="s">
        <v>3</v>
      </c>
      <c r="K37" s="42">
        <v>0.5395833333333333</v>
      </c>
      <c r="L37" s="42">
        <v>0.54166666666666663</v>
      </c>
      <c r="M37" s="41" t="s">
        <v>20</v>
      </c>
      <c r="N37" s="42">
        <v>0.59513888888888888</v>
      </c>
      <c r="O37" s="41" t="s">
        <v>4</v>
      </c>
      <c r="P37" s="9" t="str">
        <f t="shared" si="32"/>
        <v>OK</v>
      </c>
      <c r="Q37" s="11">
        <f t="shared" si="33"/>
        <v>5.3472222222222254E-2</v>
      </c>
      <c r="R37" s="11">
        <f t="shared" si="34"/>
        <v>2.0833333333333259E-3</v>
      </c>
      <c r="S37" s="11">
        <f t="shared" si="35"/>
        <v>5.555555555555558E-2</v>
      </c>
      <c r="T37" s="11">
        <f t="shared" si="36"/>
        <v>4.0972222222222188E-2</v>
      </c>
      <c r="U37" s="41">
        <v>44.2</v>
      </c>
      <c r="V37" s="98">
        <f>INDEX('Počty dní'!A:E,MATCH(E37,'Počty dní'!C:C,0),4)</f>
        <v>195</v>
      </c>
      <c r="W37" s="99">
        <f t="shared" si="39"/>
        <v>8619</v>
      </c>
    </row>
    <row r="38" spans="1:24" x14ac:dyDescent="0.3">
      <c r="A38" s="66">
        <v>503</v>
      </c>
      <c r="B38" s="41">
        <v>5003</v>
      </c>
      <c r="C38" s="41" t="s">
        <v>1</v>
      </c>
      <c r="D38" s="41"/>
      <c r="E38" s="10" t="str">
        <f t="shared" si="37"/>
        <v>X</v>
      </c>
      <c r="F38" s="41" t="s">
        <v>92</v>
      </c>
      <c r="G38" s="41">
        <v>19</v>
      </c>
      <c r="H38" s="9" t="str">
        <f t="shared" si="38"/>
        <v>XXX480/19</v>
      </c>
      <c r="I38" s="41" t="s">
        <v>3</v>
      </c>
      <c r="J38" s="41" t="s">
        <v>3</v>
      </c>
      <c r="K38" s="42">
        <v>0.60625000000000007</v>
      </c>
      <c r="L38" s="42">
        <v>0.60972222222222217</v>
      </c>
      <c r="M38" s="41" t="s">
        <v>4</v>
      </c>
      <c r="N38" s="42">
        <v>0.64930555555555558</v>
      </c>
      <c r="O38" s="41" t="s">
        <v>26</v>
      </c>
      <c r="P38" s="9" t="str">
        <f t="shared" si="32"/>
        <v>OK</v>
      </c>
      <c r="Q38" s="11">
        <f t="shared" si="33"/>
        <v>3.9583333333333415E-2</v>
      </c>
      <c r="R38" s="11">
        <f t="shared" si="34"/>
        <v>3.4722222222220989E-3</v>
      </c>
      <c r="S38" s="11">
        <f t="shared" si="35"/>
        <v>4.3055555555555514E-2</v>
      </c>
      <c r="T38" s="11">
        <f t="shared" si="36"/>
        <v>1.1111111111111183E-2</v>
      </c>
      <c r="U38" s="41">
        <v>38.200000000000003</v>
      </c>
      <c r="V38" s="98">
        <f>INDEX('Počty dní'!A:E,MATCH(E38,'Počty dní'!C:C,0),4)</f>
        <v>195</v>
      </c>
      <c r="W38" s="99">
        <f t="shared" si="39"/>
        <v>7449.0000000000009</v>
      </c>
    </row>
    <row r="39" spans="1:24" x14ac:dyDescent="0.3">
      <c r="A39" s="66">
        <v>503</v>
      </c>
      <c r="B39" s="41">
        <v>5003</v>
      </c>
      <c r="C39" s="41" t="s">
        <v>1</v>
      </c>
      <c r="D39" s="41"/>
      <c r="E39" s="10" t="str">
        <f t="shared" si="37"/>
        <v>X</v>
      </c>
      <c r="F39" s="41" t="s">
        <v>92</v>
      </c>
      <c r="G39" s="41">
        <v>24</v>
      </c>
      <c r="H39" s="9" t="str">
        <f t="shared" si="38"/>
        <v>XXX480/24</v>
      </c>
      <c r="I39" s="41" t="s">
        <v>2</v>
      </c>
      <c r="J39" s="41" t="s">
        <v>3</v>
      </c>
      <c r="K39" s="42">
        <v>0.67499999999999993</v>
      </c>
      <c r="L39" s="42">
        <v>0.67638888888888893</v>
      </c>
      <c r="M39" s="41" t="s">
        <v>26</v>
      </c>
      <c r="N39" s="42">
        <v>0.71666666666666667</v>
      </c>
      <c r="O39" s="41" t="s">
        <v>4</v>
      </c>
      <c r="P39" s="9" t="str">
        <f t="shared" ref="P39" si="40">IF(M40=O39,"OK","POZOR")</f>
        <v>OK</v>
      </c>
      <c r="Q39" s="11">
        <f t="shared" si="33"/>
        <v>4.0277777777777746E-2</v>
      </c>
      <c r="R39" s="11">
        <f t="shared" si="34"/>
        <v>1.388888888888995E-3</v>
      </c>
      <c r="S39" s="11">
        <f t="shared" si="35"/>
        <v>4.1666666666666741E-2</v>
      </c>
      <c r="T39" s="11">
        <f t="shared" si="36"/>
        <v>2.5694444444444353E-2</v>
      </c>
      <c r="U39" s="41">
        <v>38.200000000000003</v>
      </c>
      <c r="V39" s="98">
        <f>INDEX('Počty dní'!A:E,MATCH(E39,'Počty dní'!C:C,0),4)</f>
        <v>195</v>
      </c>
      <c r="W39" s="99">
        <f t="shared" si="39"/>
        <v>7449.0000000000009</v>
      </c>
    </row>
    <row r="40" spans="1:24" x14ac:dyDescent="0.3">
      <c r="A40" s="66">
        <v>503</v>
      </c>
      <c r="B40" s="41">
        <v>5003</v>
      </c>
      <c r="C40" s="41" t="s">
        <v>1</v>
      </c>
      <c r="D40" s="41"/>
      <c r="E40" s="10" t="str">
        <f t="shared" si="37"/>
        <v>X</v>
      </c>
      <c r="F40" s="41" t="s">
        <v>92</v>
      </c>
      <c r="G40" s="41">
        <v>25</v>
      </c>
      <c r="H40" s="9" t="str">
        <f t="shared" si="38"/>
        <v>XXX480/25</v>
      </c>
      <c r="I40" s="41" t="s">
        <v>2</v>
      </c>
      <c r="J40" s="41" t="s">
        <v>3</v>
      </c>
      <c r="K40" s="42">
        <v>0.73263888888888884</v>
      </c>
      <c r="L40" s="42">
        <v>0.73472222222222217</v>
      </c>
      <c r="M40" s="41" t="s">
        <v>4</v>
      </c>
      <c r="N40" s="42">
        <v>0.77430555555555547</v>
      </c>
      <c r="O40" s="41" t="s">
        <v>26</v>
      </c>
      <c r="P40" s="9" t="str">
        <f t="shared" ref="P40:P41" si="41">IF(M41=O40,"OK","POZOR")</f>
        <v>OK</v>
      </c>
      <c r="Q40" s="11">
        <f t="shared" si="33"/>
        <v>3.9583333333333304E-2</v>
      </c>
      <c r="R40" s="11">
        <f t="shared" si="34"/>
        <v>2.0833333333333259E-3</v>
      </c>
      <c r="S40" s="11">
        <f t="shared" si="35"/>
        <v>4.166666666666663E-2</v>
      </c>
      <c r="T40" s="11">
        <f t="shared" si="36"/>
        <v>1.5972222222222165E-2</v>
      </c>
      <c r="U40" s="41">
        <v>38.200000000000003</v>
      </c>
      <c r="V40" s="98">
        <f>INDEX('Počty dní'!A:E,MATCH(E40,'Počty dní'!C:C,0),4)</f>
        <v>195</v>
      </c>
      <c r="W40" s="99">
        <f t="shared" si="39"/>
        <v>7449.0000000000009</v>
      </c>
    </row>
    <row r="41" spans="1:24" x14ac:dyDescent="0.3">
      <c r="A41" s="66">
        <v>503</v>
      </c>
      <c r="B41" s="41">
        <v>5003</v>
      </c>
      <c r="C41" s="41" t="s">
        <v>1</v>
      </c>
      <c r="D41" s="41"/>
      <c r="E41" s="10" t="str">
        <f t="shared" si="37"/>
        <v>X</v>
      </c>
      <c r="F41" s="41" t="s">
        <v>92</v>
      </c>
      <c r="G41" s="41">
        <v>28</v>
      </c>
      <c r="H41" s="9" t="str">
        <f t="shared" si="38"/>
        <v>XXX480/28</v>
      </c>
      <c r="I41" s="41" t="s">
        <v>2</v>
      </c>
      <c r="J41" s="41" t="s">
        <v>3</v>
      </c>
      <c r="K41" s="42">
        <v>0.84166666666666667</v>
      </c>
      <c r="L41" s="42">
        <v>0.84305555555555556</v>
      </c>
      <c r="M41" s="41" t="s">
        <v>26</v>
      </c>
      <c r="N41" s="42">
        <v>0.8833333333333333</v>
      </c>
      <c r="O41" s="41" t="s">
        <v>4</v>
      </c>
      <c r="P41" s="9" t="str">
        <f t="shared" si="41"/>
        <v>OK</v>
      </c>
      <c r="Q41" s="11">
        <f t="shared" si="33"/>
        <v>4.0277777777777746E-2</v>
      </c>
      <c r="R41" s="11">
        <f t="shared" si="34"/>
        <v>1.388888888888884E-3</v>
      </c>
      <c r="S41" s="11">
        <f t="shared" si="35"/>
        <v>4.166666666666663E-2</v>
      </c>
      <c r="T41" s="11">
        <f t="shared" si="36"/>
        <v>6.7361111111111205E-2</v>
      </c>
      <c r="U41" s="41">
        <v>38.200000000000003</v>
      </c>
      <c r="V41" s="98">
        <f>INDEX('Počty dní'!A:E,MATCH(E41,'Počty dní'!C:C,0),4)</f>
        <v>195</v>
      </c>
      <c r="W41" s="99">
        <f t="shared" si="39"/>
        <v>7449.0000000000009</v>
      </c>
    </row>
    <row r="42" spans="1:24" ht="15" thickBot="1" x14ac:dyDescent="0.35">
      <c r="A42" s="76">
        <v>503</v>
      </c>
      <c r="B42" s="77">
        <v>5003</v>
      </c>
      <c r="C42" s="77" t="s">
        <v>1</v>
      </c>
      <c r="D42" s="77"/>
      <c r="E42" s="78" t="str">
        <f t="shared" si="37"/>
        <v>X</v>
      </c>
      <c r="F42" s="41" t="s">
        <v>92</v>
      </c>
      <c r="G42" s="77">
        <v>29</v>
      </c>
      <c r="H42" s="79" t="str">
        <f t="shared" si="38"/>
        <v>XXX480/29</v>
      </c>
      <c r="I42" s="77" t="s">
        <v>2</v>
      </c>
      <c r="J42" s="77" t="s">
        <v>3</v>
      </c>
      <c r="K42" s="80">
        <v>0.94166666666666676</v>
      </c>
      <c r="L42" s="80">
        <v>0.94305555555555554</v>
      </c>
      <c r="M42" s="77" t="s">
        <v>4</v>
      </c>
      <c r="N42" s="80">
        <v>0.98472222222222217</v>
      </c>
      <c r="O42" s="77" t="s">
        <v>26</v>
      </c>
      <c r="P42" s="79"/>
      <c r="Q42" s="81">
        <f t="shared" si="33"/>
        <v>4.166666666666663E-2</v>
      </c>
      <c r="R42" s="81">
        <f t="shared" si="34"/>
        <v>1.3888888888887729E-3</v>
      </c>
      <c r="S42" s="81">
        <f t="shared" si="35"/>
        <v>4.3055555555555403E-2</v>
      </c>
      <c r="T42" s="81">
        <f t="shared" si="36"/>
        <v>5.8333333333333459E-2</v>
      </c>
      <c r="U42" s="77">
        <v>38.200000000000003</v>
      </c>
      <c r="V42" s="101">
        <f>INDEX('Počty dní'!A:E,MATCH(E42,'Počty dní'!C:C,0),4)</f>
        <v>195</v>
      </c>
      <c r="W42" s="102">
        <f t="shared" si="39"/>
        <v>7449.0000000000009</v>
      </c>
    </row>
    <row r="43" spans="1:24" ht="15" thickBot="1" x14ac:dyDescent="0.35">
      <c r="A43" s="43" t="str">
        <f ca="1">CONCATENATE(INDIRECT("R[-3]C[0]",FALSE),"celkem")</f>
        <v>503celkem</v>
      </c>
      <c r="B43" s="44"/>
      <c r="C43" s="44" t="str">
        <f ca="1">INDIRECT("R[-1]C[12]",FALSE)</f>
        <v>Dukovany,,obec</v>
      </c>
      <c r="D43" s="45"/>
      <c r="E43" s="44"/>
      <c r="F43" s="45"/>
      <c r="G43" s="46"/>
      <c r="H43" s="47"/>
      <c r="I43" s="48"/>
      <c r="J43" s="49" t="str">
        <f ca="1">INDIRECT("R[-2]C[0]",FALSE)</f>
        <v>V</v>
      </c>
      <c r="K43" s="50"/>
      <c r="L43" s="51"/>
      <c r="M43" s="52"/>
      <c r="N43" s="51"/>
      <c r="O43" s="53"/>
      <c r="P43" s="44"/>
      <c r="Q43" s="54">
        <f>SUM(Q32:Q42)</f>
        <v>0.43055555555555558</v>
      </c>
      <c r="R43" s="54">
        <f t="shared" ref="R43:T43" si="42">SUM(R32:R42)</f>
        <v>1.8749999999999767E-2</v>
      </c>
      <c r="S43" s="54">
        <f t="shared" si="42"/>
        <v>0.44930555555555529</v>
      </c>
      <c r="T43" s="54">
        <f t="shared" si="42"/>
        <v>0.36041666666666683</v>
      </c>
      <c r="U43" s="55">
        <f>SUM(U32:U42)</f>
        <v>399.49999999999994</v>
      </c>
      <c r="V43" s="56"/>
      <c r="W43" s="106">
        <f>SUM(W32:W42)</f>
        <v>77902.5</v>
      </c>
      <c r="X43" s="58"/>
    </row>
    <row r="44" spans="1:24" x14ac:dyDescent="0.3">
      <c r="L44" s="1"/>
      <c r="N44" s="1"/>
      <c r="P44" s="1"/>
    </row>
    <row r="45" spans="1:24" ht="15" thickBot="1" x14ac:dyDescent="0.35"/>
    <row r="46" spans="1:24" x14ac:dyDescent="0.3">
      <c r="A46" s="59">
        <v>504</v>
      </c>
      <c r="B46" s="60">
        <v>5004</v>
      </c>
      <c r="C46" s="60" t="s">
        <v>1</v>
      </c>
      <c r="D46" s="60"/>
      <c r="E46" s="61" t="str">
        <f t="shared" ref="E46" si="43">CONCATENATE(C46,D46)</f>
        <v>X</v>
      </c>
      <c r="F46" s="60" t="s">
        <v>28</v>
      </c>
      <c r="G46" s="60"/>
      <c r="H46" s="62" t="str">
        <f t="shared" ref="H46" si="44">CONCATENATE(F46,"/",G46)</f>
        <v>přejezd/</v>
      </c>
      <c r="I46" s="60"/>
      <c r="J46" s="60" t="s">
        <v>3</v>
      </c>
      <c r="K46" s="63">
        <v>0.18194444444444444</v>
      </c>
      <c r="L46" s="63">
        <v>0.18194444444444444</v>
      </c>
      <c r="M46" s="60" t="s">
        <v>26</v>
      </c>
      <c r="N46" s="63">
        <v>0.18541666666666667</v>
      </c>
      <c r="O46" s="60" t="s">
        <v>12</v>
      </c>
      <c r="P46" s="62" t="str">
        <f t="shared" ref="P46:P52" si="45">IF(M47=O46,"OK","POZOR")</f>
        <v>OK</v>
      </c>
      <c r="Q46" s="64">
        <f t="shared" ref="Q46:Q53" si="46">IF(ISNUMBER(G46),N46-L46,IF(F46="přejezd",N46-L46,0))</f>
        <v>3.4722222222222376E-3</v>
      </c>
      <c r="R46" s="64">
        <f t="shared" ref="R46:R53" si="47">IF(ISNUMBER(G46),L46-K46,0)</f>
        <v>0</v>
      </c>
      <c r="S46" s="64">
        <f t="shared" ref="S46:S53" si="48">Q46+R46</f>
        <v>3.4722222222222376E-3</v>
      </c>
      <c r="T46" s="64"/>
      <c r="U46" s="60">
        <v>0</v>
      </c>
      <c r="V46" s="97">
        <f>INDEX('Počty dní'!A:E,MATCH(E46,'Počty dní'!C:C,0),4)</f>
        <v>195</v>
      </c>
      <c r="W46" s="65">
        <f t="shared" ref="W46" si="49">V46*U46</f>
        <v>0</v>
      </c>
    </row>
    <row r="47" spans="1:24" x14ac:dyDescent="0.3">
      <c r="A47" s="66">
        <v>504</v>
      </c>
      <c r="B47" s="41">
        <v>5004</v>
      </c>
      <c r="C47" s="41" t="s">
        <v>1</v>
      </c>
      <c r="D47" s="41"/>
      <c r="E47" s="10" t="str">
        <f>CONCATENATE(C47,D47)</f>
        <v>X</v>
      </c>
      <c r="F47" s="41" t="s">
        <v>50</v>
      </c>
      <c r="G47" s="41">
        <v>2</v>
      </c>
      <c r="H47" s="9" t="str">
        <f>CONCATENATE(F47,"/",G47)</f>
        <v>XXX380/2</v>
      </c>
      <c r="I47" s="41" t="s">
        <v>2</v>
      </c>
      <c r="J47" s="41" t="s">
        <v>3</v>
      </c>
      <c r="K47" s="42">
        <v>0.18611111111111112</v>
      </c>
      <c r="L47" s="42">
        <v>0.18680555555555556</v>
      </c>
      <c r="M47" s="41" t="s">
        <v>12</v>
      </c>
      <c r="N47" s="42">
        <v>0.21666666666666667</v>
      </c>
      <c r="O47" s="41" t="s">
        <v>11</v>
      </c>
      <c r="P47" s="9" t="str">
        <f t="shared" si="45"/>
        <v>OK</v>
      </c>
      <c r="Q47" s="11">
        <f t="shared" si="46"/>
        <v>2.9861111111111116E-2</v>
      </c>
      <c r="R47" s="11">
        <f t="shared" si="47"/>
        <v>6.9444444444444198E-4</v>
      </c>
      <c r="S47" s="11">
        <f t="shared" si="48"/>
        <v>3.0555555555555558E-2</v>
      </c>
      <c r="T47" s="11">
        <f t="shared" ref="T47:T53" si="50">K47-N46</f>
        <v>6.9444444444444198E-4</v>
      </c>
      <c r="U47" s="41">
        <v>28.8</v>
      </c>
      <c r="V47" s="98">
        <f>INDEX('Počty dní'!A:E,MATCH(E47,'Počty dní'!C:C,0),4)</f>
        <v>195</v>
      </c>
      <c r="W47" s="99">
        <f>V47*U47</f>
        <v>5616</v>
      </c>
    </row>
    <row r="48" spans="1:24" x14ac:dyDescent="0.3">
      <c r="A48" s="66">
        <v>504</v>
      </c>
      <c r="B48" s="41">
        <v>5004</v>
      </c>
      <c r="C48" s="41" t="s">
        <v>1</v>
      </c>
      <c r="D48" s="41">
        <v>10</v>
      </c>
      <c r="E48" s="10" t="str">
        <f t="shared" ref="E48:E53" si="51">CONCATENATE(C48,D48)</f>
        <v>X10</v>
      </c>
      <c r="F48" s="41" t="s">
        <v>41</v>
      </c>
      <c r="G48" s="41">
        <v>10</v>
      </c>
      <c r="H48" s="9" t="str">
        <f t="shared" ref="H48:H53" si="52">CONCATENATE(F48,"/",G48)</f>
        <v>XXX370/10</v>
      </c>
      <c r="I48" s="41" t="s">
        <v>3</v>
      </c>
      <c r="J48" s="41" t="s">
        <v>3</v>
      </c>
      <c r="K48" s="42">
        <v>0.24930555555555556</v>
      </c>
      <c r="L48" s="42">
        <v>0.25138888888888888</v>
      </c>
      <c r="M48" s="41" t="s">
        <v>11</v>
      </c>
      <c r="N48" s="42">
        <v>0.27777777777777779</v>
      </c>
      <c r="O48" s="41" t="s">
        <v>4</v>
      </c>
      <c r="P48" s="9" t="str">
        <f t="shared" si="45"/>
        <v>OK</v>
      </c>
      <c r="Q48" s="11">
        <f t="shared" si="46"/>
        <v>2.6388888888888906E-2</v>
      </c>
      <c r="R48" s="11">
        <f t="shared" si="47"/>
        <v>2.0833333333333259E-3</v>
      </c>
      <c r="S48" s="11">
        <f t="shared" si="48"/>
        <v>2.8472222222222232E-2</v>
      </c>
      <c r="T48" s="11">
        <f t="shared" si="50"/>
        <v>3.2638888888888884E-2</v>
      </c>
      <c r="U48" s="41">
        <v>26.4</v>
      </c>
      <c r="V48" s="9">
        <f>INDEX('Počty dní'!A:E,MATCH(E48,'Počty dní'!C:C,0),4)</f>
        <v>195</v>
      </c>
      <c r="W48" s="40">
        <f t="shared" ref="W48:W53" si="53">V48*U48</f>
        <v>5148</v>
      </c>
    </row>
    <row r="49" spans="1:24" x14ac:dyDescent="0.3">
      <c r="A49" s="66">
        <v>504</v>
      </c>
      <c r="B49" s="41">
        <v>5004</v>
      </c>
      <c r="C49" s="41" t="s">
        <v>1</v>
      </c>
      <c r="D49" s="41"/>
      <c r="E49" s="10" t="str">
        <f t="shared" si="51"/>
        <v>X</v>
      </c>
      <c r="F49" s="41" t="s">
        <v>41</v>
      </c>
      <c r="G49" s="41">
        <v>11</v>
      </c>
      <c r="H49" s="9" t="str">
        <f t="shared" si="52"/>
        <v>XXX370/11</v>
      </c>
      <c r="I49" s="41" t="s">
        <v>3</v>
      </c>
      <c r="J49" s="41" t="s">
        <v>3</v>
      </c>
      <c r="K49" s="42">
        <v>0.28819444444444448</v>
      </c>
      <c r="L49" s="42">
        <v>0.29166666666666669</v>
      </c>
      <c r="M49" s="41" t="s">
        <v>4</v>
      </c>
      <c r="N49" s="42">
        <v>0.33888888888888885</v>
      </c>
      <c r="O49" s="41" t="s">
        <v>20</v>
      </c>
      <c r="P49" s="9" t="str">
        <f t="shared" si="45"/>
        <v>OK</v>
      </c>
      <c r="Q49" s="11">
        <f t="shared" si="46"/>
        <v>4.7222222222222165E-2</v>
      </c>
      <c r="R49" s="11">
        <f t="shared" si="47"/>
        <v>3.4722222222222099E-3</v>
      </c>
      <c r="S49" s="11">
        <f t="shared" si="48"/>
        <v>5.0694444444444375E-2</v>
      </c>
      <c r="T49" s="11">
        <f t="shared" si="50"/>
        <v>1.0416666666666685E-2</v>
      </c>
      <c r="U49" s="41">
        <v>47.4</v>
      </c>
      <c r="V49" s="98">
        <f>INDEX('Počty dní'!A:E,MATCH(E49,'Počty dní'!C:C,0),4)</f>
        <v>195</v>
      </c>
      <c r="W49" s="99">
        <f t="shared" si="53"/>
        <v>9243</v>
      </c>
    </row>
    <row r="50" spans="1:24" x14ac:dyDescent="0.3">
      <c r="A50" s="66">
        <v>504</v>
      </c>
      <c r="B50" s="41">
        <v>5004</v>
      </c>
      <c r="C50" s="41" t="s">
        <v>1</v>
      </c>
      <c r="D50" s="41"/>
      <c r="E50" s="10" t="str">
        <f t="shared" si="51"/>
        <v>X</v>
      </c>
      <c r="F50" s="41" t="s">
        <v>41</v>
      </c>
      <c r="G50" s="41">
        <v>26</v>
      </c>
      <c r="H50" s="9" t="str">
        <f t="shared" si="52"/>
        <v>XXX370/26</v>
      </c>
      <c r="I50" s="41" t="s">
        <v>3</v>
      </c>
      <c r="J50" s="41" t="s">
        <v>3</v>
      </c>
      <c r="K50" s="42">
        <v>0.40625</v>
      </c>
      <c r="L50" s="42">
        <v>0.40972222222222227</v>
      </c>
      <c r="M50" s="41" t="s">
        <v>20</v>
      </c>
      <c r="N50" s="42">
        <v>0.45833333333333331</v>
      </c>
      <c r="O50" s="41" t="s">
        <v>4</v>
      </c>
      <c r="P50" s="9" t="str">
        <f t="shared" si="45"/>
        <v>OK</v>
      </c>
      <c r="Q50" s="11">
        <f t="shared" si="46"/>
        <v>4.8611111111111049E-2</v>
      </c>
      <c r="R50" s="11">
        <f t="shared" si="47"/>
        <v>3.4722222222222654E-3</v>
      </c>
      <c r="S50" s="11">
        <f t="shared" si="48"/>
        <v>5.2083333333333315E-2</v>
      </c>
      <c r="T50" s="11">
        <f t="shared" si="50"/>
        <v>6.7361111111111149E-2</v>
      </c>
      <c r="U50" s="41">
        <v>47.4</v>
      </c>
      <c r="V50" s="98">
        <f>INDEX('Počty dní'!A:E,MATCH(E50,'Počty dní'!C:C,0),4)</f>
        <v>195</v>
      </c>
      <c r="W50" s="99">
        <f t="shared" si="53"/>
        <v>9243</v>
      </c>
    </row>
    <row r="51" spans="1:24" x14ac:dyDescent="0.3">
      <c r="A51" s="66">
        <v>504</v>
      </c>
      <c r="B51" s="41">
        <v>5004</v>
      </c>
      <c r="C51" s="41" t="s">
        <v>1</v>
      </c>
      <c r="D51" s="41"/>
      <c r="E51" s="10" t="str">
        <f t="shared" si="51"/>
        <v>X</v>
      </c>
      <c r="F51" s="41" t="s">
        <v>92</v>
      </c>
      <c r="G51" s="41">
        <v>15</v>
      </c>
      <c r="H51" s="9" t="str">
        <f t="shared" si="52"/>
        <v>XXX480/15</v>
      </c>
      <c r="I51" s="41" t="s">
        <v>3</v>
      </c>
      <c r="J51" s="41" t="s">
        <v>3</v>
      </c>
      <c r="K51" s="42">
        <v>0.56458333333333333</v>
      </c>
      <c r="L51" s="42">
        <v>0.56805555555555554</v>
      </c>
      <c r="M51" s="41" t="s">
        <v>4</v>
      </c>
      <c r="N51" s="42">
        <v>0.60763888888888895</v>
      </c>
      <c r="O51" s="41" t="s">
        <v>26</v>
      </c>
      <c r="P51" s="9" t="str">
        <f t="shared" si="45"/>
        <v>OK</v>
      </c>
      <c r="Q51" s="11">
        <f t="shared" si="46"/>
        <v>3.9583333333333415E-2</v>
      </c>
      <c r="R51" s="11">
        <f t="shared" si="47"/>
        <v>3.4722222222222099E-3</v>
      </c>
      <c r="S51" s="11">
        <f t="shared" si="48"/>
        <v>4.3055555555555625E-2</v>
      </c>
      <c r="T51" s="11">
        <f t="shared" si="50"/>
        <v>0.10625000000000001</v>
      </c>
      <c r="U51" s="41">
        <v>38.200000000000003</v>
      </c>
      <c r="V51" s="98">
        <f>INDEX('Počty dní'!A:E,MATCH(E51,'Počty dní'!C:C,0),4)</f>
        <v>195</v>
      </c>
      <c r="W51" s="99">
        <f t="shared" si="53"/>
        <v>7449.0000000000009</v>
      </c>
    </row>
    <row r="52" spans="1:24" x14ac:dyDescent="0.3">
      <c r="A52" s="66">
        <v>504</v>
      </c>
      <c r="B52" s="41">
        <v>5004</v>
      </c>
      <c r="C52" s="41" t="s">
        <v>1</v>
      </c>
      <c r="D52" s="41"/>
      <c r="E52" s="10" t="str">
        <f t="shared" si="51"/>
        <v>X</v>
      </c>
      <c r="F52" s="41" t="s">
        <v>92</v>
      </c>
      <c r="G52" s="41">
        <v>22</v>
      </c>
      <c r="H52" s="9" t="str">
        <f t="shared" si="52"/>
        <v>XXX480/22</v>
      </c>
      <c r="I52" s="41" t="s">
        <v>2</v>
      </c>
      <c r="J52" s="41" t="s">
        <v>3</v>
      </c>
      <c r="K52" s="42">
        <v>0.6333333333333333</v>
      </c>
      <c r="L52" s="42">
        <v>0.63472222222222219</v>
      </c>
      <c r="M52" s="41" t="s">
        <v>26</v>
      </c>
      <c r="N52" s="42">
        <v>0.67499999999999993</v>
      </c>
      <c r="O52" s="41" t="s">
        <v>4</v>
      </c>
      <c r="P52" s="9" t="str">
        <f t="shared" si="45"/>
        <v>OK</v>
      </c>
      <c r="Q52" s="11">
        <f t="shared" si="46"/>
        <v>4.0277777777777746E-2</v>
      </c>
      <c r="R52" s="11">
        <f t="shared" si="47"/>
        <v>1.388888888888884E-3</v>
      </c>
      <c r="S52" s="11">
        <f t="shared" si="48"/>
        <v>4.166666666666663E-2</v>
      </c>
      <c r="T52" s="11">
        <f t="shared" si="50"/>
        <v>2.5694444444444353E-2</v>
      </c>
      <c r="U52" s="41">
        <v>38.200000000000003</v>
      </c>
      <c r="V52" s="98">
        <f>INDEX('Počty dní'!A:E,MATCH(E52,'Počty dní'!C:C,0),4)</f>
        <v>195</v>
      </c>
      <c r="W52" s="99">
        <f t="shared" si="53"/>
        <v>7449.0000000000009</v>
      </c>
    </row>
    <row r="53" spans="1:24" ht="15" thickBot="1" x14ac:dyDescent="0.35">
      <c r="A53" s="76">
        <v>504</v>
      </c>
      <c r="B53" s="77">
        <v>5004</v>
      </c>
      <c r="C53" s="77" t="s">
        <v>1</v>
      </c>
      <c r="D53" s="77"/>
      <c r="E53" s="78" t="str">
        <f t="shared" si="51"/>
        <v>X</v>
      </c>
      <c r="F53" s="41" t="s">
        <v>92</v>
      </c>
      <c r="G53" s="77">
        <v>23</v>
      </c>
      <c r="H53" s="79" t="str">
        <f t="shared" si="52"/>
        <v>XXX480/23</v>
      </c>
      <c r="I53" s="77" t="s">
        <v>3</v>
      </c>
      <c r="J53" s="77" t="s">
        <v>3</v>
      </c>
      <c r="K53" s="80">
        <v>0.68958333333333333</v>
      </c>
      <c r="L53" s="80">
        <v>0.69305555555555554</v>
      </c>
      <c r="M53" s="77" t="s">
        <v>4</v>
      </c>
      <c r="N53" s="80">
        <v>0.73263888888888884</v>
      </c>
      <c r="O53" s="77" t="s">
        <v>26</v>
      </c>
      <c r="P53" s="79"/>
      <c r="Q53" s="81">
        <f t="shared" si="46"/>
        <v>3.9583333333333304E-2</v>
      </c>
      <c r="R53" s="81">
        <f t="shared" si="47"/>
        <v>3.4722222222222099E-3</v>
      </c>
      <c r="S53" s="81">
        <f t="shared" si="48"/>
        <v>4.3055555555555514E-2</v>
      </c>
      <c r="T53" s="81">
        <f t="shared" si="50"/>
        <v>1.4583333333333393E-2</v>
      </c>
      <c r="U53" s="77">
        <v>38.200000000000003</v>
      </c>
      <c r="V53" s="101">
        <f>INDEX('Počty dní'!A:E,MATCH(E53,'Počty dní'!C:C,0),4)</f>
        <v>195</v>
      </c>
      <c r="W53" s="102">
        <f t="shared" si="53"/>
        <v>7449.0000000000009</v>
      </c>
    </row>
    <row r="54" spans="1:24" ht="15" thickBot="1" x14ac:dyDescent="0.35">
      <c r="A54" s="43" t="str">
        <f ca="1">CONCATENATE(INDIRECT("R[-3]C[0]",FALSE),"celkem")</f>
        <v>504celkem</v>
      </c>
      <c r="B54" s="44"/>
      <c r="C54" s="44" t="str">
        <f ca="1">INDIRECT("R[-1]C[12]",FALSE)</f>
        <v>Dukovany,,obec</v>
      </c>
      <c r="D54" s="45"/>
      <c r="E54" s="44"/>
      <c r="F54" s="45"/>
      <c r="G54" s="46"/>
      <c r="H54" s="47"/>
      <c r="I54" s="48"/>
      <c r="J54" s="49" t="str">
        <f ca="1">INDIRECT("R[-2]C[0]",FALSE)</f>
        <v>V</v>
      </c>
      <c r="K54" s="50"/>
      <c r="L54" s="51"/>
      <c r="M54" s="52"/>
      <c r="N54" s="51"/>
      <c r="O54" s="53"/>
      <c r="P54" s="44"/>
      <c r="Q54" s="54">
        <f>SUM(Q46:Q53)</f>
        <v>0.27499999999999991</v>
      </c>
      <c r="R54" s="54">
        <f t="shared" ref="R54:T54" si="54">SUM(R46:R53)</f>
        <v>1.8055555555555547E-2</v>
      </c>
      <c r="S54" s="54">
        <f t="shared" si="54"/>
        <v>0.29305555555555551</v>
      </c>
      <c r="T54" s="54">
        <f t="shared" si="54"/>
        <v>0.25763888888888892</v>
      </c>
      <c r="U54" s="55">
        <f>SUM(U46:U53)</f>
        <v>264.59999999999997</v>
      </c>
      <c r="V54" s="56"/>
      <c r="W54" s="106">
        <f>SUM(W46:W53)</f>
        <v>51597</v>
      </c>
      <c r="X54" s="58"/>
    </row>
    <row r="56" spans="1:24" ht="15" thickBot="1" x14ac:dyDescent="0.35">
      <c r="F56" s="94"/>
      <c r="L56" s="1"/>
      <c r="N56" s="1"/>
      <c r="P56" s="1"/>
    </row>
    <row r="57" spans="1:24" x14ac:dyDescent="0.3">
      <c r="A57" s="59">
        <v>505</v>
      </c>
      <c r="B57" s="60">
        <v>5005</v>
      </c>
      <c r="C57" s="60" t="s">
        <v>1</v>
      </c>
      <c r="D57" s="60"/>
      <c r="E57" s="61" t="str">
        <f t="shared" ref="E57:E65" si="55">CONCATENATE(C57,D57)</f>
        <v>X</v>
      </c>
      <c r="F57" s="93" t="s">
        <v>92</v>
      </c>
      <c r="G57" s="60">
        <v>1</v>
      </c>
      <c r="H57" s="62" t="str">
        <f t="shared" ref="H57:H65" si="56">CONCATENATE(F57,"/",G57)</f>
        <v>XXX480/1</v>
      </c>
      <c r="I57" s="60" t="s">
        <v>2</v>
      </c>
      <c r="J57" s="60" t="s">
        <v>3</v>
      </c>
      <c r="K57" s="63">
        <v>0.19722222222222222</v>
      </c>
      <c r="L57" s="63">
        <v>0.19791666666666666</v>
      </c>
      <c r="M57" s="60" t="s">
        <v>7</v>
      </c>
      <c r="N57" s="63">
        <v>0.21180555555555555</v>
      </c>
      <c r="O57" s="60" t="s">
        <v>26</v>
      </c>
      <c r="P57" s="62" t="str">
        <f t="shared" ref="P57:P64" si="57">IF(M58=O57,"OK","POZOR")</f>
        <v>OK</v>
      </c>
      <c r="Q57" s="64">
        <f t="shared" ref="Q57:Q65" si="58">IF(ISNUMBER(G57),N57-L57,IF(F57="přejezd",N57-L57,0))</f>
        <v>1.3888888888888895E-2</v>
      </c>
      <c r="R57" s="64">
        <f t="shared" ref="R57:R65" si="59">IF(ISNUMBER(G57),L57-K57,0)</f>
        <v>6.9444444444444198E-4</v>
      </c>
      <c r="S57" s="64">
        <f t="shared" ref="S57:S65" si="60">Q57+R57</f>
        <v>1.4583333333333337E-2</v>
      </c>
      <c r="T57" s="60"/>
      <c r="U57" s="60">
        <v>15.1</v>
      </c>
      <c r="V57" s="97">
        <f>INDEX('Počty dní'!A:E,MATCH(E57,'Počty dní'!C:C,0),4)</f>
        <v>195</v>
      </c>
      <c r="W57" s="100">
        <f t="shared" ref="W57:W65" si="61">V57*U57</f>
        <v>2944.5</v>
      </c>
    </row>
    <row r="58" spans="1:24" x14ac:dyDescent="0.3">
      <c r="A58" s="66">
        <v>505</v>
      </c>
      <c r="B58" s="41">
        <v>5005</v>
      </c>
      <c r="C58" s="41" t="s">
        <v>1</v>
      </c>
      <c r="D58" s="41"/>
      <c r="E58" s="10" t="str">
        <f t="shared" si="55"/>
        <v>X</v>
      </c>
      <c r="F58" s="41" t="s">
        <v>92</v>
      </c>
      <c r="G58" s="41">
        <v>6</v>
      </c>
      <c r="H58" s="9" t="str">
        <f t="shared" si="56"/>
        <v>XXX480/6</v>
      </c>
      <c r="I58" s="41" t="s">
        <v>3</v>
      </c>
      <c r="J58" s="41" t="s">
        <v>3</v>
      </c>
      <c r="K58" s="42">
        <v>0.21666666666666667</v>
      </c>
      <c r="L58" s="42">
        <v>0.21805555555555556</v>
      </c>
      <c r="M58" s="41" t="s">
        <v>26</v>
      </c>
      <c r="N58" s="42">
        <v>0.25833333333333336</v>
      </c>
      <c r="O58" s="41" t="s">
        <v>4</v>
      </c>
      <c r="P58" s="9" t="str">
        <f t="shared" si="57"/>
        <v>OK</v>
      </c>
      <c r="Q58" s="11">
        <f t="shared" si="58"/>
        <v>4.0277777777777801E-2</v>
      </c>
      <c r="R58" s="11">
        <f t="shared" si="59"/>
        <v>1.388888888888884E-3</v>
      </c>
      <c r="S58" s="11">
        <f t="shared" si="60"/>
        <v>4.1666666666666685E-2</v>
      </c>
      <c r="T58" s="11">
        <f t="shared" ref="T58:T65" si="62">K58-N57</f>
        <v>4.8611111111111216E-3</v>
      </c>
      <c r="U58" s="41">
        <v>38.200000000000003</v>
      </c>
      <c r="V58" s="98">
        <f>INDEX('Počty dní'!A:E,MATCH(E58,'Počty dní'!C:C,0),4)</f>
        <v>195</v>
      </c>
      <c r="W58" s="99">
        <f t="shared" si="61"/>
        <v>7449.0000000000009</v>
      </c>
    </row>
    <row r="59" spans="1:24" x14ac:dyDescent="0.3">
      <c r="A59" s="66">
        <v>505</v>
      </c>
      <c r="B59" s="41">
        <v>5005</v>
      </c>
      <c r="C59" s="41" t="s">
        <v>1</v>
      </c>
      <c r="D59" s="41"/>
      <c r="E59" s="10" t="str">
        <f t="shared" si="55"/>
        <v>X</v>
      </c>
      <c r="F59" s="41" t="s">
        <v>92</v>
      </c>
      <c r="G59" s="41">
        <v>7</v>
      </c>
      <c r="H59" s="9" t="str">
        <f t="shared" si="56"/>
        <v>XXX480/7</v>
      </c>
      <c r="I59" s="41" t="s">
        <v>2</v>
      </c>
      <c r="J59" s="41" t="s">
        <v>3</v>
      </c>
      <c r="K59" s="42">
        <v>0.27083333333333331</v>
      </c>
      <c r="L59" s="42">
        <v>0.27291666666666664</v>
      </c>
      <c r="M59" s="41" t="s">
        <v>4</v>
      </c>
      <c r="N59" s="42">
        <v>0.31597222222222221</v>
      </c>
      <c r="O59" s="41" t="s">
        <v>26</v>
      </c>
      <c r="P59" s="9" t="str">
        <f t="shared" si="57"/>
        <v>OK</v>
      </c>
      <c r="Q59" s="11">
        <f t="shared" si="58"/>
        <v>4.3055555555555569E-2</v>
      </c>
      <c r="R59" s="11">
        <f t="shared" si="59"/>
        <v>2.0833333333333259E-3</v>
      </c>
      <c r="S59" s="11">
        <f t="shared" si="60"/>
        <v>4.5138888888888895E-2</v>
      </c>
      <c r="T59" s="11">
        <f t="shared" si="62"/>
        <v>1.2499999999999956E-2</v>
      </c>
      <c r="U59" s="41">
        <v>43.2</v>
      </c>
      <c r="V59" s="98">
        <f>INDEX('Počty dní'!A:E,MATCH(E59,'Počty dní'!C:C,0),4)</f>
        <v>195</v>
      </c>
      <c r="W59" s="99">
        <f t="shared" si="61"/>
        <v>8424</v>
      </c>
    </row>
    <row r="60" spans="1:24" x14ac:dyDescent="0.3">
      <c r="A60" s="66">
        <v>505</v>
      </c>
      <c r="B60" s="41">
        <v>5005</v>
      </c>
      <c r="C60" s="41" t="s">
        <v>1</v>
      </c>
      <c r="D60" s="41"/>
      <c r="E60" s="10" t="str">
        <f t="shared" si="55"/>
        <v>X</v>
      </c>
      <c r="F60" s="41" t="s">
        <v>92</v>
      </c>
      <c r="G60" s="41">
        <v>14</v>
      </c>
      <c r="H60" s="9" t="str">
        <f t="shared" si="56"/>
        <v>XXX480/14</v>
      </c>
      <c r="I60" s="41" t="s">
        <v>2</v>
      </c>
      <c r="J60" s="41" t="s">
        <v>3</v>
      </c>
      <c r="K60" s="42">
        <v>0.34166666666666662</v>
      </c>
      <c r="L60" s="42">
        <v>0.3430555555555555</v>
      </c>
      <c r="M60" s="41" t="s">
        <v>26</v>
      </c>
      <c r="N60" s="42">
        <v>0.3833333333333333</v>
      </c>
      <c r="O60" s="41" t="s">
        <v>4</v>
      </c>
      <c r="P60" s="9" t="str">
        <f t="shared" si="57"/>
        <v>OK</v>
      </c>
      <c r="Q60" s="11">
        <f t="shared" si="58"/>
        <v>4.0277777777777801E-2</v>
      </c>
      <c r="R60" s="11">
        <f t="shared" si="59"/>
        <v>1.388888888888884E-3</v>
      </c>
      <c r="S60" s="11">
        <f t="shared" si="60"/>
        <v>4.1666666666666685E-2</v>
      </c>
      <c r="T60" s="11">
        <f t="shared" si="62"/>
        <v>2.5694444444444409E-2</v>
      </c>
      <c r="U60" s="41">
        <v>38.200000000000003</v>
      </c>
      <c r="V60" s="98">
        <f>INDEX('Počty dní'!A:E,MATCH(E60,'Počty dní'!C:C,0),4)</f>
        <v>195</v>
      </c>
      <c r="W60" s="99">
        <f t="shared" si="61"/>
        <v>7449.0000000000009</v>
      </c>
    </row>
    <row r="61" spans="1:24" x14ac:dyDescent="0.3">
      <c r="A61" s="66">
        <v>505</v>
      </c>
      <c r="B61" s="41">
        <v>5005</v>
      </c>
      <c r="C61" s="41" t="s">
        <v>1</v>
      </c>
      <c r="D61" s="41">
        <v>10</v>
      </c>
      <c r="E61" s="10" t="str">
        <f t="shared" si="55"/>
        <v>X10</v>
      </c>
      <c r="F61" s="41" t="s">
        <v>93</v>
      </c>
      <c r="G61" s="41">
        <v>3</v>
      </c>
      <c r="H61" s="9" t="str">
        <f t="shared" si="56"/>
        <v>XXX483/3</v>
      </c>
      <c r="I61" s="41" t="s">
        <v>3</v>
      </c>
      <c r="J61" s="41" t="s">
        <v>3</v>
      </c>
      <c r="K61" s="42">
        <v>0.57291666666666663</v>
      </c>
      <c r="L61" s="42">
        <v>0.57500000000000007</v>
      </c>
      <c r="M61" s="41" t="s">
        <v>4</v>
      </c>
      <c r="N61" s="42">
        <v>0.59930555555555554</v>
      </c>
      <c r="O61" s="41" t="s">
        <v>10</v>
      </c>
      <c r="P61" s="9" t="str">
        <f t="shared" si="57"/>
        <v>OK</v>
      </c>
      <c r="Q61" s="11">
        <f t="shared" si="58"/>
        <v>2.4305555555555469E-2</v>
      </c>
      <c r="R61" s="11">
        <f t="shared" si="59"/>
        <v>2.083333333333437E-3</v>
      </c>
      <c r="S61" s="11">
        <f t="shared" si="60"/>
        <v>2.6388888888888906E-2</v>
      </c>
      <c r="T61" s="11">
        <f t="shared" si="62"/>
        <v>0.18958333333333333</v>
      </c>
      <c r="U61" s="41">
        <v>18.7</v>
      </c>
      <c r="V61" s="9">
        <f>INDEX('Počty dní'!A:E,MATCH(E61,'Počty dní'!C:C,0),4)</f>
        <v>195</v>
      </c>
      <c r="W61" s="40">
        <f t="shared" si="61"/>
        <v>3646.5</v>
      </c>
    </row>
    <row r="62" spans="1:24" x14ac:dyDescent="0.3">
      <c r="A62" s="66">
        <v>505</v>
      </c>
      <c r="B62" s="41">
        <v>5005</v>
      </c>
      <c r="C62" s="41" t="s">
        <v>1</v>
      </c>
      <c r="D62" s="41">
        <v>10</v>
      </c>
      <c r="E62" s="10" t="str">
        <f t="shared" si="55"/>
        <v>X10</v>
      </c>
      <c r="F62" s="41" t="s">
        <v>93</v>
      </c>
      <c r="G62" s="41">
        <v>6</v>
      </c>
      <c r="H62" s="9" t="str">
        <f t="shared" si="56"/>
        <v>XXX483/6</v>
      </c>
      <c r="I62" s="41" t="s">
        <v>2</v>
      </c>
      <c r="J62" s="41" t="s">
        <v>3</v>
      </c>
      <c r="K62" s="42">
        <v>0.6</v>
      </c>
      <c r="L62" s="42">
        <v>0.6</v>
      </c>
      <c r="M62" s="41" t="s">
        <v>10</v>
      </c>
      <c r="N62" s="42">
        <v>0.61319444444444449</v>
      </c>
      <c r="O62" s="41" t="s">
        <v>4</v>
      </c>
      <c r="P62" s="9" t="str">
        <f t="shared" si="57"/>
        <v>OK</v>
      </c>
      <c r="Q62" s="11">
        <f t="shared" si="58"/>
        <v>1.3194444444444509E-2</v>
      </c>
      <c r="R62" s="11">
        <f t="shared" si="59"/>
        <v>0</v>
      </c>
      <c r="S62" s="11">
        <f t="shared" si="60"/>
        <v>1.3194444444444509E-2</v>
      </c>
      <c r="T62" s="11">
        <f t="shared" si="62"/>
        <v>6.9444444444444198E-4</v>
      </c>
      <c r="U62" s="41">
        <v>13</v>
      </c>
      <c r="V62" s="9">
        <f>INDEX('Počty dní'!A:E,MATCH(E62,'Počty dní'!C:C,0),4)</f>
        <v>195</v>
      </c>
      <c r="W62" s="40">
        <f t="shared" si="61"/>
        <v>2535</v>
      </c>
    </row>
    <row r="63" spans="1:24" x14ac:dyDescent="0.3">
      <c r="A63" s="66">
        <v>505</v>
      </c>
      <c r="B63" s="41">
        <v>5005</v>
      </c>
      <c r="C63" s="41" t="s">
        <v>1</v>
      </c>
      <c r="D63" s="41"/>
      <c r="E63" s="10" t="str">
        <f t="shared" si="55"/>
        <v>X</v>
      </c>
      <c r="F63" s="41" t="s">
        <v>93</v>
      </c>
      <c r="G63" s="41">
        <v>5</v>
      </c>
      <c r="H63" s="9" t="str">
        <f t="shared" si="56"/>
        <v>XXX483/5</v>
      </c>
      <c r="I63" s="41" t="s">
        <v>3</v>
      </c>
      <c r="J63" s="41" t="s">
        <v>3</v>
      </c>
      <c r="K63" s="42">
        <v>0.62013888888888891</v>
      </c>
      <c r="L63" s="42">
        <v>0.62361111111111112</v>
      </c>
      <c r="M63" s="41" t="s">
        <v>4</v>
      </c>
      <c r="N63" s="42">
        <v>0.65486111111111112</v>
      </c>
      <c r="O63" s="41" t="s">
        <v>7</v>
      </c>
      <c r="P63" s="9" t="str">
        <f t="shared" si="57"/>
        <v>OK</v>
      </c>
      <c r="Q63" s="11">
        <f t="shared" si="58"/>
        <v>3.125E-2</v>
      </c>
      <c r="R63" s="11">
        <f t="shared" si="59"/>
        <v>3.4722222222222099E-3</v>
      </c>
      <c r="S63" s="11">
        <f t="shared" si="60"/>
        <v>3.472222222222221E-2</v>
      </c>
      <c r="T63" s="11">
        <f t="shared" si="62"/>
        <v>6.9444444444444198E-3</v>
      </c>
      <c r="U63" s="41">
        <v>29</v>
      </c>
      <c r="V63" s="98">
        <f>INDEX('Počty dní'!A:E,MATCH(E63,'Počty dní'!C:C,0),4)</f>
        <v>195</v>
      </c>
      <c r="W63" s="99">
        <f t="shared" si="61"/>
        <v>5655</v>
      </c>
    </row>
    <row r="64" spans="1:24" x14ac:dyDescent="0.3">
      <c r="A64" s="66">
        <v>505</v>
      </c>
      <c r="B64" s="41">
        <v>5005</v>
      </c>
      <c r="C64" s="41" t="s">
        <v>1</v>
      </c>
      <c r="D64" s="41"/>
      <c r="E64" s="10" t="str">
        <f t="shared" si="55"/>
        <v>X</v>
      </c>
      <c r="F64" s="41" t="s">
        <v>45</v>
      </c>
      <c r="G64" s="41">
        <v>14</v>
      </c>
      <c r="H64" s="9" t="str">
        <f t="shared" si="56"/>
        <v>XXX372/14</v>
      </c>
      <c r="I64" s="41" t="s">
        <v>2</v>
      </c>
      <c r="J64" s="41" t="s">
        <v>3</v>
      </c>
      <c r="K64" s="42">
        <v>0.65694444444444444</v>
      </c>
      <c r="L64" s="42">
        <v>0.65833333333333333</v>
      </c>
      <c r="M64" s="41" t="s">
        <v>7</v>
      </c>
      <c r="N64" s="42">
        <v>0.6958333333333333</v>
      </c>
      <c r="O64" s="41" t="s">
        <v>11</v>
      </c>
      <c r="P64" s="9" t="str">
        <f t="shared" si="57"/>
        <v>OK</v>
      </c>
      <c r="Q64" s="11">
        <f t="shared" si="58"/>
        <v>3.7499999999999978E-2</v>
      </c>
      <c r="R64" s="11">
        <f t="shared" si="59"/>
        <v>1.388888888888884E-3</v>
      </c>
      <c r="S64" s="11">
        <f t="shared" si="60"/>
        <v>3.8888888888888862E-2</v>
      </c>
      <c r="T64" s="11">
        <f t="shared" si="62"/>
        <v>2.0833333333333259E-3</v>
      </c>
      <c r="U64" s="41">
        <v>36.1</v>
      </c>
      <c r="V64" s="98">
        <f>INDEX('Počty dní'!A:E,MATCH(E64,'Počty dní'!C:C,0),4)</f>
        <v>195</v>
      </c>
      <c r="W64" s="99">
        <f t="shared" si="61"/>
        <v>7039.5</v>
      </c>
    </row>
    <row r="65" spans="1:24" ht="15" thickBot="1" x14ac:dyDescent="0.35">
      <c r="A65" s="66">
        <v>505</v>
      </c>
      <c r="B65" s="41">
        <v>5005</v>
      </c>
      <c r="C65" s="41" t="s">
        <v>1</v>
      </c>
      <c r="D65" s="41"/>
      <c r="E65" s="10" t="str">
        <f t="shared" si="55"/>
        <v>X</v>
      </c>
      <c r="F65" s="41" t="s">
        <v>45</v>
      </c>
      <c r="G65" s="41">
        <v>13</v>
      </c>
      <c r="H65" s="9" t="str">
        <f t="shared" si="56"/>
        <v>XXX372/13</v>
      </c>
      <c r="I65" s="41" t="s">
        <v>2</v>
      </c>
      <c r="J65" s="41" t="s">
        <v>3</v>
      </c>
      <c r="K65" s="42">
        <v>0.7368055555555556</v>
      </c>
      <c r="L65" s="42">
        <v>0.73819444444444438</v>
      </c>
      <c r="M65" s="41" t="s">
        <v>11</v>
      </c>
      <c r="N65" s="42">
        <v>0.77222222222222225</v>
      </c>
      <c r="O65" s="41" t="s">
        <v>7</v>
      </c>
      <c r="P65" s="9"/>
      <c r="Q65" s="11">
        <f t="shared" si="58"/>
        <v>3.4027777777777879E-2</v>
      </c>
      <c r="R65" s="11">
        <f t="shared" si="59"/>
        <v>1.3888888888887729E-3</v>
      </c>
      <c r="S65" s="11">
        <f t="shared" si="60"/>
        <v>3.5416666666666652E-2</v>
      </c>
      <c r="T65" s="11">
        <f t="shared" si="62"/>
        <v>4.0972222222222299E-2</v>
      </c>
      <c r="U65" s="41">
        <v>35.6</v>
      </c>
      <c r="V65" s="98">
        <f>INDEX('Počty dní'!A:E,MATCH(E65,'Počty dní'!C:C,0),4)</f>
        <v>195</v>
      </c>
      <c r="W65" s="99">
        <f t="shared" si="61"/>
        <v>6942</v>
      </c>
    </row>
    <row r="66" spans="1:24" ht="15" thickBot="1" x14ac:dyDescent="0.35">
      <c r="A66" s="43" t="str">
        <f ca="1">CONCATENATE(INDIRECT("R[-3]C[0]",FALSE),"celkem")</f>
        <v>505celkem</v>
      </c>
      <c r="B66" s="44"/>
      <c r="C66" s="44" t="str">
        <f ca="1">INDIRECT("R[-1]C[12]",FALSE)</f>
        <v>Hrotovice,,aut.nádr.</v>
      </c>
      <c r="D66" s="45"/>
      <c r="E66" s="44"/>
      <c r="F66" s="45"/>
      <c r="G66" s="46"/>
      <c r="H66" s="47"/>
      <c r="I66" s="48"/>
      <c r="J66" s="49" t="str">
        <f ca="1">INDIRECT("R[-2]C[0]",FALSE)</f>
        <v>V</v>
      </c>
      <c r="K66" s="50"/>
      <c r="L66" s="51"/>
      <c r="M66" s="52"/>
      <c r="N66" s="51"/>
      <c r="O66" s="53"/>
      <c r="P66" s="44"/>
      <c r="Q66" s="54">
        <f>SUM(Q57:Q65)</f>
        <v>0.2777777777777779</v>
      </c>
      <c r="R66" s="54">
        <f t="shared" ref="R66:T66" si="63">SUM(R57:R65)</f>
        <v>1.388888888888884E-2</v>
      </c>
      <c r="S66" s="54">
        <f t="shared" si="63"/>
        <v>0.29166666666666674</v>
      </c>
      <c r="T66" s="54">
        <f t="shared" si="63"/>
        <v>0.28333333333333333</v>
      </c>
      <c r="U66" s="55">
        <f>SUM(U57:U65)</f>
        <v>267.09999999999997</v>
      </c>
      <c r="V66" s="56"/>
      <c r="W66" s="106">
        <f>SUM(W57:W65)</f>
        <v>52084.5</v>
      </c>
      <c r="X66" s="58"/>
    </row>
    <row r="67" spans="1:24" x14ac:dyDescent="0.3">
      <c r="L67" s="1"/>
      <c r="N67" s="1"/>
      <c r="P67" s="1"/>
    </row>
    <row r="68" spans="1:24" ht="15" thickBot="1" x14ac:dyDescent="0.35"/>
    <row r="69" spans="1:24" x14ac:dyDescent="0.3">
      <c r="A69" s="59">
        <v>506</v>
      </c>
      <c r="B69" s="60">
        <v>5006</v>
      </c>
      <c r="C69" s="60" t="s">
        <v>1</v>
      </c>
      <c r="D69" s="60"/>
      <c r="E69" s="61" t="str">
        <f t="shared" ref="E69:E80" si="64">CONCATENATE(C69,D69)</f>
        <v>X</v>
      </c>
      <c r="F69" s="60" t="s">
        <v>45</v>
      </c>
      <c r="G69" s="60">
        <v>2</v>
      </c>
      <c r="H69" s="62" t="str">
        <f t="shared" ref="H69:H80" si="65">CONCATENATE(F69,"/",G69)</f>
        <v>XXX372/2</v>
      </c>
      <c r="I69" s="60" t="s">
        <v>2</v>
      </c>
      <c r="J69" s="60" t="s">
        <v>2</v>
      </c>
      <c r="K69" s="63">
        <v>0.19444444444444445</v>
      </c>
      <c r="L69" s="63">
        <v>0.19513888888888889</v>
      </c>
      <c r="M69" s="60" t="s">
        <v>7</v>
      </c>
      <c r="N69" s="63">
        <v>0.22916666666666666</v>
      </c>
      <c r="O69" s="60" t="s">
        <v>11</v>
      </c>
      <c r="P69" s="62" t="str">
        <f t="shared" ref="P69:P77" si="66">IF(M70=O69,"OK","POZOR")</f>
        <v>OK</v>
      </c>
      <c r="Q69" s="64">
        <f t="shared" ref="Q69:Q80" si="67">IF(ISNUMBER(G69),N69-L69,IF(F69="přejezd",N69-L69,0))</f>
        <v>3.4027777777777768E-2</v>
      </c>
      <c r="R69" s="64">
        <f t="shared" ref="R69:R80" si="68">IF(ISNUMBER(G69),L69-K69,0)</f>
        <v>6.9444444444444198E-4</v>
      </c>
      <c r="S69" s="64">
        <f t="shared" ref="S69:S80" si="69">Q69+R69</f>
        <v>3.472222222222221E-2</v>
      </c>
      <c r="T69" s="60"/>
      <c r="U69" s="60">
        <v>36.1</v>
      </c>
      <c r="V69" s="97">
        <f>INDEX('Počty dní'!A:E,MATCH(E69,'Počty dní'!C:C,0),4)</f>
        <v>195</v>
      </c>
      <c r="W69" s="100">
        <f t="shared" ref="W69:W80" si="70">V69*U69</f>
        <v>7039.5</v>
      </c>
    </row>
    <row r="70" spans="1:24" x14ac:dyDescent="0.3">
      <c r="A70" s="66">
        <v>506</v>
      </c>
      <c r="B70" s="41">
        <v>5006</v>
      </c>
      <c r="C70" s="41" t="s">
        <v>1</v>
      </c>
      <c r="D70" s="41"/>
      <c r="E70" s="10" t="str">
        <f t="shared" si="64"/>
        <v>X</v>
      </c>
      <c r="F70" s="41" t="s">
        <v>45</v>
      </c>
      <c r="G70" s="41">
        <v>1</v>
      </c>
      <c r="H70" s="9" t="str">
        <f t="shared" si="65"/>
        <v>XXX372/1</v>
      </c>
      <c r="I70" s="41" t="s">
        <v>2</v>
      </c>
      <c r="J70" s="41" t="s">
        <v>2</v>
      </c>
      <c r="K70" s="42">
        <v>0.23680555555555557</v>
      </c>
      <c r="L70" s="42">
        <v>0.23819444444444446</v>
      </c>
      <c r="M70" s="41" t="s">
        <v>11</v>
      </c>
      <c r="N70" s="42">
        <v>0.2722222222222222</v>
      </c>
      <c r="O70" s="41" t="s">
        <v>7</v>
      </c>
      <c r="P70" s="9" t="str">
        <f t="shared" si="66"/>
        <v>OK</v>
      </c>
      <c r="Q70" s="11">
        <f t="shared" si="67"/>
        <v>3.402777777777774E-2</v>
      </c>
      <c r="R70" s="11">
        <f t="shared" si="68"/>
        <v>1.388888888888884E-3</v>
      </c>
      <c r="S70" s="11">
        <f t="shared" si="69"/>
        <v>3.5416666666666624E-2</v>
      </c>
      <c r="T70" s="11">
        <f t="shared" ref="T70:T80" si="71">K70-N69</f>
        <v>7.6388888888889173E-3</v>
      </c>
      <c r="U70" s="41">
        <v>35.6</v>
      </c>
      <c r="V70" s="98">
        <f>INDEX('Počty dní'!A:E,MATCH(E70,'Počty dní'!C:C,0),4)</f>
        <v>195</v>
      </c>
      <c r="W70" s="99">
        <f t="shared" si="70"/>
        <v>6942</v>
      </c>
    </row>
    <row r="71" spans="1:24" x14ac:dyDescent="0.3">
      <c r="A71" s="66">
        <v>506</v>
      </c>
      <c r="B71" s="41">
        <v>5006</v>
      </c>
      <c r="C71" s="41" t="s">
        <v>1</v>
      </c>
      <c r="D71" s="41"/>
      <c r="E71" s="10" t="str">
        <f t="shared" si="64"/>
        <v>X</v>
      </c>
      <c r="F71" s="41" t="s">
        <v>45</v>
      </c>
      <c r="G71" s="41">
        <v>6</v>
      </c>
      <c r="H71" s="9" t="str">
        <f t="shared" si="65"/>
        <v>XXX372/6</v>
      </c>
      <c r="I71" s="41" t="s">
        <v>2</v>
      </c>
      <c r="J71" s="41" t="s">
        <v>2</v>
      </c>
      <c r="K71" s="42">
        <v>0.27777777777777779</v>
      </c>
      <c r="L71" s="42">
        <v>0.27847222222222223</v>
      </c>
      <c r="M71" s="41" t="s">
        <v>7</v>
      </c>
      <c r="N71" s="42">
        <v>0.3125</v>
      </c>
      <c r="O71" s="41" t="s">
        <v>11</v>
      </c>
      <c r="P71" s="9" t="str">
        <f t="shared" si="66"/>
        <v>OK</v>
      </c>
      <c r="Q71" s="11">
        <f t="shared" si="67"/>
        <v>3.4027777777777768E-2</v>
      </c>
      <c r="R71" s="11">
        <f t="shared" si="68"/>
        <v>6.9444444444444198E-4</v>
      </c>
      <c r="S71" s="11">
        <f t="shared" si="69"/>
        <v>3.472222222222221E-2</v>
      </c>
      <c r="T71" s="11">
        <f t="shared" si="71"/>
        <v>5.5555555555555913E-3</v>
      </c>
      <c r="U71" s="41">
        <v>36.1</v>
      </c>
      <c r="V71" s="98">
        <f>INDEX('Počty dní'!A:E,MATCH(E71,'Počty dní'!C:C,0),4)</f>
        <v>195</v>
      </c>
      <c r="W71" s="99">
        <f t="shared" si="70"/>
        <v>7039.5</v>
      </c>
    </row>
    <row r="72" spans="1:24" x14ac:dyDescent="0.3">
      <c r="A72" s="66">
        <v>506</v>
      </c>
      <c r="B72" s="41">
        <v>5006</v>
      </c>
      <c r="C72" s="41" t="s">
        <v>1</v>
      </c>
      <c r="D72" s="41"/>
      <c r="E72" s="10" t="str">
        <f>CONCATENATE(C72,D72)</f>
        <v>X</v>
      </c>
      <c r="F72" s="41" t="s">
        <v>47</v>
      </c>
      <c r="G72" s="41">
        <v>7</v>
      </c>
      <c r="H72" s="9" t="str">
        <f>CONCATENATE(F72,"/",G72)</f>
        <v>XXX385/7</v>
      </c>
      <c r="I72" s="41" t="s">
        <v>2</v>
      </c>
      <c r="J72" s="41" t="s">
        <v>2</v>
      </c>
      <c r="K72" s="42">
        <v>0.3527777777777778</v>
      </c>
      <c r="L72" s="42">
        <v>0.35416666666666669</v>
      </c>
      <c r="M72" s="41" t="s">
        <v>11</v>
      </c>
      <c r="N72" s="42">
        <v>0.37013888888888885</v>
      </c>
      <c r="O72" s="41" t="s">
        <v>21</v>
      </c>
      <c r="P72" s="9" t="str">
        <f t="shared" si="66"/>
        <v>OK</v>
      </c>
      <c r="Q72" s="11">
        <f t="shared" si="67"/>
        <v>1.5972222222222165E-2</v>
      </c>
      <c r="R72" s="11">
        <f t="shared" si="68"/>
        <v>1.388888888888884E-3</v>
      </c>
      <c r="S72" s="11">
        <f t="shared" si="69"/>
        <v>1.7361111111111049E-2</v>
      </c>
      <c r="T72" s="11">
        <f t="shared" si="71"/>
        <v>4.0277777777777801E-2</v>
      </c>
      <c r="U72" s="41">
        <v>14.7</v>
      </c>
      <c r="V72" s="98">
        <f>INDEX('Počty dní'!A:E,MATCH(E72,'Počty dní'!C:C,0),4)</f>
        <v>195</v>
      </c>
      <c r="W72" s="99">
        <f>V72*U72</f>
        <v>2866.5</v>
      </c>
    </row>
    <row r="73" spans="1:24" x14ac:dyDescent="0.3">
      <c r="A73" s="66">
        <v>506</v>
      </c>
      <c r="B73" s="41">
        <v>5006</v>
      </c>
      <c r="C73" s="41" t="s">
        <v>1</v>
      </c>
      <c r="D73" s="41"/>
      <c r="E73" s="10" t="str">
        <f>CONCATENATE(C73,D73)</f>
        <v>X</v>
      </c>
      <c r="F73" s="41" t="s">
        <v>47</v>
      </c>
      <c r="G73" s="41">
        <v>8</v>
      </c>
      <c r="H73" s="9" t="str">
        <f>CONCATENATE(F73,"/",G73)</f>
        <v>XXX385/8</v>
      </c>
      <c r="I73" s="41" t="s">
        <v>2</v>
      </c>
      <c r="J73" s="41" t="s">
        <v>2</v>
      </c>
      <c r="K73" s="42">
        <v>0.37083333333333335</v>
      </c>
      <c r="L73" s="42">
        <v>0.37152777777777773</v>
      </c>
      <c r="M73" s="41" t="s">
        <v>21</v>
      </c>
      <c r="N73" s="42">
        <v>0.39444444444444443</v>
      </c>
      <c r="O73" s="41" t="s">
        <v>11</v>
      </c>
      <c r="P73" s="9" t="str">
        <f t="shared" si="66"/>
        <v>OK</v>
      </c>
      <c r="Q73" s="11">
        <f t="shared" si="67"/>
        <v>2.2916666666666696E-2</v>
      </c>
      <c r="R73" s="11">
        <f t="shared" si="68"/>
        <v>6.9444444444438647E-4</v>
      </c>
      <c r="S73" s="11">
        <f t="shared" si="69"/>
        <v>2.3611111111111083E-2</v>
      </c>
      <c r="T73" s="11">
        <f t="shared" si="71"/>
        <v>6.9444444444449749E-4</v>
      </c>
      <c r="U73" s="41">
        <v>21</v>
      </c>
      <c r="V73" s="98">
        <f>INDEX('Počty dní'!A:E,MATCH(E73,'Počty dní'!C:C,0),4)</f>
        <v>195</v>
      </c>
      <c r="W73" s="99">
        <f>V73*U73</f>
        <v>4095</v>
      </c>
    </row>
    <row r="74" spans="1:24" x14ac:dyDescent="0.3">
      <c r="A74" s="66">
        <v>506</v>
      </c>
      <c r="B74" s="41">
        <v>5006</v>
      </c>
      <c r="C74" s="41" t="s">
        <v>1</v>
      </c>
      <c r="D74" s="41"/>
      <c r="E74" s="10" t="str">
        <f t="shared" si="64"/>
        <v>X</v>
      </c>
      <c r="F74" s="41" t="s">
        <v>45</v>
      </c>
      <c r="G74" s="41">
        <v>3</v>
      </c>
      <c r="H74" s="9" t="str">
        <f t="shared" si="65"/>
        <v>XXX372/3</v>
      </c>
      <c r="I74" s="41" t="s">
        <v>2</v>
      </c>
      <c r="J74" s="41" t="s">
        <v>2</v>
      </c>
      <c r="K74" s="42">
        <v>0.40347222222222223</v>
      </c>
      <c r="L74" s="42">
        <v>0.40486111111111112</v>
      </c>
      <c r="M74" s="41" t="s">
        <v>11</v>
      </c>
      <c r="N74" s="42">
        <v>0.4145833333333333</v>
      </c>
      <c r="O74" s="41" t="s">
        <v>16</v>
      </c>
      <c r="P74" s="9" t="str">
        <f t="shared" si="66"/>
        <v>OK</v>
      </c>
      <c r="Q74" s="11">
        <f t="shared" si="67"/>
        <v>9.7222222222221877E-3</v>
      </c>
      <c r="R74" s="11">
        <f t="shared" si="68"/>
        <v>1.388888888888884E-3</v>
      </c>
      <c r="S74" s="11">
        <f t="shared" si="69"/>
        <v>1.1111111111111072E-2</v>
      </c>
      <c r="T74" s="11">
        <f t="shared" si="71"/>
        <v>9.0277777777778012E-3</v>
      </c>
      <c r="U74" s="41">
        <v>10.6</v>
      </c>
      <c r="V74" s="98">
        <f>INDEX('Počty dní'!A:E,MATCH(E74,'Počty dní'!C:C,0),4)</f>
        <v>195</v>
      </c>
      <c r="W74" s="99">
        <f t="shared" si="70"/>
        <v>2067</v>
      </c>
    </row>
    <row r="75" spans="1:24" x14ac:dyDescent="0.3">
      <c r="A75" s="66">
        <v>506</v>
      </c>
      <c r="B75" s="41">
        <v>5006</v>
      </c>
      <c r="C75" s="41" t="s">
        <v>1</v>
      </c>
      <c r="D75" s="41"/>
      <c r="E75" s="10" t="str">
        <f t="shared" si="64"/>
        <v>X</v>
      </c>
      <c r="F75" s="41" t="s">
        <v>45</v>
      </c>
      <c r="G75" s="41">
        <v>8</v>
      </c>
      <c r="H75" s="9" t="str">
        <f t="shared" si="65"/>
        <v>XXX372/8</v>
      </c>
      <c r="I75" s="41" t="s">
        <v>2</v>
      </c>
      <c r="J75" s="41" t="s">
        <v>2</v>
      </c>
      <c r="K75" s="42">
        <v>0.41597222222222219</v>
      </c>
      <c r="L75" s="42">
        <v>0.41666666666666669</v>
      </c>
      <c r="M75" s="41" t="s">
        <v>16</v>
      </c>
      <c r="N75" s="42">
        <v>0.42708333333333331</v>
      </c>
      <c r="O75" s="41" t="s">
        <v>11</v>
      </c>
      <c r="P75" s="9" t="str">
        <f t="shared" si="66"/>
        <v>OK</v>
      </c>
      <c r="Q75" s="11">
        <f t="shared" si="67"/>
        <v>1.041666666666663E-2</v>
      </c>
      <c r="R75" s="11">
        <f t="shared" si="68"/>
        <v>6.9444444444449749E-4</v>
      </c>
      <c r="S75" s="11">
        <f t="shared" si="69"/>
        <v>1.1111111111111127E-2</v>
      </c>
      <c r="T75" s="11">
        <f t="shared" si="71"/>
        <v>1.388888888888884E-3</v>
      </c>
      <c r="U75" s="41">
        <v>11.1</v>
      </c>
      <c r="V75" s="98">
        <f>INDEX('Počty dní'!A:E,MATCH(E75,'Počty dní'!C:C,0),4)</f>
        <v>195</v>
      </c>
      <c r="W75" s="99">
        <f t="shared" si="70"/>
        <v>2164.5</v>
      </c>
    </row>
    <row r="76" spans="1:24" x14ac:dyDescent="0.3">
      <c r="A76" s="66">
        <v>506</v>
      </c>
      <c r="B76" s="41">
        <v>5006</v>
      </c>
      <c r="C76" s="41" t="s">
        <v>1</v>
      </c>
      <c r="D76" s="41"/>
      <c r="E76" s="10" t="str">
        <f t="shared" si="64"/>
        <v>X</v>
      </c>
      <c r="F76" s="41" t="s">
        <v>45</v>
      </c>
      <c r="G76" s="41">
        <v>5</v>
      </c>
      <c r="H76" s="9" t="str">
        <f t="shared" si="65"/>
        <v>XXX372/5</v>
      </c>
      <c r="I76" s="41" t="s">
        <v>2</v>
      </c>
      <c r="J76" s="41" t="s">
        <v>2</v>
      </c>
      <c r="K76" s="42">
        <v>0.4861111111111111</v>
      </c>
      <c r="L76" s="42">
        <v>0.48819444444444443</v>
      </c>
      <c r="M76" s="41" t="s">
        <v>11</v>
      </c>
      <c r="N76" s="42">
        <v>0.52222222222222225</v>
      </c>
      <c r="O76" s="41" t="s">
        <v>7</v>
      </c>
      <c r="P76" s="9" t="str">
        <f t="shared" si="66"/>
        <v>OK</v>
      </c>
      <c r="Q76" s="11">
        <f t="shared" si="67"/>
        <v>3.4027777777777823E-2</v>
      </c>
      <c r="R76" s="11">
        <f t="shared" si="68"/>
        <v>2.0833333333333259E-3</v>
      </c>
      <c r="S76" s="11">
        <f t="shared" si="69"/>
        <v>3.6111111111111149E-2</v>
      </c>
      <c r="T76" s="11">
        <f t="shared" si="71"/>
        <v>5.902777777777779E-2</v>
      </c>
      <c r="U76" s="41">
        <v>35.6</v>
      </c>
      <c r="V76" s="98">
        <f>INDEX('Počty dní'!A:E,MATCH(E76,'Počty dní'!C:C,0),4)</f>
        <v>195</v>
      </c>
      <c r="W76" s="99">
        <f t="shared" si="70"/>
        <v>6942</v>
      </c>
    </row>
    <row r="77" spans="1:24" x14ac:dyDescent="0.3">
      <c r="A77" s="66">
        <v>506</v>
      </c>
      <c r="B77" s="41">
        <v>5006</v>
      </c>
      <c r="C77" s="41" t="s">
        <v>1</v>
      </c>
      <c r="D77" s="41"/>
      <c r="E77" s="10" t="str">
        <f t="shared" si="64"/>
        <v>X</v>
      </c>
      <c r="F77" s="41" t="s">
        <v>45</v>
      </c>
      <c r="G77" s="41">
        <v>10</v>
      </c>
      <c r="H77" s="9" t="str">
        <f t="shared" si="65"/>
        <v>XXX372/10</v>
      </c>
      <c r="I77" s="41" t="s">
        <v>2</v>
      </c>
      <c r="J77" s="41" t="s">
        <v>2</v>
      </c>
      <c r="K77" s="42">
        <v>0.52638888888888891</v>
      </c>
      <c r="L77" s="42">
        <v>0.52847222222222223</v>
      </c>
      <c r="M77" s="41" t="s">
        <v>7</v>
      </c>
      <c r="N77" s="42">
        <v>0.5625</v>
      </c>
      <c r="O77" s="41" t="s">
        <v>11</v>
      </c>
      <c r="P77" s="9" t="str">
        <f t="shared" si="66"/>
        <v>OK</v>
      </c>
      <c r="Q77" s="11">
        <f t="shared" si="67"/>
        <v>3.4027777777777768E-2</v>
      </c>
      <c r="R77" s="11">
        <f t="shared" si="68"/>
        <v>2.0833333333333259E-3</v>
      </c>
      <c r="S77" s="11">
        <f t="shared" si="69"/>
        <v>3.6111111111111094E-2</v>
      </c>
      <c r="T77" s="11">
        <f t="shared" si="71"/>
        <v>4.1666666666666519E-3</v>
      </c>
      <c r="U77" s="41">
        <v>36.1</v>
      </c>
      <c r="V77" s="98">
        <f>INDEX('Počty dní'!A:E,MATCH(E77,'Počty dní'!C:C,0),4)</f>
        <v>195</v>
      </c>
      <c r="W77" s="99">
        <f t="shared" si="70"/>
        <v>7039.5</v>
      </c>
    </row>
    <row r="78" spans="1:24" x14ac:dyDescent="0.3">
      <c r="A78" s="66">
        <v>506</v>
      </c>
      <c r="B78" s="41">
        <v>5006</v>
      </c>
      <c r="C78" s="41" t="s">
        <v>1</v>
      </c>
      <c r="D78" s="41">
        <v>10</v>
      </c>
      <c r="E78" s="10" t="str">
        <f t="shared" si="64"/>
        <v>X10</v>
      </c>
      <c r="F78" s="41" t="s">
        <v>45</v>
      </c>
      <c r="G78" s="41">
        <v>7</v>
      </c>
      <c r="H78" s="9" t="str">
        <f t="shared" si="65"/>
        <v>XXX372/7</v>
      </c>
      <c r="I78" s="41" t="s">
        <v>2</v>
      </c>
      <c r="J78" s="41" t="s">
        <v>2</v>
      </c>
      <c r="K78" s="42">
        <v>0.56944444444444442</v>
      </c>
      <c r="L78" s="42">
        <v>0.57152777777777775</v>
      </c>
      <c r="M78" s="41" t="s">
        <v>11</v>
      </c>
      <c r="N78" s="42">
        <v>0.58124999999999993</v>
      </c>
      <c r="O78" s="41" t="s">
        <v>16</v>
      </c>
      <c r="P78" s="9" t="str">
        <f t="shared" ref="P78" si="72">IF(M79=O78,"OK","POZOR")</f>
        <v>OK</v>
      </c>
      <c r="Q78" s="11">
        <f t="shared" si="67"/>
        <v>9.7222222222221877E-3</v>
      </c>
      <c r="R78" s="11">
        <f t="shared" si="68"/>
        <v>2.0833333333333259E-3</v>
      </c>
      <c r="S78" s="11">
        <f t="shared" si="69"/>
        <v>1.1805555555555514E-2</v>
      </c>
      <c r="T78" s="11">
        <f t="shared" si="71"/>
        <v>6.9444444444444198E-3</v>
      </c>
      <c r="U78" s="41">
        <v>10.6</v>
      </c>
      <c r="V78" s="9">
        <f>INDEX('Počty dní'!A:E,MATCH(E78,'Počty dní'!C:C,0),4)</f>
        <v>195</v>
      </c>
      <c r="W78" s="40">
        <f t="shared" si="70"/>
        <v>2067</v>
      </c>
    </row>
    <row r="79" spans="1:24" x14ac:dyDescent="0.3">
      <c r="A79" s="66">
        <v>506</v>
      </c>
      <c r="B79" s="41">
        <v>5006</v>
      </c>
      <c r="C79" s="41" t="s">
        <v>1</v>
      </c>
      <c r="D79" s="41">
        <v>10</v>
      </c>
      <c r="E79" s="10" t="str">
        <f t="shared" si="64"/>
        <v>X10</v>
      </c>
      <c r="F79" s="41" t="s">
        <v>45</v>
      </c>
      <c r="G79" s="41">
        <v>12</v>
      </c>
      <c r="H79" s="9" t="str">
        <f t="shared" si="65"/>
        <v>XXX372/12</v>
      </c>
      <c r="I79" s="41" t="s">
        <v>2</v>
      </c>
      <c r="J79" s="41" t="s">
        <v>2</v>
      </c>
      <c r="K79" s="42">
        <v>0.58263888888888882</v>
      </c>
      <c r="L79" s="42">
        <v>0.58333333333333337</v>
      </c>
      <c r="M79" s="41" t="s">
        <v>16</v>
      </c>
      <c r="N79" s="42">
        <v>0.59375</v>
      </c>
      <c r="O79" s="41" t="s">
        <v>11</v>
      </c>
      <c r="P79" s="9" t="str">
        <f t="shared" ref="P79" si="73">IF(M80=O79,"OK","POZOR")</f>
        <v>OK</v>
      </c>
      <c r="Q79" s="11">
        <f t="shared" si="67"/>
        <v>1.041666666666663E-2</v>
      </c>
      <c r="R79" s="11">
        <f t="shared" si="68"/>
        <v>6.94444444444553E-4</v>
      </c>
      <c r="S79" s="11">
        <f t="shared" si="69"/>
        <v>1.1111111111111183E-2</v>
      </c>
      <c r="T79" s="11">
        <f t="shared" si="71"/>
        <v>1.388888888888884E-3</v>
      </c>
      <c r="U79" s="41">
        <v>11.1</v>
      </c>
      <c r="V79" s="9">
        <f>INDEX('Počty dní'!A:E,MATCH(E79,'Počty dní'!C:C,0),4)</f>
        <v>195</v>
      </c>
      <c r="W79" s="40">
        <f t="shared" si="70"/>
        <v>2164.5</v>
      </c>
    </row>
    <row r="80" spans="1:24" ht="15" thickBot="1" x14ac:dyDescent="0.35">
      <c r="A80" s="66">
        <v>506</v>
      </c>
      <c r="B80" s="41">
        <v>5006</v>
      </c>
      <c r="C80" s="41" t="s">
        <v>1</v>
      </c>
      <c r="D80" s="41"/>
      <c r="E80" s="10" t="str">
        <f t="shared" si="64"/>
        <v>X</v>
      </c>
      <c r="F80" s="41" t="s">
        <v>45</v>
      </c>
      <c r="G80" s="41">
        <v>9</v>
      </c>
      <c r="H80" s="9" t="str">
        <f t="shared" si="65"/>
        <v>XXX372/9</v>
      </c>
      <c r="I80" s="41" t="s">
        <v>2</v>
      </c>
      <c r="J80" s="41" t="s">
        <v>2</v>
      </c>
      <c r="K80" s="42">
        <v>0.61111111111111105</v>
      </c>
      <c r="L80" s="42">
        <v>0.61319444444444449</v>
      </c>
      <c r="M80" s="41" t="s">
        <v>11</v>
      </c>
      <c r="N80" s="42">
        <v>0.64722222222222225</v>
      </c>
      <c r="O80" s="41" t="s">
        <v>7</v>
      </c>
      <c r="P80" s="9"/>
      <c r="Q80" s="11">
        <f t="shared" si="67"/>
        <v>3.4027777777777768E-2</v>
      </c>
      <c r="R80" s="11">
        <f t="shared" si="68"/>
        <v>2.083333333333437E-3</v>
      </c>
      <c r="S80" s="11">
        <f t="shared" si="69"/>
        <v>3.6111111111111205E-2</v>
      </c>
      <c r="T80" s="11">
        <f t="shared" si="71"/>
        <v>1.7361111111111049E-2</v>
      </c>
      <c r="U80" s="41">
        <v>35.6</v>
      </c>
      <c r="V80" s="98">
        <f>INDEX('Počty dní'!A:E,MATCH(E80,'Počty dní'!C:C,0),4)</f>
        <v>195</v>
      </c>
      <c r="W80" s="99">
        <f t="shared" si="70"/>
        <v>6942</v>
      </c>
    </row>
    <row r="81" spans="1:24" ht="15" thickBot="1" x14ac:dyDescent="0.35">
      <c r="A81" s="43" t="str">
        <f ca="1">CONCATENATE(INDIRECT("R[-3]C[0]",FALSE),"celkem")</f>
        <v>506celkem</v>
      </c>
      <c r="B81" s="44"/>
      <c r="C81" s="44" t="str">
        <f ca="1">INDIRECT("R[-1]C[12]",FALSE)</f>
        <v>Hrotovice,,aut.nádr.</v>
      </c>
      <c r="D81" s="45"/>
      <c r="E81" s="44"/>
      <c r="F81" s="45"/>
      <c r="G81" s="46"/>
      <c r="H81" s="47"/>
      <c r="I81" s="48"/>
      <c r="J81" s="49" t="str">
        <f ca="1">INDIRECT("R[-2]C[0]",FALSE)</f>
        <v>S</v>
      </c>
      <c r="K81" s="50"/>
      <c r="L81" s="51"/>
      <c r="M81" s="52"/>
      <c r="N81" s="51"/>
      <c r="O81" s="53"/>
      <c r="P81" s="44"/>
      <c r="Q81" s="54">
        <f>SUM(Q69:Q80)</f>
        <v>0.2833333333333331</v>
      </c>
      <c r="R81" s="54">
        <f t="shared" ref="R81:T81" si="74">SUM(R69:R80)</f>
        <v>1.5972222222222388E-2</v>
      </c>
      <c r="S81" s="54">
        <f t="shared" si="74"/>
        <v>0.29930555555555549</v>
      </c>
      <c r="T81" s="54">
        <f t="shared" si="74"/>
        <v>0.15347222222222229</v>
      </c>
      <c r="U81" s="55">
        <f>SUM(U69:U80)</f>
        <v>294.2</v>
      </c>
      <c r="V81" s="56"/>
      <c r="W81" s="106">
        <f>SUM(W69:W80)</f>
        <v>57369</v>
      </c>
      <c r="X81" s="58"/>
    </row>
    <row r="82" spans="1:24" x14ac:dyDescent="0.3">
      <c r="L82" s="1"/>
      <c r="N82" s="1"/>
      <c r="P82" s="1"/>
    </row>
    <row r="83" spans="1:24" ht="15" thickBot="1" x14ac:dyDescent="0.35"/>
    <row r="84" spans="1:24" x14ac:dyDescent="0.3">
      <c r="A84" s="59">
        <v>507</v>
      </c>
      <c r="B84" s="60">
        <v>5007</v>
      </c>
      <c r="C84" s="60" t="s">
        <v>1</v>
      </c>
      <c r="D84" s="60"/>
      <c r="E84" s="61" t="str">
        <f t="shared" ref="E84:E91" si="75">CONCATENATE(C84,D84)</f>
        <v>X</v>
      </c>
      <c r="F84" s="60" t="s">
        <v>48</v>
      </c>
      <c r="G84" s="60">
        <v>2</v>
      </c>
      <c r="H84" s="62" t="str">
        <f t="shared" ref="H84:H91" si="76">CONCATENATE(F84,"/",G84)</f>
        <v>XXX374/2</v>
      </c>
      <c r="I84" s="60" t="s">
        <v>2</v>
      </c>
      <c r="J84" s="60" t="s">
        <v>3</v>
      </c>
      <c r="K84" s="63">
        <v>0.19236111111111112</v>
      </c>
      <c r="L84" s="63">
        <v>0.19375000000000001</v>
      </c>
      <c r="M84" s="60" t="s">
        <v>24</v>
      </c>
      <c r="N84" s="63">
        <v>0.22916666666666666</v>
      </c>
      <c r="O84" s="60" t="s">
        <v>11</v>
      </c>
      <c r="P84" s="62" t="str">
        <f t="shared" ref="P84:P90" si="77">IF(M85=O84,"OK","POZOR")</f>
        <v>OK</v>
      </c>
      <c r="Q84" s="64">
        <f t="shared" ref="Q84:Q91" si="78">IF(ISNUMBER(G84),N84-L84,IF(F84="přejezd",N84-L84,0))</f>
        <v>3.5416666666666652E-2</v>
      </c>
      <c r="R84" s="64">
        <f t="shared" ref="R84:R91" si="79">IF(ISNUMBER(G84),L84-K84,0)</f>
        <v>1.388888888888884E-3</v>
      </c>
      <c r="S84" s="64">
        <f t="shared" ref="S84:S91" si="80">Q84+R84</f>
        <v>3.6805555555555536E-2</v>
      </c>
      <c r="T84" s="64"/>
      <c r="U84" s="60">
        <v>32.9</v>
      </c>
      <c r="V84" s="97">
        <f>INDEX('Počty dní'!A:E,MATCH(E84,'Počty dní'!C:C,0),4)</f>
        <v>195</v>
      </c>
      <c r="W84" s="100">
        <f t="shared" ref="W84:W91" si="81">V84*U84</f>
        <v>6415.5</v>
      </c>
    </row>
    <row r="85" spans="1:24" x14ac:dyDescent="0.3">
      <c r="A85" s="66">
        <v>507</v>
      </c>
      <c r="B85" s="41">
        <v>5007</v>
      </c>
      <c r="C85" s="41" t="s">
        <v>1</v>
      </c>
      <c r="D85" s="41"/>
      <c r="E85" s="10" t="str">
        <f t="shared" si="75"/>
        <v>X</v>
      </c>
      <c r="F85" s="41" t="s">
        <v>48</v>
      </c>
      <c r="G85" s="41">
        <v>1</v>
      </c>
      <c r="H85" s="9" t="str">
        <f t="shared" si="76"/>
        <v>XXX374/1</v>
      </c>
      <c r="I85" s="41" t="s">
        <v>2</v>
      </c>
      <c r="J85" s="41" t="s">
        <v>3</v>
      </c>
      <c r="K85" s="42">
        <v>0.23124999999999998</v>
      </c>
      <c r="L85" s="42">
        <v>0.23263888888888887</v>
      </c>
      <c r="M85" s="41" t="s">
        <v>11</v>
      </c>
      <c r="N85" s="42">
        <v>0.26458333333333334</v>
      </c>
      <c r="O85" s="41" t="s">
        <v>20</v>
      </c>
      <c r="P85" s="9" t="str">
        <f t="shared" si="77"/>
        <v>OK</v>
      </c>
      <c r="Q85" s="11">
        <f t="shared" si="78"/>
        <v>3.194444444444447E-2</v>
      </c>
      <c r="R85" s="11">
        <f t="shared" si="79"/>
        <v>1.388888888888884E-3</v>
      </c>
      <c r="S85" s="11">
        <f t="shared" si="80"/>
        <v>3.3333333333333354E-2</v>
      </c>
      <c r="T85" s="11">
        <f t="shared" ref="T85:T91" si="82">K85-N84</f>
        <v>2.0833333333333259E-3</v>
      </c>
      <c r="U85" s="41">
        <v>32.1</v>
      </c>
      <c r="V85" s="98">
        <f>INDEX('Počty dní'!A:E,MATCH(E85,'Počty dní'!C:C,0),4)</f>
        <v>195</v>
      </c>
      <c r="W85" s="99">
        <f t="shared" si="81"/>
        <v>6259.5</v>
      </c>
    </row>
    <row r="86" spans="1:24" x14ac:dyDescent="0.3">
      <c r="A86" s="66">
        <v>507</v>
      </c>
      <c r="B86" s="41">
        <v>5007</v>
      </c>
      <c r="C86" s="41" t="s">
        <v>1</v>
      </c>
      <c r="D86" s="41"/>
      <c r="E86" s="10" t="str">
        <f t="shared" si="75"/>
        <v>X</v>
      </c>
      <c r="F86" s="41" t="s">
        <v>48</v>
      </c>
      <c r="G86" s="41">
        <v>4</v>
      </c>
      <c r="H86" s="9" t="str">
        <f t="shared" si="76"/>
        <v>XXX374/4</v>
      </c>
      <c r="I86" s="41" t="s">
        <v>3</v>
      </c>
      <c r="J86" s="41" t="s">
        <v>3</v>
      </c>
      <c r="K86" s="42">
        <v>0.26527777777777778</v>
      </c>
      <c r="L86" s="42">
        <v>0.26666666666666666</v>
      </c>
      <c r="M86" s="41" t="s">
        <v>20</v>
      </c>
      <c r="N86" s="42">
        <v>0.3125</v>
      </c>
      <c r="O86" s="41" t="s">
        <v>11</v>
      </c>
      <c r="P86" s="9" t="str">
        <f t="shared" si="77"/>
        <v>OK</v>
      </c>
      <c r="Q86" s="11">
        <f t="shared" si="78"/>
        <v>4.5833333333333337E-2</v>
      </c>
      <c r="R86" s="11">
        <f t="shared" si="79"/>
        <v>1.388888888888884E-3</v>
      </c>
      <c r="S86" s="11">
        <f t="shared" si="80"/>
        <v>4.7222222222222221E-2</v>
      </c>
      <c r="T86" s="11">
        <f t="shared" si="82"/>
        <v>6.9444444444444198E-4</v>
      </c>
      <c r="U86" s="41">
        <v>38.700000000000003</v>
      </c>
      <c r="V86" s="98">
        <f>INDEX('Počty dní'!A:E,MATCH(E86,'Počty dní'!C:C,0),4)</f>
        <v>195</v>
      </c>
      <c r="W86" s="99">
        <f t="shared" si="81"/>
        <v>7546.5000000000009</v>
      </c>
    </row>
    <row r="87" spans="1:24" x14ac:dyDescent="0.3">
      <c r="A87" s="66">
        <v>507</v>
      </c>
      <c r="B87" s="41">
        <v>5007</v>
      </c>
      <c r="C87" s="41" t="s">
        <v>1</v>
      </c>
      <c r="D87" s="41"/>
      <c r="E87" s="10" t="str">
        <f t="shared" si="75"/>
        <v>X</v>
      </c>
      <c r="F87" s="41" t="s">
        <v>48</v>
      </c>
      <c r="G87" s="41">
        <v>5</v>
      </c>
      <c r="H87" s="9" t="str">
        <f t="shared" si="76"/>
        <v>XXX374/5</v>
      </c>
      <c r="I87" s="41" t="s">
        <v>2</v>
      </c>
      <c r="J87" s="41" t="s">
        <v>3</v>
      </c>
      <c r="K87" s="42">
        <v>0.52916666666666667</v>
      </c>
      <c r="L87" s="42">
        <v>0.53125</v>
      </c>
      <c r="M87" s="41" t="s">
        <v>11</v>
      </c>
      <c r="N87" s="42">
        <v>0.57291666666666663</v>
      </c>
      <c r="O87" s="41" t="s">
        <v>20</v>
      </c>
      <c r="P87" s="9" t="str">
        <f t="shared" si="77"/>
        <v>OK</v>
      </c>
      <c r="Q87" s="11">
        <f t="shared" si="78"/>
        <v>4.166666666666663E-2</v>
      </c>
      <c r="R87" s="11">
        <f t="shared" si="79"/>
        <v>2.0833333333333259E-3</v>
      </c>
      <c r="S87" s="11">
        <f t="shared" si="80"/>
        <v>4.3749999999999956E-2</v>
      </c>
      <c r="T87" s="11">
        <f t="shared" si="82"/>
        <v>0.21666666666666667</v>
      </c>
      <c r="U87" s="41">
        <v>38.700000000000003</v>
      </c>
      <c r="V87" s="98">
        <f>INDEX('Počty dní'!A:E,MATCH(E87,'Počty dní'!C:C,0),4)</f>
        <v>195</v>
      </c>
      <c r="W87" s="99">
        <f t="shared" si="81"/>
        <v>7546.5000000000009</v>
      </c>
    </row>
    <row r="88" spans="1:24" x14ac:dyDescent="0.3">
      <c r="A88" s="66">
        <v>507</v>
      </c>
      <c r="B88" s="41">
        <v>5007</v>
      </c>
      <c r="C88" s="41" t="s">
        <v>1</v>
      </c>
      <c r="D88" s="41"/>
      <c r="E88" s="10" t="str">
        <f t="shared" si="75"/>
        <v>X</v>
      </c>
      <c r="F88" s="41" t="s">
        <v>48</v>
      </c>
      <c r="G88" s="41">
        <v>10</v>
      </c>
      <c r="H88" s="9" t="str">
        <f t="shared" si="76"/>
        <v>XXX374/10</v>
      </c>
      <c r="I88" s="41" t="s">
        <v>2</v>
      </c>
      <c r="J88" s="41" t="s">
        <v>3</v>
      </c>
      <c r="K88" s="42">
        <v>0.57361111111111118</v>
      </c>
      <c r="L88" s="42">
        <v>0.57500000000000007</v>
      </c>
      <c r="M88" s="41" t="s">
        <v>20</v>
      </c>
      <c r="N88" s="42">
        <v>0.60763888888888895</v>
      </c>
      <c r="O88" s="41" t="s">
        <v>11</v>
      </c>
      <c r="P88" s="9" t="str">
        <f t="shared" si="77"/>
        <v>OK</v>
      </c>
      <c r="Q88" s="11">
        <f t="shared" si="78"/>
        <v>3.2638888888888884E-2</v>
      </c>
      <c r="R88" s="11">
        <f t="shared" si="79"/>
        <v>1.388888888888884E-3</v>
      </c>
      <c r="S88" s="11">
        <f t="shared" si="80"/>
        <v>3.4027777777777768E-2</v>
      </c>
      <c r="T88" s="11">
        <f t="shared" si="82"/>
        <v>6.94444444444553E-4</v>
      </c>
      <c r="U88" s="41">
        <v>32.1</v>
      </c>
      <c r="V88" s="98">
        <f>INDEX('Počty dní'!A:E,MATCH(E88,'Počty dní'!C:C,0),4)</f>
        <v>195</v>
      </c>
      <c r="W88" s="99">
        <f t="shared" si="81"/>
        <v>6259.5</v>
      </c>
    </row>
    <row r="89" spans="1:24" x14ac:dyDescent="0.3">
      <c r="A89" s="66">
        <v>507</v>
      </c>
      <c r="B89" s="41">
        <v>5007</v>
      </c>
      <c r="C89" s="41" t="s">
        <v>1</v>
      </c>
      <c r="D89" s="41"/>
      <c r="E89" s="10" t="str">
        <f t="shared" si="75"/>
        <v>X</v>
      </c>
      <c r="F89" s="41" t="s">
        <v>48</v>
      </c>
      <c r="G89" s="41">
        <v>7</v>
      </c>
      <c r="H89" s="9" t="str">
        <f t="shared" si="76"/>
        <v>XXX374/7</v>
      </c>
      <c r="I89" s="41" t="s">
        <v>3</v>
      </c>
      <c r="J89" s="41" t="s">
        <v>3</v>
      </c>
      <c r="K89" s="42">
        <v>0.61111111111111105</v>
      </c>
      <c r="L89" s="42">
        <v>0.61458333333333337</v>
      </c>
      <c r="M89" s="41" t="s">
        <v>11</v>
      </c>
      <c r="N89" s="42">
        <v>0.65625</v>
      </c>
      <c r="O89" s="41" t="s">
        <v>20</v>
      </c>
      <c r="P89" s="9" t="str">
        <f t="shared" si="77"/>
        <v>OK</v>
      </c>
      <c r="Q89" s="11">
        <f t="shared" si="78"/>
        <v>4.166666666666663E-2</v>
      </c>
      <c r="R89" s="11">
        <f t="shared" si="79"/>
        <v>3.4722222222223209E-3</v>
      </c>
      <c r="S89" s="11">
        <f t="shared" si="80"/>
        <v>4.5138888888888951E-2</v>
      </c>
      <c r="T89" s="11">
        <f t="shared" si="82"/>
        <v>3.4722222222220989E-3</v>
      </c>
      <c r="U89" s="41">
        <v>38.700000000000003</v>
      </c>
      <c r="V89" s="98">
        <f>INDEX('Počty dní'!A:E,MATCH(E89,'Počty dní'!C:C,0),4)</f>
        <v>195</v>
      </c>
      <c r="W89" s="99">
        <f t="shared" si="81"/>
        <v>7546.5000000000009</v>
      </c>
    </row>
    <row r="90" spans="1:24" x14ac:dyDescent="0.3">
      <c r="A90" s="66">
        <v>507</v>
      </c>
      <c r="B90" s="41">
        <v>5007</v>
      </c>
      <c r="C90" s="41" t="s">
        <v>1</v>
      </c>
      <c r="D90" s="41"/>
      <c r="E90" s="10" t="str">
        <f t="shared" si="75"/>
        <v>X</v>
      </c>
      <c r="F90" s="41" t="s">
        <v>48</v>
      </c>
      <c r="G90" s="41">
        <v>12</v>
      </c>
      <c r="H90" s="9" t="str">
        <f t="shared" si="76"/>
        <v>XXX374/12</v>
      </c>
      <c r="I90" s="41" t="s">
        <v>2</v>
      </c>
      <c r="J90" s="41" t="s">
        <v>3</v>
      </c>
      <c r="K90" s="42">
        <v>0.69791666666666663</v>
      </c>
      <c r="L90" s="42">
        <v>0.70000000000000007</v>
      </c>
      <c r="M90" s="41" t="s">
        <v>20</v>
      </c>
      <c r="N90" s="42">
        <v>0.73263888888888884</v>
      </c>
      <c r="O90" s="41" t="s">
        <v>11</v>
      </c>
      <c r="P90" s="9" t="str">
        <f t="shared" si="77"/>
        <v>OK</v>
      </c>
      <c r="Q90" s="11">
        <f t="shared" si="78"/>
        <v>3.2638888888888773E-2</v>
      </c>
      <c r="R90" s="11">
        <f t="shared" si="79"/>
        <v>2.083333333333437E-3</v>
      </c>
      <c r="S90" s="11">
        <f t="shared" si="80"/>
        <v>3.472222222222221E-2</v>
      </c>
      <c r="T90" s="11">
        <f t="shared" si="82"/>
        <v>4.166666666666663E-2</v>
      </c>
      <c r="U90" s="41">
        <v>32.1</v>
      </c>
      <c r="V90" s="98">
        <f>INDEX('Počty dní'!A:E,MATCH(E90,'Počty dní'!C:C,0),4)</f>
        <v>195</v>
      </c>
      <c r="W90" s="99">
        <f t="shared" si="81"/>
        <v>6259.5</v>
      </c>
    </row>
    <row r="91" spans="1:24" ht="15" thickBot="1" x14ac:dyDescent="0.35">
      <c r="A91" s="66">
        <v>507</v>
      </c>
      <c r="B91" s="41">
        <v>5007</v>
      </c>
      <c r="C91" s="41" t="s">
        <v>1</v>
      </c>
      <c r="D91" s="41"/>
      <c r="E91" s="10" t="str">
        <f t="shared" si="75"/>
        <v>X</v>
      </c>
      <c r="F91" s="41" t="s">
        <v>48</v>
      </c>
      <c r="G91" s="41">
        <v>9</v>
      </c>
      <c r="H91" s="9" t="str">
        <f t="shared" si="76"/>
        <v>XXX374/9</v>
      </c>
      <c r="I91" s="41" t="s">
        <v>2</v>
      </c>
      <c r="J91" s="41" t="s">
        <v>3</v>
      </c>
      <c r="K91" s="42">
        <v>0.73749999999999993</v>
      </c>
      <c r="L91" s="42">
        <v>0.73958333333333337</v>
      </c>
      <c r="M91" s="41" t="s">
        <v>11</v>
      </c>
      <c r="N91" s="42">
        <v>0.77430555555555547</v>
      </c>
      <c r="O91" s="41" t="s">
        <v>24</v>
      </c>
      <c r="P91" s="9"/>
      <c r="Q91" s="11">
        <f t="shared" si="78"/>
        <v>3.4722222222222099E-2</v>
      </c>
      <c r="R91" s="11">
        <f t="shared" si="79"/>
        <v>2.083333333333437E-3</v>
      </c>
      <c r="S91" s="11">
        <f t="shared" si="80"/>
        <v>3.6805555555555536E-2</v>
      </c>
      <c r="T91" s="11">
        <f t="shared" si="82"/>
        <v>4.8611111111110938E-3</v>
      </c>
      <c r="U91" s="41">
        <v>32.9</v>
      </c>
      <c r="V91" s="98">
        <f>INDEX('Počty dní'!A:E,MATCH(E91,'Počty dní'!C:C,0),4)</f>
        <v>195</v>
      </c>
      <c r="W91" s="99">
        <f t="shared" si="81"/>
        <v>6415.5</v>
      </c>
    </row>
    <row r="92" spans="1:24" ht="15" thickBot="1" x14ac:dyDescent="0.35">
      <c r="A92" s="43" t="str">
        <f ca="1">CONCATENATE(INDIRECT("R[-3]C[0]",FALSE),"celkem")</f>
        <v>507celkem</v>
      </c>
      <c r="B92" s="44"/>
      <c r="C92" s="44" t="str">
        <f ca="1">INDIRECT("R[-1]C[12]",FALSE)</f>
        <v>Chotěbudice</v>
      </c>
      <c r="D92" s="45"/>
      <c r="E92" s="44"/>
      <c r="F92" s="45"/>
      <c r="G92" s="46"/>
      <c r="H92" s="47"/>
      <c r="I92" s="48"/>
      <c r="J92" s="49" t="str">
        <f ca="1">INDIRECT("R[-2]C[0]",FALSE)</f>
        <v>V</v>
      </c>
      <c r="K92" s="50"/>
      <c r="L92" s="51"/>
      <c r="M92" s="52"/>
      <c r="N92" s="51"/>
      <c r="O92" s="53"/>
      <c r="P92" s="44"/>
      <c r="Q92" s="54">
        <f>SUM(Q84:Q91)</f>
        <v>0.2965277777777775</v>
      </c>
      <c r="R92" s="54">
        <f t="shared" ref="R92:T92" si="83">SUM(R84:R91)</f>
        <v>1.5277777777778057E-2</v>
      </c>
      <c r="S92" s="54">
        <f t="shared" si="83"/>
        <v>0.31180555555555556</v>
      </c>
      <c r="T92" s="54">
        <f t="shared" si="83"/>
        <v>0.27013888888888882</v>
      </c>
      <c r="U92" s="55">
        <f>SUM(U84:U91)</f>
        <v>278.2</v>
      </c>
      <c r="V92" s="56"/>
      <c r="W92" s="106">
        <f>SUM(W84:W91)</f>
        <v>54249</v>
      </c>
      <c r="X92" s="58"/>
    </row>
    <row r="94" spans="1:24" ht="15" thickBot="1" x14ac:dyDescent="0.35">
      <c r="L94" s="1"/>
      <c r="N94" s="1"/>
      <c r="P94" s="1"/>
    </row>
    <row r="95" spans="1:24" x14ac:dyDescent="0.3">
      <c r="A95" s="59">
        <v>508</v>
      </c>
      <c r="B95" s="60">
        <v>5008</v>
      </c>
      <c r="C95" s="60" t="s">
        <v>1</v>
      </c>
      <c r="D95" s="60"/>
      <c r="E95" s="61" t="str">
        <f t="shared" ref="E95:E102" si="84">CONCATENATE(C95,D95)</f>
        <v>X</v>
      </c>
      <c r="F95" s="60" t="s">
        <v>44</v>
      </c>
      <c r="G95" s="60">
        <v>3</v>
      </c>
      <c r="H95" s="62" t="str">
        <f t="shared" ref="H95:H102" si="85">CONCATENATE(F95,"/",G95)</f>
        <v>XXX405/3</v>
      </c>
      <c r="I95" s="60" t="s">
        <v>2</v>
      </c>
      <c r="J95" s="60" t="s">
        <v>3</v>
      </c>
      <c r="K95" s="63">
        <v>0.22847222222222222</v>
      </c>
      <c r="L95" s="63">
        <v>0.22916666666666666</v>
      </c>
      <c r="M95" s="60" t="s">
        <v>17</v>
      </c>
      <c r="N95" s="63">
        <v>0.26180555555555557</v>
      </c>
      <c r="O95" s="60" t="s">
        <v>4</v>
      </c>
      <c r="P95" s="62" t="str">
        <f t="shared" ref="P95:P101" si="86">IF(M96=O95,"OK","POZOR")</f>
        <v>OK</v>
      </c>
      <c r="Q95" s="64">
        <f t="shared" ref="Q95:Q102" si="87">IF(ISNUMBER(G95),N95-L95,IF(F95="přejezd",N95-L95,0))</f>
        <v>3.2638888888888912E-2</v>
      </c>
      <c r="R95" s="64">
        <f t="shared" ref="R95:R102" si="88">IF(ISNUMBER(G95),L95-K95,0)</f>
        <v>6.9444444444444198E-4</v>
      </c>
      <c r="S95" s="64">
        <f t="shared" ref="S95:S102" si="89">Q95+R95</f>
        <v>3.3333333333333354E-2</v>
      </c>
      <c r="T95" s="64"/>
      <c r="U95" s="60">
        <v>30.7</v>
      </c>
      <c r="V95" s="97">
        <f>INDEX('Počty dní'!A:E,MATCH(E95,'Počty dní'!C:C,0),4)</f>
        <v>195</v>
      </c>
      <c r="W95" s="100">
        <f t="shared" ref="W95:W102" si="90">V95*U95</f>
        <v>5986.5</v>
      </c>
    </row>
    <row r="96" spans="1:24" x14ac:dyDescent="0.3">
      <c r="A96" s="66">
        <v>508</v>
      </c>
      <c r="B96" s="41">
        <v>5008</v>
      </c>
      <c r="C96" s="41" t="s">
        <v>1</v>
      </c>
      <c r="D96" s="41">
        <v>10</v>
      </c>
      <c r="E96" s="10" t="str">
        <f t="shared" si="84"/>
        <v>X10</v>
      </c>
      <c r="F96" s="41" t="s">
        <v>44</v>
      </c>
      <c r="G96" s="41">
        <v>4</v>
      </c>
      <c r="H96" s="9" t="str">
        <f t="shared" si="85"/>
        <v>XXX405/4</v>
      </c>
      <c r="I96" s="41" t="s">
        <v>2</v>
      </c>
      <c r="J96" s="41" t="s">
        <v>3</v>
      </c>
      <c r="K96" s="42">
        <v>0.2722222222222222</v>
      </c>
      <c r="L96" s="42">
        <v>0.27430555555555552</v>
      </c>
      <c r="M96" s="41" t="s">
        <v>4</v>
      </c>
      <c r="N96" s="42">
        <v>0.28958333333333336</v>
      </c>
      <c r="O96" s="41" t="s">
        <v>21</v>
      </c>
      <c r="P96" s="9" t="str">
        <f t="shared" si="86"/>
        <v>OK</v>
      </c>
      <c r="Q96" s="11">
        <f t="shared" si="87"/>
        <v>1.5277777777777835E-2</v>
      </c>
      <c r="R96" s="11">
        <f t="shared" si="88"/>
        <v>2.0833333333333259E-3</v>
      </c>
      <c r="S96" s="11">
        <f t="shared" si="89"/>
        <v>1.736111111111116E-2</v>
      </c>
      <c r="T96" s="11">
        <f t="shared" ref="T96:T102" si="91">K96-N95</f>
        <v>1.041666666666663E-2</v>
      </c>
      <c r="U96" s="41">
        <v>13.2</v>
      </c>
      <c r="V96" s="9">
        <f>INDEX('Počty dní'!A:E,MATCH(E96,'Počty dní'!C:C,0),4)</f>
        <v>195</v>
      </c>
      <c r="W96" s="40">
        <f t="shared" si="90"/>
        <v>2574</v>
      </c>
    </row>
    <row r="97" spans="1:24" x14ac:dyDescent="0.3">
      <c r="A97" s="66">
        <v>508</v>
      </c>
      <c r="B97" s="41">
        <v>5008</v>
      </c>
      <c r="C97" s="41" t="s">
        <v>1</v>
      </c>
      <c r="D97" s="41">
        <v>10</v>
      </c>
      <c r="E97" s="10" t="str">
        <f t="shared" si="84"/>
        <v>X10</v>
      </c>
      <c r="F97" s="41" t="s">
        <v>44</v>
      </c>
      <c r="G97" s="41">
        <v>7</v>
      </c>
      <c r="H97" s="9" t="str">
        <f t="shared" si="85"/>
        <v>XXX405/7</v>
      </c>
      <c r="I97" s="41" t="s">
        <v>3</v>
      </c>
      <c r="J97" s="41" t="s">
        <v>3</v>
      </c>
      <c r="K97" s="42">
        <v>0.29166666666666669</v>
      </c>
      <c r="L97" s="42">
        <v>0.2951388888888889</v>
      </c>
      <c r="M97" s="41" t="s">
        <v>21</v>
      </c>
      <c r="N97" s="42">
        <v>0.3125</v>
      </c>
      <c r="O97" s="41" t="s">
        <v>4</v>
      </c>
      <c r="P97" s="9" t="str">
        <f t="shared" si="86"/>
        <v>OK</v>
      </c>
      <c r="Q97" s="11">
        <f t="shared" si="87"/>
        <v>1.7361111111111105E-2</v>
      </c>
      <c r="R97" s="11">
        <f t="shared" si="88"/>
        <v>3.4722222222222099E-3</v>
      </c>
      <c r="S97" s="11">
        <f t="shared" si="89"/>
        <v>2.0833333333333315E-2</v>
      </c>
      <c r="T97" s="11">
        <f t="shared" si="91"/>
        <v>2.0833333333333259E-3</v>
      </c>
      <c r="U97" s="41">
        <v>13.2</v>
      </c>
      <c r="V97" s="9">
        <f>INDEX('Počty dní'!A:E,MATCH(E97,'Počty dní'!C:C,0),4)</f>
        <v>195</v>
      </c>
      <c r="W97" s="40">
        <f t="shared" si="90"/>
        <v>2574</v>
      </c>
    </row>
    <row r="98" spans="1:24" x14ac:dyDescent="0.3">
      <c r="A98" s="66">
        <v>508</v>
      </c>
      <c r="B98" s="41">
        <v>5008</v>
      </c>
      <c r="C98" s="41" t="s">
        <v>1</v>
      </c>
      <c r="D98" s="41">
        <v>10</v>
      </c>
      <c r="E98" s="10" t="str">
        <f>CONCATENATE(C98,D98)</f>
        <v>X10</v>
      </c>
      <c r="F98" s="41" t="s">
        <v>44</v>
      </c>
      <c r="G98" s="41">
        <v>12</v>
      </c>
      <c r="H98" s="9" t="str">
        <f>CONCATENATE(F98,"/",G98)</f>
        <v>XXX405/12</v>
      </c>
      <c r="I98" s="41" t="s">
        <v>3</v>
      </c>
      <c r="J98" s="41" t="s">
        <v>3</v>
      </c>
      <c r="K98" s="42">
        <v>0.56597222222222221</v>
      </c>
      <c r="L98" s="42">
        <v>0.56944444444444442</v>
      </c>
      <c r="M98" s="41" t="s">
        <v>4</v>
      </c>
      <c r="N98" s="42">
        <v>0.60138888888888886</v>
      </c>
      <c r="O98" s="41" t="s">
        <v>22</v>
      </c>
      <c r="P98" s="9" t="str">
        <f t="shared" si="86"/>
        <v>OK</v>
      </c>
      <c r="Q98" s="11">
        <f t="shared" si="87"/>
        <v>3.1944444444444442E-2</v>
      </c>
      <c r="R98" s="11">
        <f t="shared" si="88"/>
        <v>3.4722222222222099E-3</v>
      </c>
      <c r="S98" s="11">
        <f t="shared" si="89"/>
        <v>3.5416666666666652E-2</v>
      </c>
      <c r="T98" s="11">
        <f t="shared" si="91"/>
        <v>0.25347222222222221</v>
      </c>
      <c r="U98" s="41">
        <v>21.8</v>
      </c>
      <c r="V98" s="9">
        <f>INDEX('Počty dní'!A:E,MATCH(E98,'Počty dní'!C:C,0),4)</f>
        <v>195</v>
      </c>
      <c r="W98" s="40">
        <f>V98*U98</f>
        <v>4251</v>
      </c>
    </row>
    <row r="99" spans="1:24" x14ac:dyDescent="0.3">
      <c r="A99" s="66">
        <v>508</v>
      </c>
      <c r="B99" s="41">
        <v>5008</v>
      </c>
      <c r="C99" s="41" t="s">
        <v>1</v>
      </c>
      <c r="D99" s="41">
        <v>10</v>
      </c>
      <c r="E99" s="10" t="str">
        <f>CONCATENATE(C99,D99)</f>
        <v>X10</v>
      </c>
      <c r="F99" s="41" t="s">
        <v>44</v>
      </c>
      <c r="G99" s="41">
        <v>15</v>
      </c>
      <c r="H99" s="9" t="str">
        <f>CONCATENATE(F99,"/",G99)</f>
        <v>XXX405/15</v>
      </c>
      <c r="I99" s="41" t="s">
        <v>2</v>
      </c>
      <c r="J99" s="41" t="s">
        <v>3</v>
      </c>
      <c r="K99" s="42">
        <v>0.60972222222222217</v>
      </c>
      <c r="L99" s="42">
        <v>0.61041666666666672</v>
      </c>
      <c r="M99" s="41" t="s">
        <v>22</v>
      </c>
      <c r="N99" s="42">
        <v>0.63680555555555551</v>
      </c>
      <c r="O99" s="41" t="s">
        <v>4</v>
      </c>
      <c r="P99" s="9" t="str">
        <f t="shared" si="86"/>
        <v>OK</v>
      </c>
      <c r="Q99" s="11">
        <f t="shared" si="87"/>
        <v>2.6388888888888795E-2</v>
      </c>
      <c r="R99" s="11">
        <f t="shared" si="88"/>
        <v>6.94444444444553E-4</v>
      </c>
      <c r="S99" s="11">
        <f t="shared" si="89"/>
        <v>2.7083333333333348E-2</v>
      </c>
      <c r="T99" s="11">
        <f t="shared" si="91"/>
        <v>8.3333333333333037E-3</v>
      </c>
      <c r="U99" s="41">
        <v>21.8</v>
      </c>
      <c r="V99" s="9">
        <f>INDEX('Počty dní'!A:E,MATCH(E99,'Počty dní'!C:C,0),4)</f>
        <v>195</v>
      </c>
      <c r="W99" s="40">
        <f>V99*U99</f>
        <v>4251</v>
      </c>
    </row>
    <row r="100" spans="1:24" x14ac:dyDescent="0.3">
      <c r="A100" s="66">
        <v>508</v>
      </c>
      <c r="B100" s="41">
        <v>5008</v>
      </c>
      <c r="C100" s="41" t="s">
        <v>1</v>
      </c>
      <c r="D100" s="41"/>
      <c r="E100" s="10" t="str">
        <f>CONCATENATE(C100,D100)</f>
        <v>X</v>
      </c>
      <c r="F100" s="41" t="s">
        <v>92</v>
      </c>
      <c r="G100" s="41">
        <v>21</v>
      </c>
      <c r="H100" s="9" t="str">
        <f>CONCATENATE(F100,"/",G100)</f>
        <v>XXX480/21</v>
      </c>
      <c r="I100" s="41" t="s">
        <v>3</v>
      </c>
      <c r="J100" s="41" t="s">
        <v>3</v>
      </c>
      <c r="K100" s="42">
        <v>0.6479166666666667</v>
      </c>
      <c r="L100" s="42">
        <v>0.65138888888888891</v>
      </c>
      <c r="M100" s="41" t="s">
        <v>4</v>
      </c>
      <c r="N100" s="42">
        <v>0.69097222222222221</v>
      </c>
      <c r="O100" s="41" t="s">
        <v>26</v>
      </c>
      <c r="P100" s="9" t="str">
        <f t="shared" si="86"/>
        <v>OK</v>
      </c>
      <c r="Q100" s="11">
        <f t="shared" si="87"/>
        <v>3.9583333333333304E-2</v>
      </c>
      <c r="R100" s="11">
        <f t="shared" si="88"/>
        <v>3.4722222222222099E-3</v>
      </c>
      <c r="S100" s="11">
        <f t="shared" si="89"/>
        <v>4.3055555555555514E-2</v>
      </c>
      <c r="T100" s="11">
        <f t="shared" si="91"/>
        <v>1.1111111111111183E-2</v>
      </c>
      <c r="U100" s="41">
        <v>38.200000000000003</v>
      </c>
      <c r="V100" s="98">
        <f>INDEX('Počty dní'!A:E,MATCH(E100,'Počty dní'!C:C,0),4)</f>
        <v>195</v>
      </c>
      <c r="W100" s="99">
        <f>V100*U100</f>
        <v>7449.0000000000009</v>
      </c>
    </row>
    <row r="101" spans="1:24" x14ac:dyDescent="0.3">
      <c r="A101" s="66">
        <v>508</v>
      </c>
      <c r="B101" s="41">
        <v>5008</v>
      </c>
      <c r="C101" s="41" t="s">
        <v>1</v>
      </c>
      <c r="D101" s="41"/>
      <c r="E101" s="10" t="str">
        <f>CONCATENATE(C101,D101)</f>
        <v>X</v>
      </c>
      <c r="F101" s="41" t="s">
        <v>92</v>
      </c>
      <c r="G101" s="41">
        <v>26</v>
      </c>
      <c r="H101" s="9" t="str">
        <f>CONCATENATE(F101,"/",G101)</f>
        <v>XXX480/26</v>
      </c>
      <c r="I101" s="41" t="s">
        <v>2</v>
      </c>
      <c r="J101" s="41" t="s">
        <v>3</v>
      </c>
      <c r="K101" s="42">
        <v>0.71666666666666667</v>
      </c>
      <c r="L101" s="42">
        <v>0.71805555555555556</v>
      </c>
      <c r="M101" s="41" t="s">
        <v>26</v>
      </c>
      <c r="N101" s="42">
        <v>0.7583333333333333</v>
      </c>
      <c r="O101" s="41" t="s">
        <v>4</v>
      </c>
      <c r="P101" s="9" t="str">
        <f t="shared" si="86"/>
        <v>OK</v>
      </c>
      <c r="Q101" s="11">
        <f t="shared" si="87"/>
        <v>4.0277777777777746E-2</v>
      </c>
      <c r="R101" s="11">
        <f t="shared" si="88"/>
        <v>1.388888888888884E-3</v>
      </c>
      <c r="S101" s="11">
        <f t="shared" si="89"/>
        <v>4.166666666666663E-2</v>
      </c>
      <c r="T101" s="11">
        <f t="shared" si="91"/>
        <v>2.5694444444444464E-2</v>
      </c>
      <c r="U101" s="41">
        <v>38.200000000000003</v>
      </c>
      <c r="V101" s="98">
        <f>INDEX('Počty dní'!A:E,MATCH(E101,'Počty dní'!C:C,0),4)</f>
        <v>195</v>
      </c>
      <c r="W101" s="99">
        <f>V101*U101</f>
        <v>7449.0000000000009</v>
      </c>
    </row>
    <row r="102" spans="1:24" ht="15" thickBot="1" x14ac:dyDescent="0.35">
      <c r="A102" s="76">
        <v>508</v>
      </c>
      <c r="B102" s="77">
        <v>5008</v>
      </c>
      <c r="C102" s="77" t="s">
        <v>1</v>
      </c>
      <c r="D102" s="77"/>
      <c r="E102" s="78" t="str">
        <f t="shared" si="84"/>
        <v>X</v>
      </c>
      <c r="F102" s="77" t="s">
        <v>44</v>
      </c>
      <c r="G102" s="77">
        <v>20</v>
      </c>
      <c r="H102" s="79" t="str">
        <f t="shared" si="85"/>
        <v>XXX405/20</v>
      </c>
      <c r="I102" s="77" t="s">
        <v>2</v>
      </c>
      <c r="J102" s="77" t="s">
        <v>3</v>
      </c>
      <c r="K102" s="80">
        <v>0.77430555555555547</v>
      </c>
      <c r="L102" s="80">
        <v>0.77777777777777779</v>
      </c>
      <c r="M102" s="77" t="s">
        <v>4</v>
      </c>
      <c r="N102" s="80">
        <v>0.81805555555555554</v>
      </c>
      <c r="O102" s="77" t="s">
        <v>17</v>
      </c>
      <c r="P102" s="79"/>
      <c r="Q102" s="81">
        <f t="shared" si="87"/>
        <v>4.0277777777777746E-2</v>
      </c>
      <c r="R102" s="81">
        <f t="shared" si="88"/>
        <v>3.4722222222223209E-3</v>
      </c>
      <c r="S102" s="81">
        <f t="shared" si="89"/>
        <v>4.3750000000000067E-2</v>
      </c>
      <c r="T102" s="81">
        <f t="shared" si="91"/>
        <v>1.5972222222222165E-2</v>
      </c>
      <c r="U102" s="77">
        <v>30.7</v>
      </c>
      <c r="V102" s="101">
        <f>INDEX('Počty dní'!A:E,MATCH(E102,'Počty dní'!C:C,0),4)</f>
        <v>195</v>
      </c>
      <c r="W102" s="102">
        <f t="shared" si="90"/>
        <v>5986.5</v>
      </c>
    </row>
    <row r="103" spans="1:24" ht="15" thickBot="1" x14ac:dyDescent="0.35">
      <c r="A103" s="43" t="str">
        <f ca="1">CONCATENATE(INDIRECT("R[-3]C[0]",FALSE),"celkem")</f>
        <v>508celkem</v>
      </c>
      <c r="B103" s="44"/>
      <c r="C103" s="44" t="str">
        <f ca="1">INDIRECT("R[-1]C[12]",FALSE)</f>
        <v>Budkov</v>
      </c>
      <c r="D103" s="45"/>
      <c r="E103" s="44"/>
      <c r="F103" s="45"/>
      <c r="G103" s="46"/>
      <c r="H103" s="47"/>
      <c r="I103" s="48"/>
      <c r="J103" s="49" t="str">
        <f ca="1">INDIRECT("R[-2]C[0]",FALSE)</f>
        <v>V</v>
      </c>
      <c r="K103" s="50"/>
      <c r="L103" s="51"/>
      <c r="M103" s="52"/>
      <c r="N103" s="51"/>
      <c r="O103" s="53"/>
      <c r="P103" s="44"/>
      <c r="Q103" s="54">
        <f>SUM(Q95:Q102)</f>
        <v>0.24374999999999988</v>
      </c>
      <c r="R103" s="54">
        <f>SUM(R95:R102)</f>
        <v>1.8750000000000155E-2</v>
      </c>
      <c r="S103" s="54">
        <f>SUM(S95:S102)</f>
        <v>0.26250000000000007</v>
      </c>
      <c r="T103" s="54">
        <f>SUM(T95:T102)</f>
        <v>0.32708333333333328</v>
      </c>
      <c r="U103" s="55">
        <f>SUM(U95:U102)</f>
        <v>207.79999999999995</v>
      </c>
      <c r="V103" s="56"/>
      <c r="W103" s="106">
        <f>SUM(W95:W102)</f>
        <v>40521</v>
      </c>
      <c r="X103" s="58"/>
    </row>
    <row r="104" spans="1:24" x14ac:dyDescent="0.3">
      <c r="L104" s="1"/>
      <c r="N104" s="1"/>
      <c r="P104" s="1"/>
    </row>
    <row r="105" spans="1:24" ht="15" thickBot="1" x14ac:dyDescent="0.35"/>
    <row r="106" spans="1:24" x14ac:dyDescent="0.3">
      <c r="A106" s="59">
        <v>509</v>
      </c>
      <c r="B106" s="60">
        <v>5009</v>
      </c>
      <c r="C106" s="60" t="s">
        <v>1</v>
      </c>
      <c r="D106" s="60"/>
      <c r="E106" s="61" t="str">
        <f t="shared" ref="E106:E112" si="92">CONCATENATE(C106,D106)</f>
        <v>X</v>
      </c>
      <c r="F106" s="60" t="s">
        <v>44</v>
      </c>
      <c r="G106" s="60">
        <v>1</v>
      </c>
      <c r="H106" s="62" t="str">
        <f t="shared" ref="H106:H112" si="93">CONCATENATE(F106,"/",G106)</f>
        <v>XXX405/1</v>
      </c>
      <c r="I106" s="60" t="s">
        <v>2</v>
      </c>
      <c r="J106" s="60" t="s">
        <v>2</v>
      </c>
      <c r="K106" s="63">
        <v>0.17777777777777778</v>
      </c>
      <c r="L106" s="63">
        <v>0.17847222222222223</v>
      </c>
      <c r="M106" s="60" t="s">
        <v>17</v>
      </c>
      <c r="N106" s="63">
        <v>0.22430555555555556</v>
      </c>
      <c r="O106" s="60" t="s">
        <v>18</v>
      </c>
      <c r="P106" s="62" t="str">
        <f t="shared" ref="P106:P111" si="94">IF(M107=O106,"OK","POZOR")</f>
        <v>OK</v>
      </c>
      <c r="Q106" s="64">
        <f t="shared" ref="Q106:Q112" si="95">IF(ISNUMBER(G106),N106-L106,IF(F106="přejezd",N106-L106,0))</f>
        <v>4.5833333333333337E-2</v>
      </c>
      <c r="R106" s="64">
        <f t="shared" ref="R106:R112" si="96">IF(ISNUMBER(G106),L106-K106,0)</f>
        <v>6.9444444444444198E-4</v>
      </c>
      <c r="S106" s="64">
        <f t="shared" ref="S106:S112" si="97">Q106+R106</f>
        <v>4.6527777777777779E-2</v>
      </c>
      <c r="T106" s="60"/>
      <c r="U106" s="60">
        <v>39</v>
      </c>
      <c r="V106" s="97">
        <f>INDEX('Počty dní'!A:E,MATCH(E106,'Počty dní'!C:C,0),4)</f>
        <v>195</v>
      </c>
      <c r="W106" s="100">
        <f t="shared" ref="W106:W112" si="98">V106*U106</f>
        <v>7605</v>
      </c>
    </row>
    <row r="107" spans="1:24" x14ac:dyDescent="0.3">
      <c r="A107" s="66">
        <v>509</v>
      </c>
      <c r="B107" s="41">
        <v>5009</v>
      </c>
      <c r="C107" s="41" t="s">
        <v>1</v>
      </c>
      <c r="D107" s="41"/>
      <c r="E107" s="10" t="str">
        <f t="shared" si="92"/>
        <v>X</v>
      </c>
      <c r="F107" s="41" t="s">
        <v>28</v>
      </c>
      <c r="G107" s="41"/>
      <c r="H107" s="9" t="str">
        <f t="shared" si="93"/>
        <v>přejezd/</v>
      </c>
      <c r="I107" s="41"/>
      <c r="J107" s="41" t="s">
        <v>2</v>
      </c>
      <c r="K107" s="42">
        <v>0.22430555555555556</v>
      </c>
      <c r="L107" s="42">
        <v>0.22430555555555556</v>
      </c>
      <c r="M107" s="41" t="s">
        <v>18</v>
      </c>
      <c r="N107" s="42">
        <v>0.22777777777777777</v>
      </c>
      <c r="O107" s="41" t="s">
        <v>4</v>
      </c>
      <c r="P107" s="9" t="str">
        <f t="shared" si="94"/>
        <v>OK</v>
      </c>
      <c r="Q107" s="11">
        <f t="shared" si="95"/>
        <v>3.4722222222222099E-3</v>
      </c>
      <c r="R107" s="11">
        <f t="shared" si="96"/>
        <v>0</v>
      </c>
      <c r="S107" s="11">
        <f t="shared" si="97"/>
        <v>3.4722222222222099E-3</v>
      </c>
      <c r="T107" s="11">
        <f t="shared" ref="T107:T112" si="99">K107-N106</f>
        <v>0</v>
      </c>
      <c r="U107" s="41">
        <v>0</v>
      </c>
      <c r="V107" s="98">
        <f>INDEX('Počty dní'!A:E,MATCH(E107,'Počty dní'!C:C,0),4)</f>
        <v>195</v>
      </c>
      <c r="W107" s="40">
        <f t="shared" si="98"/>
        <v>0</v>
      </c>
    </row>
    <row r="108" spans="1:24" x14ac:dyDescent="0.3">
      <c r="A108" s="66">
        <v>509</v>
      </c>
      <c r="B108" s="41">
        <v>5009</v>
      </c>
      <c r="C108" s="41" t="s">
        <v>1</v>
      </c>
      <c r="D108" s="41"/>
      <c r="E108" s="10" t="str">
        <f t="shared" si="92"/>
        <v>X</v>
      </c>
      <c r="F108" s="41" t="s">
        <v>92</v>
      </c>
      <c r="G108" s="41">
        <v>5</v>
      </c>
      <c r="H108" s="9" t="str">
        <f t="shared" si="93"/>
        <v>XXX480/5</v>
      </c>
      <c r="I108" s="41" t="s">
        <v>2</v>
      </c>
      <c r="J108" s="41" t="s">
        <v>2</v>
      </c>
      <c r="K108" s="42">
        <v>0.25416666666666665</v>
      </c>
      <c r="L108" s="42">
        <v>0.25555555555555559</v>
      </c>
      <c r="M108" s="41" t="s">
        <v>4</v>
      </c>
      <c r="N108" s="42">
        <v>0.2951388888888889</v>
      </c>
      <c r="O108" s="41" t="s">
        <v>26</v>
      </c>
      <c r="P108" s="9" t="str">
        <f t="shared" si="94"/>
        <v>OK</v>
      </c>
      <c r="Q108" s="11">
        <f t="shared" si="95"/>
        <v>3.9583333333333304E-2</v>
      </c>
      <c r="R108" s="11">
        <f t="shared" si="96"/>
        <v>1.3888888888889395E-3</v>
      </c>
      <c r="S108" s="11">
        <f t="shared" si="97"/>
        <v>4.0972222222222243E-2</v>
      </c>
      <c r="T108" s="11">
        <f t="shared" si="99"/>
        <v>2.6388888888888878E-2</v>
      </c>
      <c r="U108" s="41">
        <v>38.200000000000003</v>
      </c>
      <c r="V108" s="98">
        <f>INDEX('Počty dní'!A:E,MATCH(E108,'Počty dní'!C:C,0),4)</f>
        <v>195</v>
      </c>
      <c r="W108" s="99">
        <f t="shared" si="98"/>
        <v>7449.0000000000009</v>
      </c>
    </row>
    <row r="109" spans="1:24" x14ac:dyDescent="0.3">
      <c r="A109" s="66">
        <v>509</v>
      </c>
      <c r="B109" s="41">
        <v>5009</v>
      </c>
      <c r="C109" s="41" t="s">
        <v>1</v>
      </c>
      <c r="D109" s="41"/>
      <c r="E109" s="10" t="str">
        <f t="shared" si="92"/>
        <v>X</v>
      </c>
      <c r="F109" s="41" t="s">
        <v>92</v>
      </c>
      <c r="G109" s="41">
        <v>12</v>
      </c>
      <c r="H109" s="9" t="str">
        <f t="shared" si="93"/>
        <v>XXX480/12</v>
      </c>
      <c r="I109" s="41" t="s">
        <v>2</v>
      </c>
      <c r="J109" s="41" t="s">
        <v>2</v>
      </c>
      <c r="K109" s="42">
        <v>0.3</v>
      </c>
      <c r="L109" s="42">
        <v>0.30138888888888887</v>
      </c>
      <c r="M109" s="41" t="s">
        <v>26</v>
      </c>
      <c r="N109" s="42">
        <v>0.34166666666666662</v>
      </c>
      <c r="O109" s="41" t="s">
        <v>4</v>
      </c>
      <c r="P109" s="9" t="str">
        <f t="shared" si="94"/>
        <v>OK</v>
      </c>
      <c r="Q109" s="11">
        <f t="shared" si="95"/>
        <v>4.0277777777777746E-2</v>
      </c>
      <c r="R109" s="11">
        <f t="shared" si="96"/>
        <v>1.388888888888884E-3</v>
      </c>
      <c r="S109" s="11">
        <f t="shared" si="97"/>
        <v>4.166666666666663E-2</v>
      </c>
      <c r="T109" s="11">
        <f t="shared" si="99"/>
        <v>4.8611111111110938E-3</v>
      </c>
      <c r="U109" s="41">
        <v>38.200000000000003</v>
      </c>
      <c r="V109" s="98">
        <f>INDEX('Počty dní'!A:E,MATCH(E109,'Počty dní'!C:C,0),4)</f>
        <v>195</v>
      </c>
      <c r="W109" s="99">
        <f t="shared" si="98"/>
        <v>7449.0000000000009</v>
      </c>
    </row>
    <row r="110" spans="1:24" x14ac:dyDescent="0.3">
      <c r="A110" s="66">
        <v>509</v>
      </c>
      <c r="B110" s="41">
        <v>5009</v>
      </c>
      <c r="C110" s="41" t="s">
        <v>1</v>
      </c>
      <c r="D110" s="41"/>
      <c r="E110" s="10" t="str">
        <f t="shared" si="92"/>
        <v>X</v>
      </c>
      <c r="F110" s="41" t="s">
        <v>92</v>
      </c>
      <c r="G110" s="41">
        <v>13</v>
      </c>
      <c r="H110" s="9" t="str">
        <f t="shared" si="93"/>
        <v>XXX480/13</v>
      </c>
      <c r="I110" s="41" t="s">
        <v>2</v>
      </c>
      <c r="J110" s="41" t="s">
        <v>2</v>
      </c>
      <c r="K110" s="42">
        <v>0.5229166666666667</v>
      </c>
      <c r="L110" s="42">
        <v>0.52638888888888891</v>
      </c>
      <c r="M110" s="41" t="s">
        <v>4</v>
      </c>
      <c r="N110" s="42">
        <v>0.56597222222222221</v>
      </c>
      <c r="O110" s="41" t="s">
        <v>26</v>
      </c>
      <c r="P110" s="9" t="str">
        <f t="shared" si="94"/>
        <v>OK</v>
      </c>
      <c r="Q110" s="11">
        <f t="shared" si="95"/>
        <v>3.9583333333333304E-2</v>
      </c>
      <c r="R110" s="11">
        <f t="shared" si="96"/>
        <v>3.4722222222222099E-3</v>
      </c>
      <c r="S110" s="11">
        <f t="shared" si="97"/>
        <v>4.3055555555555514E-2</v>
      </c>
      <c r="T110" s="11">
        <f t="shared" si="99"/>
        <v>0.18125000000000008</v>
      </c>
      <c r="U110" s="41">
        <v>38.200000000000003</v>
      </c>
      <c r="V110" s="98">
        <f>INDEX('Počty dní'!A:E,MATCH(E110,'Počty dní'!C:C,0),4)</f>
        <v>195</v>
      </c>
      <c r="W110" s="99">
        <f t="shared" si="98"/>
        <v>7449.0000000000009</v>
      </c>
    </row>
    <row r="111" spans="1:24" x14ac:dyDescent="0.3">
      <c r="A111" s="66">
        <v>509</v>
      </c>
      <c r="B111" s="41">
        <v>5009</v>
      </c>
      <c r="C111" s="41" t="s">
        <v>1</v>
      </c>
      <c r="D111" s="41"/>
      <c r="E111" s="10" t="str">
        <f t="shared" si="92"/>
        <v>X</v>
      </c>
      <c r="F111" s="41" t="s">
        <v>92</v>
      </c>
      <c r="G111" s="41">
        <v>20</v>
      </c>
      <c r="H111" s="9" t="str">
        <f t="shared" si="93"/>
        <v>XXX480/20</v>
      </c>
      <c r="I111" s="41" t="s">
        <v>2</v>
      </c>
      <c r="J111" s="41" t="s">
        <v>2</v>
      </c>
      <c r="K111" s="42">
        <v>0.59166666666666667</v>
      </c>
      <c r="L111" s="42">
        <v>0.59305555555555556</v>
      </c>
      <c r="M111" s="41" t="s">
        <v>26</v>
      </c>
      <c r="N111" s="42">
        <v>0.63750000000000007</v>
      </c>
      <c r="O111" s="41" t="s">
        <v>4</v>
      </c>
      <c r="P111" s="9" t="str">
        <f t="shared" si="94"/>
        <v>OK</v>
      </c>
      <c r="Q111" s="11">
        <f t="shared" si="95"/>
        <v>4.4444444444444509E-2</v>
      </c>
      <c r="R111" s="11">
        <f t="shared" si="96"/>
        <v>1.388888888888884E-3</v>
      </c>
      <c r="S111" s="11">
        <f t="shared" si="97"/>
        <v>4.5833333333333393E-2</v>
      </c>
      <c r="T111" s="11">
        <f t="shared" si="99"/>
        <v>2.5694444444444464E-2</v>
      </c>
      <c r="U111" s="41">
        <v>43.2</v>
      </c>
      <c r="V111" s="98">
        <f>INDEX('Počty dní'!A:E,MATCH(E111,'Počty dní'!C:C,0),4)</f>
        <v>195</v>
      </c>
      <c r="W111" s="99">
        <f t="shared" si="98"/>
        <v>8424</v>
      </c>
    </row>
    <row r="112" spans="1:24" ht="15" thickBot="1" x14ac:dyDescent="0.35">
      <c r="A112" s="66">
        <v>509</v>
      </c>
      <c r="B112" s="41">
        <v>5009</v>
      </c>
      <c r="C112" s="41" t="s">
        <v>1</v>
      </c>
      <c r="D112" s="41"/>
      <c r="E112" s="10" t="str">
        <f t="shared" si="92"/>
        <v>X</v>
      </c>
      <c r="F112" s="41" t="s">
        <v>44</v>
      </c>
      <c r="G112" s="41">
        <v>16</v>
      </c>
      <c r="H112" s="9" t="str">
        <f t="shared" si="93"/>
        <v>XXX405/16</v>
      </c>
      <c r="I112" s="41" t="s">
        <v>2</v>
      </c>
      <c r="J112" s="41" t="s">
        <v>2</v>
      </c>
      <c r="K112" s="42">
        <v>0.65069444444444446</v>
      </c>
      <c r="L112" s="42">
        <v>0.65277777777777779</v>
      </c>
      <c r="M112" s="41" t="s">
        <v>4</v>
      </c>
      <c r="N112" s="42">
        <v>0.69305555555555554</v>
      </c>
      <c r="O112" s="41" t="s">
        <v>17</v>
      </c>
      <c r="P112" s="9"/>
      <c r="Q112" s="11">
        <f t="shared" si="95"/>
        <v>4.0277777777777746E-2</v>
      </c>
      <c r="R112" s="11">
        <f t="shared" si="96"/>
        <v>2.0833333333333259E-3</v>
      </c>
      <c r="S112" s="11">
        <f t="shared" si="97"/>
        <v>4.2361111111111072E-2</v>
      </c>
      <c r="T112" s="11">
        <f t="shared" si="99"/>
        <v>1.3194444444444398E-2</v>
      </c>
      <c r="U112" s="41">
        <v>36.200000000000003</v>
      </c>
      <c r="V112" s="98">
        <f>INDEX('Počty dní'!A:E,MATCH(E112,'Počty dní'!C:C,0),4)</f>
        <v>195</v>
      </c>
      <c r="W112" s="99">
        <f t="shared" si="98"/>
        <v>7059.0000000000009</v>
      </c>
    </row>
    <row r="113" spans="1:24" ht="15" thickBot="1" x14ac:dyDescent="0.35">
      <c r="A113" s="43" t="str">
        <f ca="1">CONCATENATE(INDIRECT("R[-3]C[0]",FALSE),"celkem")</f>
        <v>509celkem</v>
      </c>
      <c r="B113" s="44"/>
      <c r="C113" s="44" t="str">
        <f ca="1">INDIRECT("R[-1]C[12]",FALSE)</f>
        <v>Budkov</v>
      </c>
      <c r="D113" s="45"/>
      <c r="E113" s="44"/>
      <c r="F113" s="45"/>
      <c r="G113" s="46"/>
      <c r="H113" s="47"/>
      <c r="I113" s="48"/>
      <c r="J113" s="49" t="str">
        <f ca="1">INDIRECT("R[-2]C[0]",FALSE)</f>
        <v>S</v>
      </c>
      <c r="K113" s="50"/>
      <c r="L113" s="51"/>
      <c r="M113" s="52"/>
      <c r="N113" s="51"/>
      <c r="O113" s="53"/>
      <c r="P113" s="44"/>
      <c r="Q113" s="54">
        <f>SUM(Q106:Q112)</f>
        <v>0.25347222222222215</v>
      </c>
      <c r="R113" s="54">
        <f t="shared" ref="R113:T113" si="100">SUM(R106:R112)</f>
        <v>1.0416666666666685E-2</v>
      </c>
      <c r="S113" s="54">
        <f t="shared" si="100"/>
        <v>0.26388888888888884</v>
      </c>
      <c r="T113" s="54">
        <f t="shared" si="100"/>
        <v>0.25138888888888888</v>
      </c>
      <c r="U113" s="55">
        <f>SUM(U106:U112)</f>
        <v>233</v>
      </c>
      <c r="V113" s="56"/>
      <c r="W113" s="106">
        <f>SUM(W106:W112)</f>
        <v>45435</v>
      </c>
      <c r="X113" s="58"/>
    </row>
    <row r="114" spans="1:24" x14ac:dyDescent="0.3">
      <c r="L114" s="1"/>
      <c r="N114" s="1"/>
      <c r="P114" s="1"/>
    </row>
    <row r="115" spans="1:24" ht="15" thickBot="1" x14ac:dyDescent="0.35">
      <c r="L115" s="1"/>
      <c r="N115" s="1"/>
      <c r="P115" s="1"/>
    </row>
    <row r="116" spans="1:24" x14ac:dyDescent="0.3">
      <c r="A116" s="59">
        <v>510</v>
      </c>
      <c r="B116" s="60">
        <v>5010</v>
      </c>
      <c r="C116" s="60" t="s">
        <v>1</v>
      </c>
      <c r="D116" s="60">
        <v>10</v>
      </c>
      <c r="E116" s="61" t="str">
        <f t="shared" ref="E116:E125" si="101">CONCATENATE(C116,D116)</f>
        <v>X10</v>
      </c>
      <c r="F116" s="60" t="s">
        <v>49</v>
      </c>
      <c r="G116" s="60">
        <v>4</v>
      </c>
      <c r="H116" s="62" t="str">
        <f t="shared" ref="H116:H125" si="102">CONCATENATE(F116,"/",G116)</f>
        <v>XXX375/4</v>
      </c>
      <c r="I116" s="60" t="s">
        <v>2</v>
      </c>
      <c r="J116" s="60" t="s">
        <v>2</v>
      </c>
      <c r="K116" s="63">
        <v>0.23472222222222219</v>
      </c>
      <c r="L116" s="63">
        <v>0.23611111111111113</v>
      </c>
      <c r="M116" s="60" t="s">
        <v>17</v>
      </c>
      <c r="N116" s="63">
        <v>0.2590277777777778</v>
      </c>
      <c r="O116" s="60" t="s">
        <v>11</v>
      </c>
      <c r="P116" s="62" t="str">
        <f t="shared" ref="P116:P123" si="103">IF(M117=O116,"OK","POZOR")</f>
        <v>OK</v>
      </c>
      <c r="Q116" s="64">
        <f t="shared" ref="Q116:Q125" si="104">IF(ISNUMBER(G116),N116-L116,IF(F116="přejezd",N116-L116,0))</f>
        <v>2.2916666666666669E-2</v>
      </c>
      <c r="R116" s="64">
        <f t="shared" ref="R116:R125" si="105">IF(ISNUMBER(G116),L116-K116,0)</f>
        <v>1.3888888888889395E-3</v>
      </c>
      <c r="S116" s="64">
        <f t="shared" ref="S116:S125" si="106">Q116+R116</f>
        <v>2.4305555555555608E-2</v>
      </c>
      <c r="T116" s="60"/>
      <c r="U116" s="60">
        <v>21</v>
      </c>
      <c r="V116" s="62">
        <f>INDEX('Počty dní'!A:E,MATCH(E116,'Počty dní'!C:C,0),4)</f>
        <v>195</v>
      </c>
      <c r="W116" s="65">
        <f t="shared" ref="W116:W125" si="107">V116*U116</f>
        <v>4095</v>
      </c>
    </row>
    <row r="117" spans="1:24" x14ac:dyDescent="0.3">
      <c r="A117" s="66">
        <v>510</v>
      </c>
      <c r="B117" s="41">
        <v>5010</v>
      </c>
      <c r="C117" s="41" t="s">
        <v>1</v>
      </c>
      <c r="D117" s="41">
        <v>10</v>
      </c>
      <c r="E117" s="10" t="str">
        <f t="shared" si="101"/>
        <v>X10</v>
      </c>
      <c r="F117" s="41" t="s">
        <v>49</v>
      </c>
      <c r="G117" s="41">
        <v>3</v>
      </c>
      <c r="H117" s="9" t="str">
        <f t="shared" si="102"/>
        <v>XXX375/3</v>
      </c>
      <c r="I117" s="41" t="s">
        <v>2</v>
      </c>
      <c r="J117" s="41" t="s">
        <v>2</v>
      </c>
      <c r="K117" s="42">
        <v>0.27638888888888885</v>
      </c>
      <c r="L117" s="42">
        <v>0.27777777777777779</v>
      </c>
      <c r="M117" s="41" t="s">
        <v>11</v>
      </c>
      <c r="N117" s="42">
        <v>0.29722222222222222</v>
      </c>
      <c r="O117" s="41" t="s">
        <v>17</v>
      </c>
      <c r="P117" s="9" t="str">
        <f t="shared" si="103"/>
        <v>OK</v>
      </c>
      <c r="Q117" s="11">
        <f t="shared" si="104"/>
        <v>1.9444444444444431E-2</v>
      </c>
      <c r="R117" s="11">
        <f t="shared" si="105"/>
        <v>1.3888888888889395E-3</v>
      </c>
      <c r="S117" s="11">
        <f t="shared" si="106"/>
        <v>2.083333333333337E-2</v>
      </c>
      <c r="T117" s="11">
        <f t="shared" ref="T117:T125" si="108">K117-N116</f>
        <v>1.7361111111111049E-2</v>
      </c>
      <c r="U117" s="41">
        <v>17.600000000000001</v>
      </c>
      <c r="V117" s="9">
        <f>INDEX('Počty dní'!A:E,MATCH(E117,'Počty dní'!C:C,0),4)</f>
        <v>195</v>
      </c>
      <c r="W117" s="40">
        <f t="shared" si="107"/>
        <v>3432.0000000000005</v>
      </c>
    </row>
    <row r="118" spans="1:24" x14ac:dyDescent="0.3">
      <c r="A118" s="66">
        <v>510</v>
      </c>
      <c r="B118" s="41">
        <v>5010</v>
      </c>
      <c r="C118" s="41" t="s">
        <v>1</v>
      </c>
      <c r="D118" s="41">
        <v>10</v>
      </c>
      <c r="E118" s="10" t="str">
        <f t="shared" si="101"/>
        <v>X10</v>
      </c>
      <c r="F118" s="41" t="s">
        <v>48</v>
      </c>
      <c r="G118" s="41">
        <v>6</v>
      </c>
      <c r="H118" s="9" t="str">
        <f t="shared" si="102"/>
        <v>XXX374/6</v>
      </c>
      <c r="I118" s="41" t="s">
        <v>2</v>
      </c>
      <c r="J118" s="41" t="s">
        <v>2</v>
      </c>
      <c r="K118" s="42">
        <v>0.29791666666666666</v>
      </c>
      <c r="L118" s="42">
        <v>0.2986111111111111</v>
      </c>
      <c r="M118" s="41" t="s">
        <v>17</v>
      </c>
      <c r="N118" s="42">
        <v>0.31597222222222221</v>
      </c>
      <c r="O118" s="41" t="s">
        <v>11</v>
      </c>
      <c r="P118" s="9" t="str">
        <f t="shared" si="103"/>
        <v>OK</v>
      </c>
      <c r="Q118" s="11">
        <f t="shared" si="104"/>
        <v>1.7361111111111105E-2</v>
      </c>
      <c r="R118" s="11">
        <f t="shared" si="105"/>
        <v>6.9444444444444198E-4</v>
      </c>
      <c r="S118" s="11">
        <f t="shared" si="106"/>
        <v>1.8055555555555547E-2</v>
      </c>
      <c r="T118" s="11">
        <f t="shared" si="108"/>
        <v>6.9444444444444198E-4</v>
      </c>
      <c r="U118" s="41">
        <v>16.600000000000001</v>
      </c>
      <c r="V118" s="9">
        <f>INDEX('Počty dní'!A:E,MATCH(E118,'Počty dní'!C:C,0),4)</f>
        <v>195</v>
      </c>
      <c r="W118" s="40">
        <f t="shared" si="107"/>
        <v>3237.0000000000005</v>
      </c>
    </row>
    <row r="119" spans="1:24" x14ac:dyDescent="0.3">
      <c r="A119" s="66">
        <v>510</v>
      </c>
      <c r="B119" s="41">
        <v>5010</v>
      </c>
      <c r="C119" s="41" t="s">
        <v>1</v>
      </c>
      <c r="D119" s="41"/>
      <c r="E119" s="10" t="str">
        <f>CONCATENATE(C119,D119)</f>
        <v>X</v>
      </c>
      <c r="F119" s="41" t="s">
        <v>49</v>
      </c>
      <c r="G119" s="41">
        <v>5</v>
      </c>
      <c r="H119" s="9" t="str">
        <f>CONCATENATE(F119,"/",G119)</f>
        <v>XXX375/5</v>
      </c>
      <c r="I119" s="41" t="s">
        <v>2</v>
      </c>
      <c r="J119" s="41" t="s">
        <v>2</v>
      </c>
      <c r="K119" s="42">
        <v>0.36249999999999999</v>
      </c>
      <c r="L119" s="42">
        <v>0.36458333333333331</v>
      </c>
      <c r="M119" s="41" t="s">
        <v>11</v>
      </c>
      <c r="N119" s="42">
        <v>0.3888888888888889</v>
      </c>
      <c r="O119" s="41" t="s">
        <v>23</v>
      </c>
      <c r="P119" s="9" t="str">
        <f t="shared" si="103"/>
        <v>OK</v>
      </c>
      <c r="Q119" s="11">
        <f t="shared" si="104"/>
        <v>2.430555555555558E-2</v>
      </c>
      <c r="R119" s="11">
        <f t="shared" si="105"/>
        <v>2.0833333333333259E-3</v>
      </c>
      <c r="S119" s="11">
        <f t="shared" si="106"/>
        <v>2.6388888888888906E-2</v>
      </c>
      <c r="T119" s="11">
        <f t="shared" si="108"/>
        <v>4.6527777777777779E-2</v>
      </c>
      <c r="U119" s="41">
        <v>23.6</v>
      </c>
      <c r="V119" s="98">
        <f>INDEX('Počty dní'!A:E,MATCH(E119,'Počty dní'!C:C,0),4)</f>
        <v>195</v>
      </c>
      <c r="W119" s="99">
        <f>V119*U119</f>
        <v>4602</v>
      </c>
    </row>
    <row r="120" spans="1:24" x14ac:dyDescent="0.3">
      <c r="A120" s="66">
        <v>510</v>
      </c>
      <c r="B120" s="41">
        <v>5010</v>
      </c>
      <c r="C120" s="41" t="s">
        <v>1</v>
      </c>
      <c r="D120" s="41"/>
      <c r="E120" s="10" t="str">
        <f>CONCATENATE(C120,D120)</f>
        <v>X</v>
      </c>
      <c r="F120" s="41" t="s">
        <v>49</v>
      </c>
      <c r="G120" s="41">
        <v>8</v>
      </c>
      <c r="H120" s="9" t="str">
        <f>CONCATENATE(F120,"/",G120)</f>
        <v>XXX375/8</v>
      </c>
      <c r="I120" s="41" t="s">
        <v>2</v>
      </c>
      <c r="J120" s="41" t="s">
        <v>2</v>
      </c>
      <c r="K120" s="42">
        <v>0.3979166666666667</v>
      </c>
      <c r="L120" s="42">
        <v>0.39930555555555558</v>
      </c>
      <c r="M120" s="41" t="s">
        <v>23</v>
      </c>
      <c r="N120" s="42">
        <v>0.42499999999999999</v>
      </c>
      <c r="O120" s="41" t="s">
        <v>11</v>
      </c>
      <c r="P120" s="9" t="str">
        <f t="shared" si="103"/>
        <v>OK</v>
      </c>
      <c r="Q120" s="11">
        <f t="shared" si="104"/>
        <v>2.5694444444444409E-2</v>
      </c>
      <c r="R120" s="11">
        <f t="shared" si="105"/>
        <v>1.388888888888884E-3</v>
      </c>
      <c r="S120" s="11">
        <f t="shared" si="106"/>
        <v>2.7083333333333293E-2</v>
      </c>
      <c r="T120" s="11">
        <f t="shared" si="108"/>
        <v>9.0277777777778012E-3</v>
      </c>
      <c r="U120" s="41">
        <v>24.8</v>
      </c>
      <c r="V120" s="98">
        <f>INDEX('Počty dní'!A:E,MATCH(E120,'Počty dní'!C:C,0),4)</f>
        <v>195</v>
      </c>
      <c r="W120" s="99">
        <f>V120*U120</f>
        <v>4836</v>
      </c>
    </row>
    <row r="121" spans="1:24" x14ac:dyDescent="0.3">
      <c r="A121" s="66">
        <v>510</v>
      </c>
      <c r="B121" s="41">
        <v>5010</v>
      </c>
      <c r="C121" s="41" t="s">
        <v>1</v>
      </c>
      <c r="D121" s="41"/>
      <c r="E121" s="10" t="str">
        <f>CONCATENATE(C121,D121)</f>
        <v>X</v>
      </c>
      <c r="F121" s="41" t="s">
        <v>50</v>
      </c>
      <c r="G121" s="41">
        <v>7</v>
      </c>
      <c r="H121" s="9" t="str">
        <f>CONCATENATE(F121,"/",G121)</f>
        <v>XXX380/7</v>
      </c>
      <c r="I121" s="41" t="s">
        <v>2</v>
      </c>
      <c r="J121" s="41" t="s">
        <v>2</v>
      </c>
      <c r="K121" s="42">
        <v>0.44305555555555554</v>
      </c>
      <c r="L121" s="42">
        <v>0.44444444444444442</v>
      </c>
      <c r="M121" s="41" t="s">
        <v>11</v>
      </c>
      <c r="N121" s="42">
        <v>0.47500000000000003</v>
      </c>
      <c r="O121" s="41" t="s">
        <v>0</v>
      </c>
      <c r="P121" s="9" t="str">
        <f t="shared" si="103"/>
        <v>OK</v>
      </c>
      <c r="Q121" s="11">
        <f t="shared" si="104"/>
        <v>3.0555555555555614E-2</v>
      </c>
      <c r="R121" s="11">
        <f t="shared" si="105"/>
        <v>1.388888888888884E-3</v>
      </c>
      <c r="S121" s="11">
        <f t="shared" si="106"/>
        <v>3.1944444444444497E-2</v>
      </c>
      <c r="T121" s="11">
        <f t="shared" si="108"/>
        <v>1.8055555555555547E-2</v>
      </c>
      <c r="U121" s="41">
        <v>32</v>
      </c>
      <c r="V121" s="98">
        <f>INDEX('Počty dní'!A:E,MATCH(E121,'Počty dní'!C:C,0),4)</f>
        <v>195</v>
      </c>
      <c r="W121" s="99">
        <f>V121*U121</f>
        <v>6240</v>
      </c>
    </row>
    <row r="122" spans="1:24" x14ac:dyDescent="0.3">
      <c r="A122" s="66">
        <v>510</v>
      </c>
      <c r="B122" s="41">
        <v>5010</v>
      </c>
      <c r="C122" s="41" t="s">
        <v>1</v>
      </c>
      <c r="D122" s="41"/>
      <c r="E122" s="10" t="str">
        <f>CONCATENATE(C122,D122)</f>
        <v>X</v>
      </c>
      <c r="F122" s="41" t="s">
        <v>50</v>
      </c>
      <c r="G122" s="41">
        <v>10</v>
      </c>
      <c r="H122" s="9" t="str">
        <f>CONCATENATE(F122,"/",G122)</f>
        <v>XXX380/10</v>
      </c>
      <c r="I122" s="41" t="s">
        <v>2</v>
      </c>
      <c r="J122" s="41" t="s">
        <v>2</v>
      </c>
      <c r="K122" s="42">
        <v>0.51597222222222217</v>
      </c>
      <c r="L122" s="42">
        <v>0.51736111111111105</v>
      </c>
      <c r="M122" s="41" t="s">
        <v>0</v>
      </c>
      <c r="N122" s="42">
        <v>0.54999999999999993</v>
      </c>
      <c r="O122" s="41" t="s">
        <v>11</v>
      </c>
      <c r="P122" s="9" t="str">
        <f t="shared" si="103"/>
        <v>OK</v>
      </c>
      <c r="Q122" s="11">
        <f t="shared" si="104"/>
        <v>3.2638888888888884E-2</v>
      </c>
      <c r="R122" s="11">
        <f t="shared" si="105"/>
        <v>1.388888888888884E-3</v>
      </c>
      <c r="S122" s="11">
        <f t="shared" si="106"/>
        <v>3.4027777777777768E-2</v>
      </c>
      <c r="T122" s="11">
        <f t="shared" si="108"/>
        <v>4.0972222222222132E-2</v>
      </c>
      <c r="U122" s="41">
        <v>32</v>
      </c>
      <c r="V122" s="98">
        <f>INDEX('Počty dní'!A:E,MATCH(E122,'Počty dní'!C:C,0),4)</f>
        <v>195</v>
      </c>
      <c r="W122" s="99">
        <f>V122*U122</f>
        <v>6240</v>
      </c>
    </row>
    <row r="123" spans="1:24" x14ac:dyDescent="0.3">
      <c r="A123" s="66">
        <v>510</v>
      </c>
      <c r="B123" s="41">
        <v>5010</v>
      </c>
      <c r="C123" s="41" t="s">
        <v>1</v>
      </c>
      <c r="D123" s="41">
        <v>10</v>
      </c>
      <c r="E123" s="10" t="str">
        <f t="shared" si="101"/>
        <v>X10</v>
      </c>
      <c r="F123" s="41" t="s">
        <v>49</v>
      </c>
      <c r="G123" s="41">
        <v>9</v>
      </c>
      <c r="H123" s="9" t="str">
        <f t="shared" si="102"/>
        <v>XXX375/9</v>
      </c>
      <c r="I123" s="41" t="s">
        <v>2</v>
      </c>
      <c r="J123" s="41" t="s">
        <v>2</v>
      </c>
      <c r="K123" s="42">
        <v>0.56944444444444442</v>
      </c>
      <c r="L123" s="42">
        <v>0.57291666666666663</v>
      </c>
      <c r="M123" s="41" t="s">
        <v>11</v>
      </c>
      <c r="N123" s="42">
        <v>0.59513888888888888</v>
      </c>
      <c r="O123" s="41" t="s">
        <v>17</v>
      </c>
      <c r="P123" s="9" t="str">
        <f t="shared" si="103"/>
        <v>OK</v>
      </c>
      <c r="Q123" s="11">
        <f t="shared" si="104"/>
        <v>2.2222222222222254E-2</v>
      </c>
      <c r="R123" s="11">
        <f t="shared" si="105"/>
        <v>3.4722222222222099E-3</v>
      </c>
      <c r="S123" s="11">
        <f t="shared" si="106"/>
        <v>2.5694444444444464E-2</v>
      </c>
      <c r="T123" s="11">
        <f t="shared" si="108"/>
        <v>1.9444444444444486E-2</v>
      </c>
      <c r="U123" s="41">
        <v>21</v>
      </c>
      <c r="V123" s="9">
        <f>INDEX('Počty dní'!A:E,MATCH(E123,'Počty dní'!C:C,0),4)</f>
        <v>195</v>
      </c>
      <c r="W123" s="40">
        <f t="shared" si="107"/>
        <v>4095</v>
      </c>
    </row>
    <row r="124" spans="1:24" x14ac:dyDescent="0.3">
      <c r="A124" s="66">
        <v>510</v>
      </c>
      <c r="B124" s="41">
        <v>5010</v>
      </c>
      <c r="C124" s="41" t="s">
        <v>1</v>
      </c>
      <c r="D124" s="41">
        <v>10</v>
      </c>
      <c r="E124" s="10" t="str">
        <f t="shared" si="101"/>
        <v>X10</v>
      </c>
      <c r="F124" s="41" t="s">
        <v>49</v>
      </c>
      <c r="G124" s="41">
        <v>12</v>
      </c>
      <c r="H124" s="9" t="str">
        <f t="shared" si="102"/>
        <v>XXX375/12</v>
      </c>
      <c r="I124" s="41" t="s">
        <v>2</v>
      </c>
      <c r="J124" s="41" t="s">
        <v>2</v>
      </c>
      <c r="K124" s="42">
        <v>0.61527777777777781</v>
      </c>
      <c r="L124" s="42">
        <v>0.61597222222222225</v>
      </c>
      <c r="M124" s="41" t="s">
        <v>17</v>
      </c>
      <c r="N124" s="42">
        <v>0.6333333333333333</v>
      </c>
      <c r="O124" s="41" t="s">
        <v>11</v>
      </c>
      <c r="P124" s="9" t="str">
        <f t="shared" ref="P124" si="109">IF(M125=O124,"OK","POZOR")</f>
        <v>OK</v>
      </c>
      <c r="Q124" s="11">
        <f t="shared" si="104"/>
        <v>1.7361111111111049E-2</v>
      </c>
      <c r="R124" s="11">
        <f t="shared" si="105"/>
        <v>6.9444444444444198E-4</v>
      </c>
      <c r="S124" s="11">
        <f t="shared" si="106"/>
        <v>1.8055555555555491E-2</v>
      </c>
      <c r="T124" s="11">
        <f t="shared" si="108"/>
        <v>2.0138888888888928E-2</v>
      </c>
      <c r="U124" s="41">
        <v>16.399999999999999</v>
      </c>
      <c r="V124" s="9">
        <f>INDEX('Počty dní'!A:E,MATCH(E124,'Počty dní'!C:C,0),4)</f>
        <v>195</v>
      </c>
      <c r="W124" s="40">
        <f t="shared" si="107"/>
        <v>3197.9999999999995</v>
      </c>
    </row>
    <row r="125" spans="1:24" ht="15" thickBot="1" x14ac:dyDescent="0.35">
      <c r="A125" s="66">
        <v>510</v>
      </c>
      <c r="B125" s="41">
        <v>5010</v>
      </c>
      <c r="C125" s="41" t="s">
        <v>1</v>
      </c>
      <c r="D125" s="41">
        <v>10</v>
      </c>
      <c r="E125" s="10" t="str">
        <f t="shared" si="101"/>
        <v>X10</v>
      </c>
      <c r="F125" s="41" t="s">
        <v>49</v>
      </c>
      <c r="G125" s="41">
        <v>13</v>
      </c>
      <c r="H125" s="9" t="str">
        <f t="shared" si="102"/>
        <v>XXX375/13</v>
      </c>
      <c r="I125" s="41" t="s">
        <v>2</v>
      </c>
      <c r="J125" s="41" t="s">
        <v>2</v>
      </c>
      <c r="K125" s="42">
        <v>0.65416666666666667</v>
      </c>
      <c r="L125" s="42">
        <v>0.65625</v>
      </c>
      <c r="M125" s="41" t="s">
        <v>11</v>
      </c>
      <c r="N125" s="42">
        <v>0.67847222222222225</v>
      </c>
      <c r="O125" s="41" t="s">
        <v>17</v>
      </c>
      <c r="P125" s="9"/>
      <c r="Q125" s="11">
        <f t="shared" si="104"/>
        <v>2.2222222222222254E-2</v>
      </c>
      <c r="R125" s="11">
        <f t="shared" si="105"/>
        <v>2.0833333333333259E-3</v>
      </c>
      <c r="S125" s="11">
        <f t="shared" si="106"/>
        <v>2.430555555555558E-2</v>
      </c>
      <c r="T125" s="11">
        <f t="shared" si="108"/>
        <v>2.083333333333337E-2</v>
      </c>
      <c r="U125" s="41">
        <v>21</v>
      </c>
      <c r="V125" s="9">
        <f>INDEX('Počty dní'!A:E,MATCH(E125,'Počty dní'!C:C,0),4)</f>
        <v>195</v>
      </c>
      <c r="W125" s="40">
        <f t="shared" si="107"/>
        <v>4095</v>
      </c>
    </row>
    <row r="126" spans="1:24" ht="15" thickBot="1" x14ac:dyDescent="0.35">
      <c r="A126" s="43" t="str">
        <f ca="1">CONCATENATE(INDIRECT("R[-3]C[0]",FALSE),"celkem")</f>
        <v>510celkem</v>
      </c>
      <c r="B126" s="44"/>
      <c r="C126" s="44" t="str">
        <f ca="1">INDIRECT("R[-1]C[12]",FALSE)</f>
        <v>Budkov</v>
      </c>
      <c r="D126" s="45"/>
      <c r="E126" s="44"/>
      <c r="F126" s="45"/>
      <c r="G126" s="46"/>
      <c r="H126" s="47"/>
      <c r="I126" s="48"/>
      <c r="J126" s="49" t="str">
        <f ca="1">INDIRECT("R[-2]C[0]",FALSE)</f>
        <v>S</v>
      </c>
      <c r="K126" s="50"/>
      <c r="L126" s="51"/>
      <c r="M126" s="52"/>
      <c r="N126" s="51"/>
      <c r="O126" s="53"/>
      <c r="P126" s="44"/>
      <c r="Q126" s="54">
        <f>SUM(Q116:Q125)</f>
        <v>0.23472222222222225</v>
      </c>
      <c r="R126" s="54">
        <f>SUM(R116:R125)</f>
        <v>1.5972222222222276E-2</v>
      </c>
      <c r="S126" s="54">
        <f>SUM(S116:S125)</f>
        <v>0.25069444444444455</v>
      </c>
      <c r="T126" s="54">
        <f>SUM(T116:T125)</f>
        <v>0.19305555555555554</v>
      </c>
      <c r="U126" s="55">
        <f>SUM(U116:U125)</f>
        <v>226.00000000000003</v>
      </c>
      <c r="V126" s="56"/>
      <c r="W126" s="106">
        <f>SUM(W116:W125)</f>
        <v>44070</v>
      </c>
      <c r="X126" s="58"/>
    </row>
    <row r="128" spans="1:24" ht="15" thickBot="1" x14ac:dyDescent="0.35"/>
    <row r="129" spans="1:24" x14ac:dyDescent="0.3">
      <c r="A129" s="59">
        <v>511</v>
      </c>
      <c r="B129" s="60">
        <v>5011</v>
      </c>
      <c r="C129" s="60" t="s">
        <v>1</v>
      </c>
      <c r="D129" s="60"/>
      <c r="E129" s="61" t="str">
        <f t="shared" ref="E129:E138" si="110">CONCATENATE(C129,D129)</f>
        <v>X</v>
      </c>
      <c r="F129" s="60" t="s">
        <v>49</v>
      </c>
      <c r="G129" s="60">
        <v>2</v>
      </c>
      <c r="H129" s="62" t="str">
        <f t="shared" ref="H129:H138" si="111">CONCATENATE(F129,"/",G129)</f>
        <v>XXX375/2</v>
      </c>
      <c r="I129" s="60" t="s">
        <v>2</v>
      </c>
      <c r="J129" s="60" t="s">
        <v>2</v>
      </c>
      <c r="K129" s="63">
        <v>0.20277777777777781</v>
      </c>
      <c r="L129" s="63">
        <v>0.20347222222222219</v>
      </c>
      <c r="M129" s="60" t="s">
        <v>23</v>
      </c>
      <c r="N129" s="63">
        <v>0.22916666666666666</v>
      </c>
      <c r="O129" s="60" t="s">
        <v>11</v>
      </c>
      <c r="P129" s="62" t="str">
        <f t="shared" ref="P129:P137" si="112">IF(M130=O129,"OK","POZOR")</f>
        <v>OK</v>
      </c>
      <c r="Q129" s="64">
        <f t="shared" ref="Q129:Q138" si="113">IF(ISNUMBER(G129),N129-L129,IF(F129="přejezd",N129-L129,0))</f>
        <v>2.5694444444444464E-2</v>
      </c>
      <c r="R129" s="64">
        <f t="shared" ref="R129:R138" si="114">IF(ISNUMBER(G129),L129-K129,0)</f>
        <v>6.9444444444438647E-4</v>
      </c>
      <c r="S129" s="64">
        <f t="shared" ref="S129:S138" si="115">Q129+R129</f>
        <v>2.6388888888888851E-2</v>
      </c>
      <c r="T129" s="60"/>
      <c r="U129" s="60">
        <v>24.8</v>
      </c>
      <c r="V129" s="97">
        <f>INDEX('Počty dní'!A:E,MATCH(E129,'Počty dní'!C:C,0),4)</f>
        <v>195</v>
      </c>
      <c r="W129" s="100">
        <f t="shared" ref="W129:W138" si="116">V129*U129</f>
        <v>4836</v>
      </c>
    </row>
    <row r="130" spans="1:24" x14ac:dyDescent="0.3">
      <c r="A130" s="66">
        <v>511</v>
      </c>
      <c r="B130" s="41">
        <v>5011</v>
      </c>
      <c r="C130" s="41" t="s">
        <v>1</v>
      </c>
      <c r="D130" s="41"/>
      <c r="E130" s="10" t="str">
        <f t="shared" si="110"/>
        <v>X</v>
      </c>
      <c r="F130" s="41" t="s">
        <v>49</v>
      </c>
      <c r="G130" s="41">
        <v>1</v>
      </c>
      <c r="H130" s="9" t="str">
        <f t="shared" si="111"/>
        <v>XXX375/1</v>
      </c>
      <c r="I130" s="41" t="s">
        <v>2</v>
      </c>
      <c r="J130" s="41" t="s">
        <v>2</v>
      </c>
      <c r="K130" s="42">
        <v>0.24791666666666667</v>
      </c>
      <c r="L130" s="42">
        <v>0.25</v>
      </c>
      <c r="M130" s="41" t="s">
        <v>11</v>
      </c>
      <c r="N130" s="42">
        <v>0.27430555555555552</v>
      </c>
      <c r="O130" s="41" t="s">
        <v>23</v>
      </c>
      <c r="P130" s="9" t="str">
        <f t="shared" si="112"/>
        <v>OK</v>
      </c>
      <c r="Q130" s="11">
        <f t="shared" si="113"/>
        <v>2.4305555555555525E-2</v>
      </c>
      <c r="R130" s="11">
        <f t="shared" si="114"/>
        <v>2.0833333333333259E-3</v>
      </c>
      <c r="S130" s="11">
        <f t="shared" si="115"/>
        <v>2.6388888888888851E-2</v>
      </c>
      <c r="T130" s="11">
        <f t="shared" ref="T130:T138" si="117">K130-N129</f>
        <v>1.8750000000000017E-2</v>
      </c>
      <c r="U130" s="41">
        <v>23.6</v>
      </c>
      <c r="V130" s="98">
        <f>INDEX('Počty dní'!A:E,MATCH(E130,'Počty dní'!C:C,0),4)</f>
        <v>195</v>
      </c>
      <c r="W130" s="99">
        <f t="shared" si="116"/>
        <v>4602</v>
      </c>
    </row>
    <row r="131" spans="1:24" x14ac:dyDescent="0.3">
      <c r="A131" s="66">
        <v>511</v>
      </c>
      <c r="B131" s="41">
        <v>5011</v>
      </c>
      <c r="C131" s="41" t="s">
        <v>1</v>
      </c>
      <c r="D131" s="41"/>
      <c r="E131" s="10" t="str">
        <f t="shared" si="110"/>
        <v>X</v>
      </c>
      <c r="F131" s="41" t="s">
        <v>49</v>
      </c>
      <c r="G131" s="41">
        <v>6</v>
      </c>
      <c r="H131" s="9" t="str">
        <f t="shared" si="111"/>
        <v>XXX375/6</v>
      </c>
      <c r="I131" s="41" t="s">
        <v>2</v>
      </c>
      <c r="J131" s="41" t="s">
        <v>2</v>
      </c>
      <c r="K131" s="42">
        <v>0.28125</v>
      </c>
      <c r="L131" s="42">
        <v>0.28333333333333333</v>
      </c>
      <c r="M131" s="41" t="s">
        <v>23</v>
      </c>
      <c r="N131" s="42">
        <v>0.3125</v>
      </c>
      <c r="O131" s="41" t="s">
        <v>11</v>
      </c>
      <c r="P131" s="9" t="str">
        <f t="shared" si="112"/>
        <v>OK</v>
      </c>
      <c r="Q131" s="11">
        <f t="shared" si="113"/>
        <v>2.9166666666666674E-2</v>
      </c>
      <c r="R131" s="11">
        <f t="shared" si="114"/>
        <v>2.0833333333333259E-3</v>
      </c>
      <c r="S131" s="11">
        <f t="shared" si="115"/>
        <v>3.125E-2</v>
      </c>
      <c r="T131" s="11">
        <f t="shared" si="117"/>
        <v>6.9444444444444753E-3</v>
      </c>
      <c r="U131" s="41">
        <v>24.8</v>
      </c>
      <c r="V131" s="98">
        <f>INDEX('Počty dní'!A:E,MATCH(E131,'Počty dní'!C:C,0),4)</f>
        <v>195</v>
      </c>
      <c r="W131" s="99">
        <f t="shared" si="116"/>
        <v>4836</v>
      </c>
    </row>
    <row r="132" spans="1:24" x14ac:dyDescent="0.3">
      <c r="A132" s="66">
        <v>511</v>
      </c>
      <c r="B132" s="41">
        <v>5011</v>
      </c>
      <c r="C132" s="41" t="s">
        <v>1</v>
      </c>
      <c r="D132" s="41"/>
      <c r="E132" s="10" t="str">
        <f t="shared" si="110"/>
        <v>X</v>
      </c>
      <c r="F132" s="41" t="s">
        <v>49</v>
      </c>
      <c r="G132" s="41">
        <v>7</v>
      </c>
      <c r="H132" s="9" t="str">
        <f t="shared" si="111"/>
        <v>XXX375/7</v>
      </c>
      <c r="I132" s="41" t="s">
        <v>2</v>
      </c>
      <c r="J132" s="41" t="s">
        <v>2</v>
      </c>
      <c r="K132" s="42">
        <v>0.52916666666666667</v>
      </c>
      <c r="L132" s="42">
        <v>0.53125</v>
      </c>
      <c r="M132" s="41" t="s">
        <v>11</v>
      </c>
      <c r="N132" s="42">
        <v>0.55694444444444446</v>
      </c>
      <c r="O132" s="41" t="s">
        <v>23</v>
      </c>
      <c r="P132" s="9" t="str">
        <f t="shared" si="112"/>
        <v>OK</v>
      </c>
      <c r="Q132" s="11">
        <f t="shared" si="113"/>
        <v>2.5694444444444464E-2</v>
      </c>
      <c r="R132" s="11">
        <f t="shared" si="114"/>
        <v>2.0833333333333259E-3</v>
      </c>
      <c r="S132" s="11">
        <f t="shared" si="115"/>
        <v>2.777777777777779E-2</v>
      </c>
      <c r="T132" s="11">
        <f t="shared" si="117"/>
        <v>0.21666666666666667</v>
      </c>
      <c r="U132" s="41">
        <v>24.8</v>
      </c>
      <c r="V132" s="98">
        <f>INDEX('Počty dní'!A:E,MATCH(E132,'Počty dní'!C:C,0),4)</f>
        <v>195</v>
      </c>
      <c r="W132" s="99">
        <f t="shared" si="116"/>
        <v>4836</v>
      </c>
    </row>
    <row r="133" spans="1:24" x14ac:dyDescent="0.3">
      <c r="A133" s="66">
        <v>511</v>
      </c>
      <c r="B133" s="41">
        <v>5011</v>
      </c>
      <c r="C133" s="41" t="s">
        <v>1</v>
      </c>
      <c r="D133" s="41"/>
      <c r="E133" s="10" t="str">
        <f t="shared" si="110"/>
        <v>X</v>
      </c>
      <c r="F133" s="41" t="s">
        <v>49</v>
      </c>
      <c r="G133" s="41">
        <v>10</v>
      </c>
      <c r="H133" s="9" t="str">
        <f t="shared" si="111"/>
        <v>XXX375/10</v>
      </c>
      <c r="I133" s="41" t="s">
        <v>2</v>
      </c>
      <c r="J133" s="41" t="s">
        <v>2</v>
      </c>
      <c r="K133" s="42">
        <v>0.56458333333333333</v>
      </c>
      <c r="L133" s="42">
        <v>0.56597222222222221</v>
      </c>
      <c r="M133" s="41" t="s">
        <v>23</v>
      </c>
      <c r="N133" s="42">
        <v>0.59166666666666667</v>
      </c>
      <c r="O133" s="41" t="s">
        <v>11</v>
      </c>
      <c r="P133" s="9" t="str">
        <f t="shared" si="112"/>
        <v>OK</v>
      </c>
      <c r="Q133" s="11">
        <f t="shared" si="113"/>
        <v>2.5694444444444464E-2</v>
      </c>
      <c r="R133" s="11">
        <f t="shared" si="114"/>
        <v>1.388888888888884E-3</v>
      </c>
      <c r="S133" s="11">
        <f t="shared" si="115"/>
        <v>2.7083333333333348E-2</v>
      </c>
      <c r="T133" s="11">
        <f t="shared" si="117"/>
        <v>7.6388888888888618E-3</v>
      </c>
      <c r="U133" s="41">
        <v>24.8</v>
      </c>
      <c r="V133" s="98">
        <f>INDEX('Počty dní'!A:E,MATCH(E133,'Počty dní'!C:C,0),4)</f>
        <v>195</v>
      </c>
      <c r="W133" s="99">
        <f t="shared" si="116"/>
        <v>4836</v>
      </c>
    </row>
    <row r="134" spans="1:24" x14ac:dyDescent="0.3">
      <c r="A134" s="66">
        <v>511</v>
      </c>
      <c r="B134" s="41">
        <v>5011</v>
      </c>
      <c r="C134" s="41" t="s">
        <v>1</v>
      </c>
      <c r="D134" s="41"/>
      <c r="E134" s="10" t="str">
        <f t="shared" si="110"/>
        <v>X</v>
      </c>
      <c r="F134" s="41" t="s">
        <v>49</v>
      </c>
      <c r="G134" s="41">
        <v>11</v>
      </c>
      <c r="H134" s="9" t="str">
        <f t="shared" si="111"/>
        <v>XXX375/11</v>
      </c>
      <c r="I134" s="41" t="s">
        <v>2</v>
      </c>
      <c r="J134" s="41" t="s">
        <v>2</v>
      </c>
      <c r="K134" s="42">
        <v>0.61111111111111105</v>
      </c>
      <c r="L134" s="42">
        <v>0.61458333333333337</v>
      </c>
      <c r="M134" s="41" t="s">
        <v>11</v>
      </c>
      <c r="N134" s="42">
        <v>0.64027777777777783</v>
      </c>
      <c r="O134" s="41" t="s">
        <v>23</v>
      </c>
      <c r="P134" s="9" t="str">
        <f t="shared" si="112"/>
        <v>OK</v>
      </c>
      <c r="Q134" s="11">
        <f t="shared" si="113"/>
        <v>2.5694444444444464E-2</v>
      </c>
      <c r="R134" s="11">
        <f t="shared" si="114"/>
        <v>3.4722222222223209E-3</v>
      </c>
      <c r="S134" s="11">
        <f t="shared" si="115"/>
        <v>2.9166666666666785E-2</v>
      </c>
      <c r="T134" s="11">
        <f t="shared" si="117"/>
        <v>1.9444444444444375E-2</v>
      </c>
      <c r="U134" s="41">
        <v>24.8</v>
      </c>
      <c r="V134" s="98">
        <f>INDEX('Počty dní'!A:E,MATCH(E134,'Počty dní'!C:C,0),4)</f>
        <v>195</v>
      </c>
      <c r="W134" s="99">
        <f t="shared" si="116"/>
        <v>4836</v>
      </c>
    </row>
    <row r="135" spans="1:24" x14ac:dyDescent="0.3">
      <c r="A135" s="66">
        <v>511</v>
      </c>
      <c r="B135" s="41">
        <v>5011</v>
      </c>
      <c r="C135" s="41" t="s">
        <v>1</v>
      </c>
      <c r="D135" s="41"/>
      <c r="E135" s="10" t="str">
        <f t="shared" si="110"/>
        <v>X</v>
      </c>
      <c r="F135" s="41" t="s">
        <v>49</v>
      </c>
      <c r="G135" s="41">
        <v>14</v>
      </c>
      <c r="H135" s="9" t="str">
        <f t="shared" si="111"/>
        <v>XXX375/14</v>
      </c>
      <c r="I135" s="41" t="s">
        <v>2</v>
      </c>
      <c r="J135" s="41" t="s">
        <v>2</v>
      </c>
      <c r="K135" s="42">
        <v>0.6479166666666667</v>
      </c>
      <c r="L135" s="42">
        <v>0.64930555555555558</v>
      </c>
      <c r="M135" s="41" t="s">
        <v>23</v>
      </c>
      <c r="N135" s="42">
        <v>0.67499999999999993</v>
      </c>
      <c r="O135" s="41" t="s">
        <v>11</v>
      </c>
      <c r="P135" s="9" t="str">
        <f t="shared" si="112"/>
        <v>OK</v>
      </c>
      <c r="Q135" s="11">
        <f t="shared" si="113"/>
        <v>2.5694444444444353E-2</v>
      </c>
      <c r="R135" s="11">
        <f t="shared" si="114"/>
        <v>1.388888888888884E-3</v>
      </c>
      <c r="S135" s="11">
        <f t="shared" si="115"/>
        <v>2.7083333333333237E-2</v>
      </c>
      <c r="T135" s="11">
        <f t="shared" si="117"/>
        <v>7.6388888888888618E-3</v>
      </c>
      <c r="U135" s="41">
        <v>24.8</v>
      </c>
      <c r="V135" s="98">
        <f>INDEX('Počty dní'!A:E,MATCH(E135,'Počty dní'!C:C,0),4)</f>
        <v>195</v>
      </c>
      <c r="W135" s="99">
        <f t="shared" si="116"/>
        <v>4836</v>
      </c>
    </row>
    <row r="136" spans="1:24" x14ac:dyDescent="0.3">
      <c r="A136" s="66">
        <v>511</v>
      </c>
      <c r="B136" s="41">
        <v>5011</v>
      </c>
      <c r="C136" s="41" t="s">
        <v>1</v>
      </c>
      <c r="D136" s="41"/>
      <c r="E136" s="10" t="str">
        <f t="shared" si="110"/>
        <v>X</v>
      </c>
      <c r="F136" s="41" t="s">
        <v>49</v>
      </c>
      <c r="G136" s="41">
        <v>15</v>
      </c>
      <c r="H136" s="9" t="str">
        <f t="shared" si="111"/>
        <v>XXX375/15</v>
      </c>
      <c r="I136" s="41" t="s">
        <v>2</v>
      </c>
      <c r="J136" s="41" t="s">
        <v>2</v>
      </c>
      <c r="K136" s="42">
        <v>0.6958333333333333</v>
      </c>
      <c r="L136" s="42">
        <v>0.69791666666666663</v>
      </c>
      <c r="M136" s="41" t="s">
        <v>11</v>
      </c>
      <c r="N136" s="42">
        <v>0.72361111111111109</v>
      </c>
      <c r="O136" s="41" t="s">
        <v>23</v>
      </c>
      <c r="P136" s="9" t="str">
        <f t="shared" si="112"/>
        <v>OK</v>
      </c>
      <c r="Q136" s="11">
        <f t="shared" si="113"/>
        <v>2.5694444444444464E-2</v>
      </c>
      <c r="R136" s="11">
        <f t="shared" si="114"/>
        <v>2.0833333333333259E-3</v>
      </c>
      <c r="S136" s="11">
        <f t="shared" si="115"/>
        <v>2.777777777777779E-2</v>
      </c>
      <c r="T136" s="11">
        <f t="shared" si="117"/>
        <v>2.083333333333337E-2</v>
      </c>
      <c r="U136" s="41">
        <v>24.8</v>
      </c>
      <c r="V136" s="98">
        <f>INDEX('Počty dní'!A:E,MATCH(E136,'Počty dní'!C:C,0),4)</f>
        <v>195</v>
      </c>
      <c r="W136" s="99">
        <f t="shared" si="116"/>
        <v>4836</v>
      </c>
    </row>
    <row r="137" spans="1:24" x14ac:dyDescent="0.3">
      <c r="A137" s="66">
        <v>511</v>
      </c>
      <c r="B137" s="41">
        <v>5011</v>
      </c>
      <c r="C137" s="41" t="s">
        <v>1</v>
      </c>
      <c r="D137" s="41"/>
      <c r="E137" s="10" t="str">
        <f t="shared" si="110"/>
        <v>X</v>
      </c>
      <c r="F137" s="41" t="s">
        <v>49</v>
      </c>
      <c r="G137" s="41">
        <v>16</v>
      </c>
      <c r="H137" s="9" t="str">
        <f t="shared" si="111"/>
        <v>XXX375/16</v>
      </c>
      <c r="I137" s="41" t="s">
        <v>2</v>
      </c>
      <c r="J137" s="41" t="s">
        <v>2</v>
      </c>
      <c r="K137" s="42">
        <v>0.73125000000000007</v>
      </c>
      <c r="L137" s="42">
        <v>0.73263888888888884</v>
      </c>
      <c r="M137" s="41" t="s">
        <v>23</v>
      </c>
      <c r="N137" s="42">
        <v>0.75624999999999998</v>
      </c>
      <c r="O137" s="41" t="s">
        <v>11</v>
      </c>
      <c r="P137" s="9" t="str">
        <f t="shared" si="112"/>
        <v>OK</v>
      </c>
      <c r="Q137" s="11">
        <f t="shared" si="113"/>
        <v>2.3611111111111138E-2</v>
      </c>
      <c r="R137" s="11">
        <f t="shared" si="114"/>
        <v>1.3888888888887729E-3</v>
      </c>
      <c r="S137" s="11">
        <f t="shared" si="115"/>
        <v>2.4999999999999911E-2</v>
      </c>
      <c r="T137" s="11">
        <f t="shared" si="117"/>
        <v>7.6388888888889728E-3</v>
      </c>
      <c r="U137" s="41">
        <v>23.6</v>
      </c>
      <c r="V137" s="98">
        <f>INDEX('Počty dní'!A:E,MATCH(E137,'Počty dní'!C:C,0),4)</f>
        <v>195</v>
      </c>
      <c r="W137" s="99">
        <f t="shared" si="116"/>
        <v>4602</v>
      </c>
    </row>
    <row r="138" spans="1:24" ht="15" thickBot="1" x14ac:dyDescent="0.35">
      <c r="A138" s="66">
        <v>511</v>
      </c>
      <c r="B138" s="41">
        <v>5011</v>
      </c>
      <c r="C138" s="41" t="s">
        <v>1</v>
      </c>
      <c r="D138" s="41"/>
      <c r="E138" s="10" t="str">
        <f t="shared" si="110"/>
        <v>X</v>
      </c>
      <c r="F138" s="41" t="s">
        <v>49</v>
      </c>
      <c r="G138" s="41">
        <v>17</v>
      </c>
      <c r="H138" s="9" t="str">
        <f t="shared" si="111"/>
        <v>XXX375/17</v>
      </c>
      <c r="I138" s="41" t="s">
        <v>2</v>
      </c>
      <c r="J138" s="41" t="s">
        <v>2</v>
      </c>
      <c r="K138" s="42">
        <v>0.77916666666666667</v>
      </c>
      <c r="L138" s="42">
        <v>0.78125</v>
      </c>
      <c r="M138" s="41" t="s">
        <v>11</v>
      </c>
      <c r="N138" s="42">
        <v>0.80694444444444446</v>
      </c>
      <c r="O138" s="41" t="s">
        <v>23</v>
      </c>
      <c r="P138" s="9"/>
      <c r="Q138" s="11">
        <f t="shared" si="113"/>
        <v>2.5694444444444464E-2</v>
      </c>
      <c r="R138" s="11">
        <f t="shared" si="114"/>
        <v>2.0833333333333259E-3</v>
      </c>
      <c r="S138" s="11">
        <f t="shared" si="115"/>
        <v>2.777777777777779E-2</v>
      </c>
      <c r="T138" s="11">
        <f t="shared" si="117"/>
        <v>2.2916666666666696E-2</v>
      </c>
      <c r="U138" s="41">
        <v>24.8</v>
      </c>
      <c r="V138" s="98">
        <f>INDEX('Počty dní'!A:E,MATCH(E138,'Počty dní'!C:C,0),4)</f>
        <v>195</v>
      </c>
      <c r="W138" s="99">
        <f t="shared" si="116"/>
        <v>4836</v>
      </c>
    </row>
    <row r="139" spans="1:24" ht="15" thickBot="1" x14ac:dyDescent="0.35">
      <c r="A139" s="43" t="str">
        <f ca="1">CONCATENATE(INDIRECT("R[-3]C[0]",FALSE),"celkem")</f>
        <v>511celkem</v>
      </c>
      <c r="B139" s="44"/>
      <c r="C139" s="44" t="str">
        <f ca="1">INDIRECT("R[-1]C[12]",FALSE)</f>
        <v>Budeč</v>
      </c>
      <c r="D139" s="45"/>
      <c r="E139" s="44"/>
      <c r="F139" s="45"/>
      <c r="G139" s="46"/>
      <c r="H139" s="47"/>
      <c r="I139" s="48"/>
      <c r="J139" s="49" t="str">
        <f ca="1">INDIRECT("R[-2]C[0]",FALSE)</f>
        <v>S</v>
      </c>
      <c r="K139" s="50"/>
      <c r="L139" s="51"/>
      <c r="M139" s="52"/>
      <c r="N139" s="51"/>
      <c r="O139" s="53"/>
      <c r="P139" s="44"/>
      <c r="Q139" s="54">
        <f>SUM(Q129:Q138)</f>
        <v>0.25694444444444448</v>
      </c>
      <c r="R139" s="54">
        <f>SUM(R129:R138)</f>
        <v>1.8749999999999878E-2</v>
      </c>
      <c r="S139" s="54">
        <f>SUM(S129:S138)</f>
        <v>0.27569444444444435</v>
      </c>
      <c r="T139" s="54">
        <f>SUM(T129:T138)</f>
        <v>0.32847222222222228</v>
      </c>
      <c r="U139" s="55">
        <f>SUM(U129:U138)</f>
        <v>245.60000000000002</v>
      </c>
      <c r="V139" s="56"/>
      <c r="W139" s="106">
        <f>SUM(W129:W138)</f>
        <v>47892</v>
      </c>
      <c r="X139" s="58"/>
    </row>
    <row r="140" spans="1:24" x14ac:dyDescent="0.3">
      <c r="L140" s="1"/>
      <c r="N140" s="1"/>
      <c r="P140" s="1"/>
    </row>
    <row r="141" spans="1:24" ht="15" thickBot="1" x14ac:dyDescent="0.35">
      <c r="L141" s="1"/>
      <c r="N141" s="1"/>
      <c r="P141" s="1"/>
    </row>
    <row r="142" spans="1:24" x14ac:dyDescent="0.3">
      <c r="A142" s="59">
        <v>512</v>
      </c>
      <c r="B142" s="60">
        <v>5012</v>
      </c>
      <c r="C142" s="60" t="s">
        <v>1</v>
      </c>
      <c r="D142" s="60"/>
      <c r="E142" s="61" t="str">
        <f t="shared" ref="E142:E150" si="118">CONCATENATE(C142,D142)</f>
        <v>X</v>
      </c>
      <c r="F142" s="60" t="s">
        <v>46</v>
      </c>
      <c r="G142" s="60">
        <v>4</v>
      </c>
      <c r="H142" s="62" t="str">
        <f t="shared" ref="H142:H150" si="119">CONCATENATE(F142,"/",G142)</f>
        <v>XXX373/4</v>
      </c>
      <c r="I142" s="60" t="s">
        <v>2</v>
      </c>
      <c r="J142" s="60" t="s">
        <v>2</v>
      </c>
      <c r="K142" s="63">
        <v>0.24236111111111111</v>
      </c>
      <c r="L142" s="63">
        <v>0.24305555555555555</v>
      </c>
      <c r="M142" s="60" t="s">
        <v>25</v>
      </c>
      <c r="N142" s="63">
        <v>0.26041666666666669</v>
      </c>
      <c r="O142" s="60" t="s">
        <v>11</v>
      </c>
      <c r="P142" s="62" t="str">
        <f t="shared" ref="P142:P149" si="120">IF(M143=O142,"OK","POZOR")</f>
        <v>OK</v>
      </c>
      <c r="Q142" s="64">
        <f t="shared" ref="Q142:Q150" si="121">IF(ISNUMBER(G142),N142-L142,IF(F142="přejezd",N142-L142,0))</f>
        <v>1.7361111111111133E-2</v>
      </c>
      <c r="R142" s="64">
        <f t="shared" ref="R142:R150" si="122">IF(ISNUMBER(G142),L142-K142,0)</f>
        <v>6.9444444444444198E-4</v>
      </c>
      <c r="S142" s="64">
        <f t="shared" ref="S142:S150" si="123">Q142+R142</f>
        <v>1.8055555555555575E-2</v>
      </c>
      <c r="T142" s="60"/>
      <c r="U142" s="60">
        <v>16</v>
      </c>
      <c r="V142" s="97">
        <f>INDEX('Počty dní'!A:E,MATCH(E142,'Počty dní'!C:C,0),4)</f>
        <v>195</v>
      </c>
      <c r="W142" s="100">
        <f t="shared" ref="W142:W150" si="124">V142*U142</f>
        <v>3120</v>
      </c>
    </row>
    <row r="143" spans="1:24" x14ac:dyDescent="0.3">
      <c r="A143" s="66">
        <v>512</v>
      </c>
      <c r="B143" s="41">
        <v>5012</v>
      </c>
      <c r="C143" s="41" t="s">
        <v>1</v>
      </c>
      <c r="D143" s="41"/>
      <c r="E143" s="10" t="str">
        <f t="shared" si="118"/>
        <v>X</v>
      </c>
      <c r="F143" s="41" t="s">
        <v>46</v>
      </c>
      <c r="G143" s="41">
        <v>5</v>
      </c>
      <c r="H143" s="9" t="str">
        <f t="shared" si="119"/>
        <v>XXX373/5</v>
      </c>
      <c r="I143" s="41" t="s">
        <v>2</v>
      </c>
      <c r="J143" s="41" t="s">
        <v>2</v>
      </c>
      <c r="K143" s="42">
        <v>0.26111111111111113</v>
      </c>
      <c r="L143" s="42">
        <v>0.26180555555555557</v>
      </c>
      <c r="M143" s="41" t="s">
        <v>11</v>
      </c>
      <c r="N143" s="42">
        <v>0.30624999999999997</v>
      </c>
      <c r="O143" s="41" t="s">
        <v>20</v>
      </c>
      <c r="P143" s="9" t="str">
        <f t="shared" si="120"/>
        <v>OK</v>
      </c>
      <c r="Q143" s="11">
        <f t="shared" si="121"/>
        <v>4.4444444444444398E-2</v>
      </c>
      <c r="R143" s="11">
        <f t="shared" si="122"/>
        <v>6.9444444444444198E-4</v>
      </c>
      <c r="S143" s="11">
        <f t="shared" si="123"/>
        <v>4.513888888888884E-2</v>
      </c>
      <c r="T143" s="11">
        <f t="shared" ref="T143:T150" si="125">K143-N142</f>
        <v>6.9444444444444198E-4</v>
      </c>
      <c r="U143" s="41">
        <v>42.3</v>
      </c>
      <c r="V143" s="98">
        <f>INDEX('Počty dní'!A:E,MATCH(E143,'Počty dní'!C:C,0),4)</f>
        <v>195</v>
      </c>
      <c r="W143" s="99">
        <f t="shared" si="124"/>
        <v>8248.5</v>
      </c>
    </row>
    <row r="144" spans="1:24" x14ac:dyDescent="0.3">
      <c r="A144" s="66">
        <v>512</v>
      </c>
      <c r="B144" s="41">
        <v>5012</v>
      </c>
      <c r="C144" s="41" t="s">
        <v>1</v>
      </c>
      <c r="D144" s="41"/>
      <c r="E144" s="10" t="str">
        <f t="shared" si="118"/>
        <v>X</v>
      </c>
      <c r="F144" s="41" t="s">
        <v>46</v>
      </c>
      <c r="G144" s="41">
        <v>8</v>
      </c>
      <c r="H144" s="9" t="str">
        <f t="shared" si="119"/>
        <v>XXX373/8</v>
      </c>
      <c r="I144" s="41" t="s">
        <v>2</v>
      </c>
      <c r="J144" s="41" t="s">
        <v>2</v>
      </c>
      <c r="K144" s="42">
        <v>0.38055555555555554</v>
      </c>
      <c r="L144" s="42">
        <v>0.38194444444444442</v>
      </c>
      <c r="M144" s="41" t="s">
        <v>20</v>
      </c>
      <c r="N144" s="42">
        <v>0.42708333333333331</v>
      </c>
      <c r="O144" s="41" t="s">
        <v>11</v>
      </c>
      <c r="P144" s="9" t="str">
        <f t="shared" si="120"/>
        <v>OK</v>
      </c>
      <c r="Q144" s="11">
        <f t="shared" si="121"/>
        <v>4.5138888888888895E-2</v>
      </c>
      <c r="R144" s="11">
        <f t="shared" si="122"/>
        <v>1.388888888888884E-3</v>
      </c>
      <c r="S144" s="11">
        <f t="shared" si="123"/>
        <v>4.6527777777777779E-2</v>
      </c>
      <c r="T144" s="11">
        <f t="shared" si="125"/>
        <v>7.4305555555555569E-2</v>
      </c>
      <c r="U144" s="41">
        <v>41.3</v>
      </c>
      <c r="V144" s="98">
        <f>INDEX('Počty dní'!A:E,MATCH(E144,'Počty dní'!C:C,0),4)</f>
        <v>195</v>
      </c>
      <c r="W144" s="99">
        <f t="shared" si="124"/>
        <v>8053.4999999999991</v>
      </c>
    </row>
    <row r="145" spans="1:24" x14ac:dyDescent="0.3">
      <c r="A145" s="66">
        <v>512</v>
      </c>
      <c r="B145" s="41">
        <v>5012</v>
      </c>
      <c r="C145" s="41" t="s">
        <v>1</v>
      </c>
      <c r="D145" s="41"/>
      <c r="E145" s="10" t="str">
        <f t="shared" si="118"/>
        <v>X</v>
      </c>
      <c r="F145" s="41" t="s">
        <v>46</v>
      </c>
      <c r="G145" s="41">
        <v>9</v>
      </c>
      <c r="H145" s="9" t="str">
        <f t="shared" si="119"/>
        <v>XXX373/9</v>
      </c>
      <c r="I145" s="41" t="s">
        <v>2</v>
      </c>
      <c r="J145" s="41" t="s">
        <v>2</v>
      </c>
      <c r="K145" s="42">
        <v>0.4861111111111111</v>
      </c>
      <c r="L145" s="42">
        <v>0.48958333333333331</v>
      </c>
      <c r="M145" s="41" t="s">
        <v>11</v>
      </c>
      <c r="N145" s="42">
        <v>0.53402777777777777</v>
      </c>
      <c r="O145" s="41" t="s">
        <v>20</v>
      </c>
      <c r="P145" s="9" t="str">
        <f t="shared" si="120"/>
        <v>OK</v>
      </c>
      <c r="Q145" s="11">
        <f t="shared" si="121"/>
        <v>4.4444444444444453E-2</v>
      </c>
      <c r="R145" s="11">
        <f t="shared" si="122"/>
        <v>3.4722222222222099E-3</v>
      </c>
      <c r="S145" s="11">
        <f t="shared" si="123"/>
        <v>4.7916666666666663E-2</v>
      </c>
      <c r="T145" s="11">
        <f t="shared" si="125"/>
        <v>5.902777777777779E-2</v>
      </c>
      <c r="U145" s="41">
        <v>42.3</v>
      </c>
      <c r="V145" s="98">
        <f>INDEX('Počty dní'!A:E,MATCH(E145,'Počty dní'!C:C,0),4)</f>
        <v>195</v>
      </c>
      <c r="W145" s="99">
        <f t="shared" si="124"/>
        <v>8248.5</v>
      </c>
    </row>
    <row r="146" spans="1:24" x14ac:dyDescent="0.3">
      <c r="A146" s="66">
        <v>512</v>
      </c>
      <c r="B146" s="41">
        <v>5012</v>
      </c>
      <c r="C146" s="41" t="s">
        <v>1</v>
      </c>
      <c r="D146" s="41"/>
      <c r="E146" s="10" t="str">
        <f t="shared" si="118"/>
        <v>X</v>
      </c>
      <c r="F146" s="41" t="s">
        <v>51</v>
      </c>
      <c r="G146" s="41">
        <v>3</v>
      </c>
      <c r="H146" s="9" t="str">
        <f t="shared" si="119"/>
        <v>XXX379/3</v>
      </c>
      <c r="I146" s="41" t="s">
        <v>2</v>
      </c>
      <c r="J146" s="41" t="s">
        <v>2</v>
      </c>
      <c r="K146" s="42">
        <v>0.60972222222222217</v>
      </c>
      <c r="L146" s="42">
        <v>0.61111111111111105</v>
      </c>
      <c r="M146" s="41" t="s">
        <v>20</v>
      </c>
      <c r="N146" s="42">
        <v>0.61597222222222225</v>
      </c>
      <c r="O146" s="41" t="s">
        <v>32</v>
      </c>
      <c r="P146" s="9" t="str">
        <f t="shared" si="120"/>
        <v>OK</v>
      </c>
      <c r="Q146" s="11">
        <f t="shared" si="121"/>
        <v>4.8611111111112049E-3</v>
      </c>
      <c r="R146" s="11">
        <f t="shared" si="122"/>
        <v>1.388888888888884E-3</v>
      </c>
      <c r="S146" s="11">
        <f t="shared" si="123"/>
        <v>6.2500000000000888E-3</v>
      </c>
      <c r="T146" s="11">
        <f t="shared" si="125"/>
        <v>7.5694444444444398E-2</v>
      </c>
      <c r="U146" s="41">
        <v>4.9000000000000004</v>
      </c>
      <c r="V146" s="98">
        <f>INDEX('Počty dní'!A:E,MATCH(E146,'Počty dní'!C:C,0),4)</f>
        <v>195</v>
      </c>
      <c r="W146" s="99">
        <f t="shared" si="124"/>
        <v>955.50000000000011</v>
      </c>
    </row>
    <row r="147" spans="1:24" x14ac:dyDescent="0.3">
      <c r="A147" s="66">
        <v>512</v>
      </c>
      <c r="B147" s="41">
        <v>5012</v>
      </c>
      <c r="C147" s="41" t="s">
        <v>1</v>
      </c>
      <c r="D147" s="41"/>
      <c r="E147" s="10" t="str">
        <f t="shared" si="118"/>
        <v>X</v>
      </c>
      <c r="F147" s="41" t="s">
        <v>51</v>
      </c>
      <c r="G147" s="41">
        <v>4</v>
      </c>
      <c r="H147" s="9" t="str">
        <f t="shared" si="119"/>
        <v>XXX379/4</v>
      </c>
      <c r="I147" s="41" t="s">
        <v>2</v>
      </c>
      <c r="J147" s="41" t="s">
        <v>2</v>
      </c>
      <c r="K147" s="42">
        <v>0.6166666666666667</v>
      </c>
      <c r="L147" s="42">
        <v>0.61736111111111114</v>
      </c>
      <c r="M147" s="41" t="s">
        <v>32</v>
      </c>
      <c r="N147" s="42">
        <v>0.62222222222222223</v>
      </c>
      <c r="O147" s="41" t="s">
        <v>20</v>
      </c>
      <c r="P147" s="9" t="str">
        <f t="shared" si="120"/>
        <v>OK</v>
      </c>
      <c r="Q147" s="11">
        <f t="shared" si="121"/>
        <v>4.8611111111110938E-3</v>
      </c>
      <c r="R147" s="11">
        <f t="shared" si="122"/>
        <v>6.9444444444444198E-4</v>
      </c>
      <c r="S147" s="11">
        <f t="shared" si="123"/>
        <v>5.5555555555555358E-3</v>
      </c>
      <c r="T147" s="11">
        <f t="shared" si="125"/>
        <v>6.9444444444444198E-4</v>
      </c>
      <c r="U147" s="41">
        <v>4.9000000000000004</v>
      </c>
      <c r="V147" s="98">
        <f>INDEX('Počty dní'!A:E,MATCH(E147,'Počty dní'!C:C,0),4)</f>
        <v>195</v>
      </c>
      <c r="W147" s="99">
        <f t="shared" si="124"/>
        <v>955.50000000000011</v>
      </c>
    </row>
    <row r="148" spans="1:24" x14ac:dyDescent="0.3">
      <c r="A148" s="66">
        <v>512</v>
      </c>
      <c r="B148" s="41">
        <v>5012</v>
      </c>
      <c r="C148" s="41" t="s">
        <v>1</v>
      </c>
      <c r="D148" s="41"/>
      <c r="E148" s="10" t="str">
        <f t="shared" si="118"/>
        <v>X</v>
      </c>
      <c r="F148" s="41" t="s">
        <v>44</v>
      </c>
      <c r="G148" s="41">
        <v>17</v>
      </c>
      <c r="H148" s="9" t="str">
        <f t="shared" si="119"/>
        <v>XXX405/17</v>
      </c>
      <c r="I148" s="41" t="s">
        <v>2</v>
      </c>
      <c r="J148" s="41" t="s">
        <v>2</v>
      </c>
      <c r="K148" s="42">
        <v>0.62291666666666667</v>
      </c>
      <c r="L148" s="42">
        <v>0.625</v>
      </c>
      <c r="M148" s="41" t="s">
        <v>20</v>
      </c>
      <c r="N148" s="42">
        <v>0.67847222222222225</v>
      </c>
      <c r="O148" s="41" t="s">
        <v>4</v>
      </c>
      <c r="P148" s="9" t="str">
        <f t="shared" si="120"/>
        <v>OK</v>
      </c>
      <c r="Q148" s="11">
        <f t="shared" si="121"/>
        <v>5.3472222222222254E-2</v>
      </c>
      <c r="R148" s="11">
        <f t="shared" si="122"/>
        <v>2.0833333333333259E-3</v>
      </c>
      <c r="S148" s="11">
        <f t="shared" si="123"/>
        <v>5.555555555555558E-2</v>
      </c>
      <c r="T148" s="11">
        <f t="shared" si="125"/>
        <v>6.9444444444444198E-4</v>
      </c>
      <c r="U148" s="41">
        <v>44.2</v>
      </c>
      <c r="V148" s="98">
        <f>INDEX('Počty dní'!A:E,MATCH(E148,'Počty dní'!C:C,0),4)</f>
        <v>195</v>
      </c>
      <c r="W148" s="99">
        <f t="shared" si="124"/>
        <v>8619</v>
      </c>
    </row>
    <row r="149" spans="1:24" x14ac:dyDescent="0.3">
      <c r="A149" s="66">
        <v>512</v>
      </c>
      <c r="B149" s="41">
        <v>5012</v>
      </c>
      <c r="C149" s="41" t="s">
        <v>1</v>
      </c>
      <c r="D149" s="41"/>
      <c r="E149" s="10" t="str">
        <f t="shared" si="118"/>
        <v>X</v>
      </c>
      <c r="F149" s="41" t="s">
        <v>44</v>
      </c>
      <c r="G149" s="41">
        <v>18</v>
      </c>
      <c r="H149" s="9" t="str">
        <f t="shared" si="119"/>
        <v>XXX405/18</v>
      </c>
      <c r="I149" s="41" t="s">
        <v>2</v>
      </c>
      <c r="J149" s="41" t="s">
        <v>2</v>
      </c>
      <c r="K149" s="42">
        <v>0.69097222222222221</v>
      </c>
      <c r="L149" s="42">
        <v>0.69444444444444453</v>
      </c>
      <c r="M149" s="41" t="s">
        <v>4</v>
      </c>
      <c r="N149" s="42">
        <v>0.74861111111111101</v>
      </c>
      <c r="O149" s="41" t="s">
        <v>20</v>
      </c>
      <c r="P149" s="9" t="str">
        <f t="shared" si="120"/>
        <v>OK</v>
      </c>
      <c r="Q149" s="11">
        <f t="shared" si="121"/>
        <v>5.4166666666666474E-2</v>
      </c>
      <c r="R149" s="11">
        <f t="shared" si="122"/>
        <v>3.4722222222223209E-3</v>
      </c>
      <c r="S149" s="11">
        <f t="shared" si="123"/>
        <v>5.7638888888888795E-2</v>
      </c>
      <c r="T149" s="11">
        <f t="shared" si="125"/>
        <v>1.2499999999999956E-2</v>
      </c>
      <c r="U149" s="41">
        <v>44.2</v>
      </c>
      <c r="V149" s="98">
        <f>INDEX('Počty dní'!A:E,MATCH(E149,'Počty dní'!C:C,0),4)</f>
        <v>195</v>
      </c>
      <c r="W149" s="99">
        <f t="shared" si="124"/>
        <v>8619</v>
      </c>
    </row>
    <row r="150" spans="1:24" ht="15" thickBot="1" x14ac:dyDescent="0.35">
      <c r="A150" s="66">
        <v>512</v>
      </c>
      <c r="B150" s="41">
        <v>5012</v>
      </c>
      <c r="C150" s="41" t="s">
        <v>1</v>
      </c>
      <c r="D150" s="41"/>
      <c r="E150" s="10" t="str">
        <f t="shared" si="118"/>
        <v>X</v>
      </c>
      <c r="F150" s="41" t="s">
        <v>46</v>
      </c>
      <c r="G150" s="41">
        <v>18</v>
      </c>
      <c r="H150" s="9" t="str">
        <f t="shared" si="119"/>
        <v>XXX373/18</v>
      </c>
      <c r="I150" s="41" t="s">
        <v>2</v>
      </c>
      <c r="J150" s="41" t="s">
        <v>2</v>
      </c>
      <c r="K150" s="42">
        <v>0.75208333333333333</v>
      </c>
      <c r="L150" s="42">
        <v>0.75347222222222221</v>
      </c>
      <c r="M150" s="41" t="s">
        <v>20</v>
      </c>
      <c r="N150" s="42">
        <v>0.78055555555555556</v>
      </c>
      <c r="O150" s="41" t="s">
        <v>25</v>
      </c>
      <c r="P150" s="9"/>
      <c r="Q150" s="11">
        <f t="shared" si="121"/>
        <v>2.7083333333333348E-2</v>
      </c>
      <c r="R150" s="11">
        <f t="shared" si="122"/>
        <v>1.388888888888884E-3</v>
      </c>
      <c r="S150" s="11">
        <f t="shared" si="123"/>
        <v>2.8472222222222232E-2</v>
      </c>
      <c r="T150" s="11">
        <f t="shared" si="125"/>
        <v>3.4722222222223209E-3</v>
      </c>
      <c r="U150" s="41">
        <v>25.3</v>
      </c>
      <c r="V150" s="98">
        <f>INDEX('Počty dní'!A:E,MATCH(E150,'Počty dní'!C:C,0),4)</f>
        <v>195</v>
      </c>
      <c r="W150" s="99">
        <f t="shared" si="124"/>
        <v>4933.5</v>
      </c>
    </row>
    <row r="151" spans="1:24" ht="15" thickBot="1" x14ac:dyDescent="0.35">
      <c r="A151" s="43" t="str">
        <f ca="1">CONCATENATE(INDIRECT("R[-3]C[0]",FALSE),"celkem")</f>
        <v>512celkem</v>
      </c>
      <c r="B151" s="44"/>
      <c r="C151" s="44" t="str">
        <f ca="1">INDIRECT("R[-1]C[12]",FALSE)</f>
        <v>Dešov</v>
      </c>
      <c r="D151" s="45"/>
      <c r="E151" s="44"/>
      <c r="F151" s="45"/>
      <c r="G151" s="46"/>
      <c r="H151" s="47"/>
      <c r="I151" s="48"/>
      <c r="J151" s="49" t="str">
        <f ca="1">INDIRECT("R[-2]C[0]",FALSE)</f>
        <v>S</v>
      </c>
      <c r="K151" s="50"/>
      <c r="L151" s="51"/>
      <c r="M151" s="52"/>
      <c r="N151" s="51"/>
      <c r="O151" s="53"/>
      <c r="P151" s="44"/>
      <c r="Q151" s="54">
        <f>SUM(Q142:Q150)</f>
        <v>0.29583333333333328</v>
      </c>
      <c r="R151" s="54">
        <f t="shared" ref="R151:T151" si="126">SUM(R142:R150)</f>
        <v>1.5277777777777835E-2</v>
      </c>
      <c r="S151" s="54">
        <f t="shared" si="126"/>
        <v>0.31111111111111112</v>
      </c>
      <c r="T151" s="54">
        <f t="shared" si="126"/>
        <v>0.22708333333333336</v>
      </c>
      <c r="U151" s="55">
        <f>SUM(U142:U150)</f>
        <v>265.39999999999998</v>
      </c>
      <c r="V151" s="56"/>
      <c r="W151" s="106">
        <f>SUM(W142:W150)</f>
        <v>51753</v>
      </c>
      <c r="X151" s="58"/>
    </row>
    <row r="153" spans="1:24" ht="15" thickBot="1" x14ac:dyDescent="0.35"/>
    <row r="154" spans="1:24" x14ac:dyDescent="0.3">
      <c r="A154" s="59">
        <v>513</v>
      </c>
      <c r="B154" s="60">
        <v>5013</v>
      </c>
      <c r="C154" s="60" t="s">
        <v>1</v>
      </c>
      <c r="D154" s="60"/>
      <c r="E154" s="61" t="str">
        <f t="shared" ref="E154:E160" si="127">CONCATENATE(C154,D154)</f>
        <v>X</v>
      </c>
      <c r="F154" s="60" t="s">
        <v>46</v>
      </c>
      <c r="G154" s="60">
        <v>1</v>
      </c>
      <c r="H154" s="62" t="str">
        <f t="shared" ref="H154:H160" si="128">CONCATENATE(F154,"/",G154)</f>
        <v>XXX373/1</v>
      </c>
      <c r="I154" s="60" t="s">
        <v>2</v>
      </c>
      <c r="J154" s="60" t="s">
        <v>3</v>
      </c>
      <c r="K154" s="63">
        <v>0.18680555555555556</v>
      </c>
      <c r="L154" s="63">
        <v>0.1875</v>
      </c>
      <c r="M154" s="60" t="s">
        <v>25</v>
      </c>
      <c r="N154" s="63">
        <v>0.21458333333333335</v>
      </c>
      <c r="O154" s="60" t="s">
        <v>20</v>
      </c>
      <c r="P154" s="62" t="str">
        <f t="shared" ref="P154:P158" si="129">IF(M155=O154,"OK","POZOR")</f>
        <v>OK</v>
      </c>
      <c r="Q154" s="64">
        <f t="shared" ref="Q154:Q160" si="130">IF(ISNUMBER(G154),N154-L154,IF(F154="přejezd",N154-L154,0))</f>
        <v>2.7083333333333348E-2</v>
      </c>
      <c r="R154" s="64">
        <f t="shared" ref="R154:R160" si="131">IF(ISNUMBER(G154),L154-K154,0)</f>
        <v>6.9444444444444198E-4</v>
      </c>
      <c r="S154" s="64">
        <f t="shared" ref="S154:S160" si="132">Q154+R154</f>
        <v>2.777777777777779E-2</v>
      </c>
      <c r="T154" s="60"/>
      <c r="U154" s="60">
        <v>25.3</v>
      </c>
      <c r="V154" s="97">
        <f>INDEX('Počty dní'!A:E,MATCH(E154,'Počty dní'!C:C,0),4)</f>
        <v>195</v>
      </c>
      <c r="W154" s="100">
        <f t="shared" ref="W154:W160" si="133">V154*U154</f>
        <v>4933.5</v>
      </c>
    </row>
    <row r="155" spans="1:24" x14ac:dyDescent="0.3">
      <c r="A155" s="66">
        <v>513</v>
      </c>
      <c r="B155" s="41">
        <v>5013</v>
      </c>
      <c r="C155" s="41" t="s">
        <v>1</v>
      </c>
      <c r="D155" s="41"/>
      <c r="E155" s="10" t="str">
        <f t="shared" si="127"/>
        <v>X</v>
      </c>
      <c r="F155" s="41" t="s">
        <v>46</v>
      </c>
      <c r="G155" s="41">
        <v>6</v>
      </c>
      <c r="H155" s="9" t="str">
        <f t="shared" si="128"/>
        <v>XXX373/6</v>
      </c>
      <c r="I155" s="41" t="s">
        <v>3</v>
      </c>
      <c r="J155" s="41" t="s">
        <v>3</v>
      </c>
      <c r="K155" s="42">
        <v>0.26250000000000001</v>
      </c>
      <c r="L155" s="42">
        <v>0.2638888888888889</v>
      </c>
      <c r="M155" s="41" t="s">
        <v>20</v>
      </c>
      <c r="N155" s="42">
        <v>0.3125</v>
      </c>
      <c r="O155" s="41" t="s">
        <v>11</v>
      </c>
      <c r="P155" s="9" t="str">
        <f t="shared" si="129"/>
        <v>OK</v>
      </c>
      <c r="Q155" s="11">
        <f t="shared" si="130"/>
        <v>4.8611111111111105E-2</v>
      </c>
      <c r="R155" s="11">
        <f t="shared" si="131"/>
        <v>1.388888888888884E-3</v>
      </c>
      <c r="S155" s="11">
        <f t="shared" si="132"/>
        <v>4.9999999999999989E-2</v>
      </c>
      <c r="T155" s="11">
        <f t="shared" ref="T155:T160" si="134">K155-N154</f>
        <v>4.7916666666666663E-2</v>
      </c>
      <c r="U155" s="41">
        <v>42.3</v>
      </c>
      <c r="V155" s="98">
        <f>INDEX('Počty dní'!A:E,MATCH(E155,'Počty dní'!C:C,0),4)</f>
        <v>195</v>
      </c>
      <c r="W155" s="99">
        <f t="shared" si="133"/>
        <v>8248.5</v>
      </c>
    </row>
    <row r="156" spans="1:24" x14ac:dyDescent="0.3">
      <c r="A156" s="66">
        <v>513</v>
      </c>
      <c r="B156" s="41">
        <v>5013</v>
      </c>
      <c r="C156" s="41" t="s">
        <v>1</v>
      </c>
      <c r="D156" s="41"/>
      <c r="E156" s="10" t="str">
        <f t="shared" si="127"/>
        <v>X</v>
      </c>
      <c r="F156" s="41" t="s">
        <v>43</v>
      </c>
      <c r="G156" s="41">
        <v>10</v>
      </c>
      <c r="H156" s="9" t="str">
        <f t="shared" si="128"/>
        <v>XXX400/10</v>
      </c>
      <c r="I156" s="41" t="s">
        <v>3</v>
      </c>
      <c r="J156" s="41" t="s">
        <v>3</v>
      </c>
      <c r="K156" s="42">
        <v>0.43055555555555558</v>
      </c>
      <c r="L156" s="42">
        <v>0.43402777777777773</v>
      </c>
      <c r="M156" s="41" t="s">
        <v>11</v>
      </c>
      <c r="N156" s="42">
        <v>0.47847222222222219</v>
      </c>
      <c r="O156" s="41" t="s">
        <v>5</v>
      </c>
      <c r="P156" s="9" t="str">
        <f t="shared" si="129"/>
        <v>OK</v>
      </c>
      <c r="Q156" s="11">
        <f t="shared" si="130"/>
        <v>4.4444444444444453E-2</v>
      </c>
      <c r="R156" s="11">
        <f t="shared" si="131"/>
        <v>3.4722222222221544E-3</v>
      </c>
      <c r="S156" s="11">
        <f t="shared" si="132"/>
        <v>4.7916666666666607E-2</v>
      </c>
      <c r="T156" s="11">
        <f t="shared" si="134"/>
        <v>0.11805555555555558</v>
      </c>
      <c r="U156" s="41">
        <v>47.5</v>
      </c>
      <c r="V156" s="98">
        <f>INDEX('Počty dní'!A:E,MATCH(E156,'Počty dní'!C:C,0),4)</f>
        <v>195</v>
      </c>
      <c r="W156" s="99">
        <f t="shared" si="133"/>
        <v>9262.5</v>
      </c>
    </row>
    <row r="157" spans="1:24" x14ac:dyDescent="0.3">
      <c r="A157" s="66">
        <v>513</v>
      </c>
      <c r="B157" s="41">
        <v>5013</v>
      </c>
      <c r="C157" s="41" t="s">
        <v>1</v>
      </c>
      <c r="D157" s="41"/>
      <c r="E157" s="10" t="str">
        <f t="shared" si="127"/>
        <v>X</v>
      </c>
      <c r="F157" s="41" t="s">
        <v>43</v>
      </c>
      <c r="G157" s="41">
        <v>11</v>
      </c>
      <c r="H157" s="9" t="str">
        <f t="shared" si="128"/>
        <v>XXX400/11</v>
      </c>
      <c r="I157" s="41" t="s">
        <v>3</v>
      </c>
      <c r="J157" s="41" t="s">
        <v>3</v>
      </c>
      <c r="K157" s="42">
        <v>0.51944444444444449</v>
      </c>
      <c r="L157" s="42">
        <v>0.5229166666666667</v>
      </c>
      <c r="M157" s="41" t="s">
        <v>5</v>
      </c>
      <c r="N157" s="42">
        <v>0.56597222222222221</v>
      </c>
      <c r="O157" s="41" t="s">
        <v>11</v>
      </c>
      <c r="P157" s="9" t="str">
        <f t="shared" si="129"/>
        <v>OK</v>
      </c>
      <c r="Q157" s="11">
        <f t="shared" si="130"/>
        <v>4.3055555555555514E-2</v>
      </c>
      <c r="R157" s="11">
        <f t="shared" si="131"/>
        <v>3.4722222222222099E-3</v>
      </c>
      <c r="S157" s="11">
        <f t="shared" si="132"/>
        <v>4.6527777777777724E-2</v>
      </c>
      <c r="T157" s="11">
        <f t="shared" si="134"/>
        <v>4.0972222222222299E-2</v>
      </c>
      <c r="U157" s="41">
        <v>47.5</v>
      </c>
      <c r="V157" s="98">
        <f>INDEX('Počty dní'!A:E,MATCH(E157,'Počty dní'!C:C,0),4)</f>
        <v>195</v>
      </c>
      <c r="W157" s="99">
        <f t="shared" si="133"/>
        <v>9262.5</v>
      </c>
    </row>
    <row r="158" spans="1:24" x14ac:dyDescent="0.3">
      <c r="A158" s="66">
        <v>513</v>
      </c>
      <c r="B158" s="41">
        <v>5013</v>
      </c>
      <c r="C158" s="41" t="s">
        <v>1</v>
      </c>
      <c r="D158" s="41">
        <v>10</v>
      </c>
      <c r="E158" s="10" t="str">
        <f t="shared" si="127"/>
        <v>X10</v>
      </c>
      <c r="F158" s="41" t="s">
        <v>47</v>
      </c>
      <c r="G158" s="41">
        <v>13</v>
      </c>
      <c r="H158" s="9" t="str">
        <f t="shared" si="128"/>
        <v>XXX385/13</v>
      </c>
      <c r="I158" s="41" t="s">
        <v>3</v>
      </c>
      <c r="J158" s="41" t="s">
        <v>3</v>
      </c>
      <c r="K158" s="42">
        <v>0.56944444444444442</v>
      </c>
      <c r="L158" s="42">
        <v>0.57291666666666663</v>
      </c>
      <c r="M158" s="41" t="s">
        <v>11</v>
      </c>
      <c r="N158" s="42">
        <v>0.6069444444444444</v>
      </c>
      <c r="O158" s="41" t="s">
        <v>4</v>
      </c>
      <c r="P158" s="9" t="str">
        <f t="shared" si="129"/>
        <v>OK</v>
      </c>
      <c r="Q158" s="11">
        <f t="shared" si="130"/>
        <v>3.4027777777777768E-2</v>
      </c>
      <c r="R158" s="11">
        <f t="shared" si="131"/>
        <v>3.4722222222222099E-3</v>
      </c>
      <c r="S158" s="11">
        <f t="shared" si="132"/>
        <v>3.7499999999999978E-2</v>
      </c>
      <c r="T158" s="11">
        <f t="shared" si="134"/>
        <v>3.4722222222222099E-3</v>
      </c>
      <c r="U158" s="41">
        <v>29.1</v>
      </c>
      <c r="V158" s="9">
        <f>INDEX('Počty dní'!A:E,MATCH(E158,'Počty dní'!C:C,0),4)</f>
        <v>195</v>
      </c>
      <c r="W158" s="40">
        <f t="shared" si="133"/>
        <v>5674.5</v>
      </c>
    </row>
    <row r="159" spans="1:24" x14ac:dyDescent="0.3">
      <c r="A159" s="66">
        <v>513</v>
      </c>
      <c r="B159" s="41">
        <v>5013</v>
      </c>
      <c r="C159" s="41" t="s">
        <v>1</v>
      </c>
      <c r="D159" s="41">
        <v>10</v>
      </c>
      <c r="E159" s="10" t="str">
        <f t="shared" si="127"/>
        <v>X10</v>
      </c>
      <c r="F159" s="41" t="s">
        <v>41</v>
      </c>
      <c r="G159" s="41">
        <v>33</v>
      </c>
      <c r="H159" s="9" t="str">
        <f t="shared" si="128"/>
        <v>XXX370/33</v>
      </c>
      <c r="I159" s="41" t="s">
        <v>3</v>
      </c>
      <c r="J159" s="41" t="s">
        <v>3</v>
      </c>
      <c r="K159" s="42">
        <v>0.61458333333333337</v>
      </c>
      <c r="L159" s="42">
        <v>0.61805555555555558</v>
      </c>
      <c r="M159" s="41" t="s">
        <v>4</v>
      </c>
      <c r="N159" s="42">
        <v>0.64236111111111105</v>
      </c>
      <c r="O159" s="41" t="s">
        <v>11</v>
      </c>
      <c r="P159" s="9" t="str">
        <f t="shared" ref="P159" si="135">IF(M160=O159,"OK","POZOR")</f>
        <v>OK</v>
      </c>
      <c r="Q159" s="11">
        <f t="shared" si="130"/>
        <v>2.4305555555555469E-2</v>
      </c>
      <c r="R159" s="11">
        <f t="shared" si="131"/>
        <v>3.4722222222222099E-3</v>
      </c>
      <c r="S159" s="11">
        <f t="shared" si="132"/>
        <v>2.7777777777777679E-2</v>
      </c>
      <c r="T159" s="11">
        <f t="shared" si="134"/>
        <v>7.6388888888889728E-3</v>
      </c>
      <c r="U159" s="41">
        <v>26</v>
      </c>
      <c r="V159" s="9">
        <f>INDEX('Počty dní'!A:E,MATCH(E159,'Počty dní'!C:C,0),4)</f>
        <v>195</v>
      </c>
      <c r="W159" s="40">
        <f t="shared" si="133"/>
        <v>5070</v>
      </c>
    </row>
    <row r="160" spans="1:24" ht="15" thickBot="1" x14ac:dyDescent="0.35">
      <c r="A160" s="66">
        <v>513</v>
      </c>
      <c r="B160" s="41">
        <v>5013</v>
      </c>
      <c r="C160" s="41" t="s">
        <v>1</v>
      </c>
      <c r="D160" s="41"/>
      <c r="E160" s="10" t="str">
        <f t="shared" si="127"/>
        <v>X</v>
      </c>
      <c r="F160" s="41" t="s">
        <v>46</v>
      </c>
      <c r="G160" s="41">
        <v>15</v>
      </c>
      <c r="H160" s="9" t="str">
        <f t="shared" si="128"/>
        <v>XXX373/15</v>
      </c>
      <c r="I160" s="41" t="s">
        <v>2</v>
      </c>
      <c r="J160" s="41" t="s">
        <v>3</v>
      </c>
      <c r="K160" s="42">
        <v>0.65277777777777779</v>
      </c>
      <c r="L160" s="42">
        <v>0.65625</v>
      </c>
      <c r="M160" s="41" t="s">
        <v>11</v>
      </c>
      <c r="N160" s="42">
        <v>0.67222222222222217</v>
      </c>
      <c r="O160" s="41" t="s">
        <v>25</v>
      </c>
      <c r="P160" s="9"/>
      <c r="Q160" s="11">
        <f t="shared" si="130"/>
        <v>1.5972222222222165E-2</v>
      </c>
      <c r="R160" s="11">
        <f t="shared" si="131"/>
        <v>3.4722222222222099E-3</v>
      </c>
      <c r="S160" s="11">
        <f t="shared" si="132"/>
        <v>1.9444444444444375E-2</v>
      </c>
      <c r="T160" s="11">
        <f t="shared" si="134"/>
        <v>1.0416666666666741E-2</v>
      </c>
      <c r="U160" s="41">
        <v>16</v>
      </c>
      <c r="V160" s="98">
        <f>INDEX('Počty dní'!A:E,MATCH(E160,'Počty dní'!C:C,0),4)</f>
        <v>195</v>
      </c>
      <c r="W160" s="99">
        <f t="shared" si="133"/>
        <v>3120</v>
      </c>
    </row>
    <row r="161" spans="1:24" ht="15" thickBot="1" x14ac:dyDescent="0.35">
      <c r="A161" s="43" t="str">
        <f ca="1">CONCATENATE(INDIRECT("R[-3]C[0]",FALSE),"celkem")</f>
        <v>513celkem</v>
      </c>
      <c r="B161" s="44"/>
      <c r="C161" s="44" t="str">
        <f ca="1">INDIRECT("R[-1]C[12]",FALSE)</f>
        <v>Dešov</v>
      </c>
      <c r="D161" s="45"/>
      <c r="E161" s="44"/>
      <c r="F161" s="45"/>
      <c r="G161" s="46"/>
      <c r="H161" s="47"/>
      <c r="I161" s="48"/>
      <c r="J161" s="49" t="str">
        <f ca="1">INDIRECT("R[-2]C[0]",FALSE)</f>
        <v>V</v>
      </c>
      <c r="K161" s="50"/>
      <c r="L161" s="51"/>
      <c r="M161" s="52"/>
      <c r="N161" s="51"/>
      <c r="O161" s="53"/>
      <c r="P161" s="44"/>
      <c r="Q161" s="54">
        <f>SUM(Q154:Q160)</f>
        <v>0.23749999999999982</v>
      </c>
      <c r="R161" s="54">
        <f>SUM(R154:R160)</f>
        <v>1.944444444444432E-2</v>
      </c>
      <c r="S161" s="54">
        <f>SUM(S154:S160)</f>
        <v>0.25694444444444414</v>
      </c>
      <c r="T161" s="54">
        <f>SUM(T154:T160)</f>
        <v>0.22847222222222247</v>
      </c>
      <c r="U161" s="55">
        <f>SUM(U154:U160)</f>
        <v>233.7</v>
      </c>
      <c r="V161" s="56"/>
      <c r="W161" s="106">
        <f>SUM(W154:W160)</f>
        <v>45571.5</v>
      </c>
      <c r="X161" s="58"/>
    </row>
    <row r="163" spans="1:24" ht="15" thickBot="1" x14ac:dyDescent="0.35"/>
    <row r="164" spans="1:24" x14ac:dyDescent="0.3">
      <c r="A164" s="59">
        <v>514</v>
      </c>
      <c r="B164" s="60">
        <v>5014</v>
      </c>
      <c r="C164" s="60" t="s">
        <v>1</v>
      </c>
      <c r="D164" s="60"/>
      <c r="E164" s="61" t="str">
        <f t="shared" ref="E164:E172" si="136">CONCATENATE(C164,D164)</f>
        <v>X</v>
      </c>
      <c r="F164" s="60" t="s">
        <v>46</v>
      </c>
      <c r="G164" s="60">
        <v>2</v>
      </c>
      <c r="H164" s="62" t="str">
        <f t="shared" ref="H164:H172" si="137">CONCATENATE(F164,"/",G164)</f>
        <v>XXX373/2</v>
      </c>
      <c r="I164" s="60" t="s">
        <v>2</v>
      </c>
      <c r="J164" s="60" t="s">
        <v>3</v>
      </c>
      <c r="K164" s="63">
        <v>0.18263888888888891</v>
      </c>
      <c r="L164" s="63">
        <v>0.18402777777777779</v>
      </c>
      <c r="M164" s="60" t="s">
        <v>20</v>
      </c>
      <c r="N164" s="63">
        <v>0.22916666666666666</v>
      </c>
      <c r="O164" s="60" t="s">
        <v>11</v>
      </c>
      <c r="P164" s="62" t="str">
        <f t="shared" ref="P164:P171" si="138">IF(M165=O164,"OK","POZOR")</f>
        <v>OK</v>
      </c>
      <c r="Q164" s="64">
        <f t="shared" ref="Q164:Q172" si="139">IF(ISNUMBER(G164),N164-L164,IF(F164="přejezd",N164-L164,0))</f>
        <v>4.5138888888888867E-2</v>
      </c>
      <c r="R164" s="64">
        <f t="shared" ref="R164:R172" si="140">IF(ISNUMBER(G164),L164-K164,0)</f>
        <v>1.388888888888884E-3</v>
      </c>
      <c r="S164" s="64">
        <f t="shared" ref="S164:S172" si="141">Q164+R164</f>
        <v>4.6527777777777751E-2</v>
      </c>
      <c r="T164" s="60"/>
      <c r="U164" s="60">
        <v>42.3</v>
      </c>
      <c r="V164" s="97">
        <f>INDEX('Počty dní'!A:E,MATCH(E164,'Počty dní'!C:C,0),4)</f>
        <v>195</v>
      </c>
      <c r="W164" s="100">
        <f t="shared" ref="W164:W172" si="142">V164*U164</f>
        <v>8248.5</v>
      </c>
    </row>
    <row r="165" spans="1:24" x14ac:dyDescent="0.3">
      <c r="A165" s="66">
        <v>514</v>
      </c>
      <c r="B165" s="41">
        <v>5014</v>
      </c>
      <c r="C165" s="41" t="s">
        <v>1</v>
      </c>
      <c r="D165" s="41"/>
      <c r="E165" s="10" t="str">
        <f t="shared" si="136"/>
        <v>X</v>
      </c>
      <c r="F165" s="41" t="s">
        <v>41</v>
      </c>
      <c r="G165" s="41">
        <v>8</v>
      </c>
      <c r="H165" s="9" t="str">
        <f t="shared" si="137"/>
        <v>XXX370/8</v>
      </c>
      <c r="I165" s="41" t="s">
        <v>3</v>
      </c>
      <c r="J165" s="41" t="s">
        <v>3</v>
      </c>
      <c r="K165" s="42">
        <v>0.23402777777777781</v>
      </c>
      <c r="L165" s="42">
        <v>0.23750000000000002</v>
      </c>
      <c r="M165" s="41" t="s">
        <v>11</v>
      </c>
      <c r="N165" s="42">
        <v>0.2638888888888889</v>
      </c>
      <c r="O165" s="41" t="s">
        <v>4</v>
      </c>
      <c r="P165" s="9" t="str">
        <f t="shared" si="138"/>
        <v>OK</v>
      </c>
      <c r="Q165" s="11">
        <f t="shared" si="139"/>
        <v>2.6388888888888878E-2</v>
      </c>
      <c r="R165" s="11">
        <f t="shared" si="140"/>
        <v>3.4722222222222099E-3</v>
      </c>
      <c r="S165" s="11">
        <f t="shared" si="141"/>
        <v>2.9861111111111088E-2</v>
      </c>
      <c r="T165" s="11">
        <f t="shared" ref="T165:T172" si="143">K165-N164</f>
        <v>4.8611111111111494E-3</v>
      </c>
      <c r="U165" s="41">
        <v>26.4</v>
      </c>
      <c r="V165" s="98">
        <f>INDEX('Počty dní'!A:E,MATCH(E165,'Počty dní'!C:C,0),4)</f>
        <v>195</v>
      </c>
      <c r="W165" s="99">
        <f t="shared" si="142"/>
        <v>5148</v>
      </c>
    </row>
    <row r="166" spans="1:24" x14ac:dyDescent="0.3">
      <c r="A166" s="66">
        <v>514</v>
      </c>
      <c r="B166" s="41">
        <v>5014</v>
      </c>
      <c r="C166" s="41" t="s">
        <v>1</v>
      </c>
      <c r="D166" s="41"/>
      <c r="E166" s="10" t="str">
        <f t="shared" si="136"/>
        <v>X</v>
      </c>
      <c r="F166" s="41" t="s">
        <v>41</v>
      </c>
      <c r="G166" s="41">
        <v>9</v>
      </c>
      <c r="H166" s="9" t="str">
        <f t="shared" si="137"/>
        <v>XXX370/9</v>
      </c>
      <c r="I166" s="41" t="s">
        <v>3</v>
      </c>
      <c r="J166" s="41" t="s">
        <v>3</v>
      </c>
      <c r="K166" s="42">
        <v>0.27430555555555552</v>
      </c>
      <c r="L166" s="42">
        <v>0.27777777777777779</v>
      </c>
      <c r="M166" s="41" t="s">
        <v>4</v>
      </c>
      <c r="N166" s="42">
        <v>0.3034722222222222</v>
      </c>
      <c r="O166" s="41" t="s">
        <v>11</v>
      </c>
      <c r="P166" s="9" t="str">
        <f t="shared" si="138"/>
        <v>OK</v>
      </c>
      <c r="Q166" s="11">
        <f t="shared" si="139"/>
        <v>2.5694444444444409E-2</v>
      </c>
      <c r="R166" s="11">
        <f t="shared" si="140"/>
        <v>3.4722222222222654E-3</v>
      </c>
      <c r="S166" s="11">
        <f t="shared" si="141"/>
        <v>2.9166666666666674E-2</v>
      </c>
      <c r="T166" s="11">
        <f t="shared" si="143"/>
        <v>1.041666666666663E-2</v>
      </c>
      <c r="U166" s="41">
        <v>26.4</v>
      </c>
      <c r="V166" s="98">
        <f>INDEX('Počty dní'!A:E,MATCH(E166,'Počty dní'!C:C,0),4)</f>
        <v>195</v>
      </c>
      <c r="W166" s="99">
        <f t="shared" si="142"/>
        <v>5148</v>
      </c>
    </row>
    <row r="167" spans="1:24" x14ac:dyDescent="0.3">
      <c r="A167" s="66">
        <v>514</v>
      </c>
      <c r="B167" s="41">
        <v>5014</v>
      </c>
      <c r="C167" s="41" t="s">
        <v>1</v>
      </c>
      <c r="D167" s="41">
        <v>10</v>
      </c>
      <c r="E167" s="10" t="str">
        <f t="shared" si="136"/>
        <v>X10</v>
      </c>
      <c r="F167" s="41" t="s">
        <v>28</v>
      </c>
      <c r="G167" s="41"/>
      <c r="H167" s="9" t="str">
        <f t="shared" si="137"/>
        <v>přejezd/</v>
      </c>
      <c r="I167" s="41"/>
      <c r="J167" s="41" t="s">
        <v>3</v>
      </c>
      <c r="K167" s="42">
        <v>0.30416666666666664</v>
      </c>
      <c r="L167" s="42">
        <v>0.30416666666666664</v>
      </c>
      <c r="M167" s="41" t="s">
        <v>11</v>
      </c>
      <c r="N167" s="42">
        <v>0.30833333333333335</v>
      </c>
      <c r="O167" s="41" t="s">
        <v>30</v>
      </c>
      <c r="P167" s="9" t="str">
        <f t="shared" si="138"/>
        <v>OK</v>
      </c>
      <c r="Q167" s="11">
        <f t="shared" si="139"/>
        <v>4.1666666666667074E-3</v>
      </c>
      <c r="R167" s="11">
        <f t="shared" si="140"/>
        <v>0</v>
      </c>
      <c r="S167" s="11">
        <f t="shared" si="141"/>
        <v>4.1666666666667074E-3</v>
      </c>
      <c r="T167" s="11">
        <f t="shared" si="143"/>
        <v>6.9444444444444198E-4</v>
      </c>
      <c r="U167" s="41">
        <v>0</v>
      </c>
      <c r="V167" s="9">
        <f>INDEX('Počty dní'!A:E,MATCH(E167,'Počty dní'!C:C,0),4)</f>
        <v>195</v>
      </c>
      <c r="W167" s="40">
        <f t="shared" si="142"/>
        <v>0</v>
      </c>
    </row>
    <row r="168" spans="1:24" x14ac:dyDescent="0.3">
      <c r="A168" s="66">
        <v>514</v>
      </c>
      <c r="B168" s="41">
        <v>5014</v>
      </c>
      <c r="C168" s="41" t="s">
        <v>1</v>
      </c>
      <c r="D168" s="41">
        <v>10</v>
      </c>
      <c r="E168" s="10" t="str">
        <f t="shared" si="136"/>
        <v>X10</v>
      </c>
      <c r="F168" s="41" t="s">
        <v>43</v>
      </c>
      <c r="G168" s="41">
        <v>53</v>
      </c>
      <c r="H168" s="9" t="str">
        <f t="shared" si="137"/>
        <v>XXX400/53</v>
      </c>
      <c r="I168" s="41" t="s">
        <v>3</v>
      </c>
      <c r="J168" s="41" t="s">
        <v>3</v>
      </c>
      <c r="K168" s="42">
        <v>0.30902777777777779</v>
      </c>
      <c r="L168" s="42">
        <v>0.30972222222222223</v>
      </c>
      <c r="M168" s="41" t="s">
        <v>30</v>
      </c>
      <c r="N168" s="42">
        <v>0.31597222222222221</v>
      </c>
      <c r="O168" s="41" t="s">
        <v>11</v>
      </c>
      <c r="P168" s="9" t="str">
        <f t="shared" si="138"/>
        <v>OK</v>
      </c>
      <c r="Q168" s="11">
        <f t="shared" si="139"/>
        <v>6.2499999999999778E-3</v>
      </c>
      <c r="R168" s="11">
        <f t="shared" si="140"/>
        <v>6.9444444444444198E-4</v>
      </c>
      <c r="S168" s="11">
        <f t="shared" si="141"/>
        <v>6.9444444444444198E-3</v>
      </c>
      <c r="T168" s="11">
        <f t="shared" si="143"/>
        <v>6.9444444444444198E-4</v>
      </c>
      <c r="U168" s="41">
        <v>5.4</v>
      </c>
      <c r="V168" s="9">
        <f>INDEX('Počty dní'!A:E,MATCH(E168,'Počty dní'!C:C,0),4)</f>
        <v>195</v>
      </c>
      <c r="W168" s="40">
        <f t="shared" si="142"/>
        <v>1053</v>
      </c>
    </row>
    <row r="169" spans="1:24" x14ac:dyDescent="0.3">
      <c r="A169" s="66">
        <v>514</v>
      </c>
      <c r="B169" s="41">
        <v>5014</v>
      </c>
      <c r="C169" s="41" t="s">
        <v>1</v>
      </c>
      <c r="D169" s="41"/>
      <c r="E169" s="10" t="str">
        <f t="shared" si="136"/>
        <v>X</v>
      </c>
      <c r="F169" s="41" t="s">
        <v>41</v>
      </c>
      <c r="G169" s="41">
        <v>24</v>
      </c>
      <c r="H169" s="9" t="str">
        <f t="shared" si="137"/>
        <v>XXX370/24</v>
      </c>
      <c r="I169" s="41" t="s">
        <v>3</v>
      </c>
      <c r="J169" s="41" t="s">
        <v>3</v>
      </c>
      <c r="K169" s="42">
        <v>0.38680555555555557</v>
      </c>
      <c r="L169" s="42">
        <v>0.3888888888888889</v>
      </c>
      <c r="M169" s="41" t="s">
        <v>11</v>
      </c>
      <c r="N169" s="42">
        <v>0.41666666666666669</v>
      </c>
      <c r="O169" s="41" t="s">
        <v>4</v>
      </c>
      <c r="P169" s="9" t="str">
        <f t="shared" si="138"/>
        <v>OK</v>
      </c>
      <c r="Q169" s="11">
        <f t="shared" si="139"/>
        <v>2.777777777777779E-2</v>
      </c>
      <c r="R169" s="11">
        <f t="shared" si="140"/>
        <v>2.0833333333333259E-3</v>
      </c>
      <c r="S169" s="11">
        <f t="shared" si="141"/>
        <v>2.9861111111111116E-2</v>
      </c>
      <c r="T169" s="11">
        <f t="shared" si="143"/>
        <v>7.0833333333333359E-2</v>
      </c>
      <c r="U169" s="41">
        <v>28</v>
      </c>
      <c r="V169" s="98">
        <f>INDEX('Počty dní'!A:E,MATCH(E169,'Počty dní'!C:C,0),4)</f>
        <v>195</v>
      </c>
      <c r="W169" s="99">
        <f t="shared" si="142"/>
        <v>5460</v>
      </c>
    </row>
    <row r="170" spans="1:24" x14ac:dyDescent="0.3">
      <c r="A170" s="66">
        <v>514</v>
      </c>
      <c r="B170" s="41">
        <v>5014</v>
      </c>
      <c r="C170" s="41" t="s">
        <v>1</v>
      </c>
      <c r="D170" s="41"/>
      <c r="E170" s="10" t="str">
        <f t="shared" si="136"/>
        <v>X</v>
      </c>
      <c r="F170" s="41" t="s">
        <v>44</v>
      </c>
      <c r="G170" s="41">
        <v>10</v>
      </c>
      <c r="H170" s="9" t="str">
        <f t="shared" si="137"/>
        <v>XXX405/10</v>
      </c>
      <c r="I170" s="41" t="s">
        <v>2</v>
      </c>
      <c r="J170" s="41" t="s">
        <v>3</v>
      </c>
      <c r="K170" s="42">
        <v>0.52569444444444446</v>
      </c>
      <c r="L170" s="42">
        <v>0.52777777777777779</v>
      </c>
      <c r="M170" s="41" t="s">
        <v>4</v>
      </c>
      <c r="N170" s="42">
        <v>0.59375</v>
      </c>
      <c r="O170" s="41" t="s">
        <v>20</v>
      </c>
      <c r="P170" s="9" t="str">
        <f t="shared" si="138"/>
        <v>OK</v>
      </c>
      <c r="Q170" s="11">
        <f t="shared" si="139"/>
        <v>6.597222222222221E-2</v>
      </c>
      <c r="R170" s="11">
        <f t="shared" si="140"/>
        <v>2.0833333333333259E-3</v>
      </c>
      <c r="S170" s="11">
        <f t="shared" si="141"/>
        <v>6.8055555555555536E-2</v>
      </c>
      <c r="T170" s="11">
        <f t="shared" si="143"/>
        <v>0.10902777777777778</v>
      </c>
      <c r="U170" s="41">
        <v>49.8</v>
      </c>
      <c r="V170" s="98">
        <f>INDEX('Počty dní'!A:E,MATCH(E170,'Počty dní'!C:C,0),4)</f>
        <v>195</v>
      </c>
      <c r="W170" s="99">
        <f t="shared" si="142"/>
        <v>9711</v>
      </c>
    </row>
    <row r="171" spans="1:24" x14ac:dyDescent="0.3">
      <c r="A171" s="66">
        <v>514</v>
      </c>
      <c r="B171" s="41">
        <v>5014</v>
      </c>
      <c r="C171" s="41" t="s">
        <v>1</v>
      </c>
      <c r="D171" s="41"/>
      <c r="E171" s="10" t="str">
        <f t="shared" si="136"/>
        <v>X</v>
      </c>
      <c r="F171" s="41" t="s">
        <v>41</v>
      </c>
      <c r="G171" s="41">
        <v>40</v>
      </c>
      <c r="H171" s="9" t="str">
        <f t="shared" si="137"/>
        <v>XXX370/40</v>
      </c>
      <c r="I171" s="41" t="s">
        <v>3</v>
      </c>
      <c r="J171" s="41" t="s">
        <v>3</v>
      </c>
      <c r="K171" s="42">
        <v>0.61249999999999993</v>
      </c>
      <c r="L171" s="42">
        <v>0.61597222222222225</v>
      </c>
      <c r="M171" s="41" t="s">
        <v>20</v>
      </c>
      <c r="N171" s="42">
        <v>0.66666666666666663</v>
      </c>
      <c r="O171" s="41" t="s">
        <v>4</v>
      </c>
      <c r="P171" s="9" t="str">
        <f t="shared" si="138"/>
        <v>OK</v>
      </c>
      <c r="Q171" s="11">
        <f t="shared" si="139"/>
        <v>5.0694444444444375E-2</v>
      </c>
      <c r="R171" s="11">
        <f t="shared" si="140"/>
        <v>3.4722222222223209E-3</v>
      </c>
      <c r="S171" s="11">
        <f t="shared" si="141"/>
        <v>5.4166666666666696E-2</v>
      </c>
      <c r="T171" s="11">
        <f t="shared" si="143"/>
        <v>1.8749999999999933E-2</v>
      </c>
      <c r="U171" s="41">
        <v>48.9</v>
      </c>
      <c r="V171" s="98">
        <f>INDEX('Počty dní'!A:E,MATCH(E171,'Počty dní'!C:C,0),4)</f>
        <v>195</v>
      </c>
      <c r="W171" s="99">
        <f t="shared" si="142"/>
        <v>9535.5</v>
      </c>
    </row>
    <row r="172" spans="1:24" ht="15" thickBot="1" x14ac:dyDescent="0.35">
      <c r="A172" s="66">
        <v>514</v>
      </c>
      <c r="B172" s="41">
        <v>5014</v>
      </c>
      <c r="C172" s="41" t="s">
        <v>1</v>
      </c>
      <c r="D172" s="41"/>
      <c r="E172" s="10" t="str">
        <f t="shared" si="136"/>
        <v>X</v>
      </c>
      <c r="F172" s="41" t="s">
        <v>41</v>
      </c>
      <c r="G172" s="41">
        <v>43</v>
      </c>
      <c r="H172" s="9" t="str">
        <f t="shared" si="137"/>
        <v>XXX370/43</v>
      </c>
      <c r="I172" s="41" t="s">
        <v>3</v>
      </c>
      <c r="J172" s="41" t="s">
        <v>3</v>
      </c>
      <c r="K172" s="42">
        <v>0.70486111111111116</v>
      </c>
      <c r="L172" s="42">
        <v>0.70833333333333337</v>
      </c>
      <c r="M172" s="41" t="s">
        <v>4</v>
      </c>
      <c r="N172" s="42">
        <v>0.75555555555555554</v>
      </c>
      <c r="O172" s="41" t="s">
        <v>20</v>
      </c>
      <c r="P172" s="9"/>
      <c r="Q172" s="11">
        <f t="shared" si="139"/>
        <v>4.7222222222222165E-2</v>
      </c>
      <c r="R172" s="11">
        <f t="shared" si="140"/>
        <v>3.4722222222222099E-3</v>
      </c>
      <c r="S172" s="11">
        <f t="shared" si="141"/>
        <v>5.0694444444444375E-2</v>
      </c>
      <c r="T172" s="11">
        <f t="shared" si="143"/>
        <v>3.8194444444444531E-2</v>
      </c>
      <c r="U172" s="41">
        <v>47.4</v>
      </c>
      <c r="V172" s="98">
        <f>INDEX('Počty dní'!A:E,MATCH(E172,'Počty dní'!C:C,0),4)</f>
        <v>195</v>
      </c>
      <c r="W172" s="99">
        <f t="shared" si="142"/>
        <v>9243</v>
      </c>
    </row>
    <row r="173" spans="1:24" ht="15" thickBot="1" x14ac:dyDescent="0.35">
      <c r="A173" s="43" t="str">
        <f ca="1">CONCATENATE(INDIRECT("R[-3]C[0]",FALSE),"celkem")</f>
        <v>514celkem</v>
      </c>
      <c r="B173" s="44"/>
      <c r="C173" s="44" t="str">
        <f ca="1">INDIRECT("R[-1]C[12]",FALSE)</f>
        <v>Jemnice,,aut.nádr.</v>
      </c>
      <c r="D173" s="45"/>
      <c r="E173" s="44"/>
      <c r="F173" s="45"/>
      <c r="G173" s="46"/>
      <c r="H173" s="47"/>
      <c r="I173" s="48"/>
      <c r="J173" s="49" t="str">
        <f ca="1">INDIRECT("R[-2]C[0]",FALSE)</f>
        <v>V</v>
      </c>
      <c r="K173" s="50"/>
      <c r="L173" s="51"/>
      <c r="M173" s="52"/>
      <c r="N173" s="51"/>
      <c r="O173" s="53"/>
      <c r="P173" s="44"/>
      <c r="Q173" s="54">
        <f>SUM(Q164:Q172)</f>
        <v>0.29930555555555538</v>
      </c>
      <c r="R173" s="54">
        <f t="shared" ref="R173:T173" si="144">SUM(R164:R172)</f>
        <v>2.0138888888888984E-2</v>
      </c>
      <c r="S173" s="54">
        <f t="shared" si="144"/>
        <v>0.31944444444444436</v>
      </c>
      <c r="T173" s="54">
        <f t="shared" si="144"/>
        <v>0.25347222222222227</v>
      </c>
      <c r="U173" s="55">
        <f>SUM(U164:U172)</f>
        <v>274.60000000000002</v>
      </c>
      <c r="V173" s="56"/>
      <c r="W173" s="106">
        <f>SUM(W164:W172)</f>
        <v>53547</v>
      </c>
      <c r="X173" s="58"/>
    </row>
    <row r="174" spans="1:24" x14ac:dyDescent="0.3">
      <c r="P174" s="1"/>
    </row>
    <row r="175" spans="1:24" ht="15" thickBot="1" x14ac:dyDescent="0.35">
      <c r="L175" s="1"/>
      <c r="N175" s="1"/>
      <c r="P175" s="1"/>
    </row>
    <row r="176" spans="1:24" x14ac:dyDescent="0.3">
      <c r="A176" s="59">
        <v>515</v>
      </c>
      <c r="B176" s="60">
        <v>5015</v>
      </c>
      <c r="C176" s="60" t="s">
        <v>1</v>
      </c>
      <c r="D176" s="60"/>
      <c r="E176" s="61" t="str">
        <f t="shared" ref="E176:E184" si="145">CONCATENATE(C176,D176)</f>
        <v>X</v>
      </c>
      <c r="F176" s="60" t="s">
        <v>41</v>
      </c>
      <c r="G176" s="60">
        <v>6</v>
      </c>
      <c r="H176" s="62" t="str">
        <f t="shared" ref="H176:H184" si="146">CONCATENATE(F176,"/",G176)</f>
        <v>XXX370/6</v>
      </c>
      <c r="I176" s="60" t="s">
        <v>3</v>
      </c>
      <c r="J176" s="60" t="s">
        <v>3</v>
      </c>
      <c r="K176" s="63">
        <v>0.19791666666666666</v>
      </c>
      <c r="L176" s="63">
        <v>0.19930555555555554</v>
      </c>
      <c r="M176" s="60" t="s">
        <v>20</v>
      </c>
      <c r="N176" s="63">
        <v>0.25</v>
      </c>
      <c r="O176" s="60" t="s">
        <v>4</v>
      </c>
      <c r="P176" s="62" t="str">
        <f t="shared" ref="P176:P185" si="147">IF(M177=O176,"OK","POZOR")</f>
        <v>OK</v>
      </c>
      <c r="Q176" s="64">
        <f t="shared" ref="Q176:Q186" si="148">IF(ISNUMBER(G176),N176-L176,IF(F176="přejezd",N176-L176,0))</f>
        <v>5.0694444444444459E-2</v>
      </c>
      <c r="R176" s="64">
        <f t="shared" ref="R176:R186" si="149">IF(ISNUMBER(G176),L176-K176,0)</f>
        <v>1.388888888888884E-3</v>
      </c>
      <c r="S176" s="64">
        <f t="shared" ref="S176:S186" si="150">Q176+R176</f>
        <v>5.2083333333333343E-2</v>
      </c>
      <c r="T176" s="60"/>
      <c r="U176" s="60">
        <v>48.9</v>
      </c>
      <c r="V176" s="97">
        <f>INDEX('Počty dní'!A:E,MATCH(E176,'Počty dní'!C:C,0),4)</f>
        <v>195</v>
      </c>
      <c r="W176" s="100">
        <f t="shared" ref="W176:W184" si="151">V176*U176</f>
        <v>9535.5</v>
      </c>
    </row>
    <row r="177" spans="1:24" x14ac:dyDescent="0.3">
      <c r="A177" s="66">
        <v>515</v>
      </c>
      <c r="B177" s="41">
        <v>5015</v>
      </c>
      <c r="C177" s="41" t="s">
        <v>1</v>
      </c>
      <c r="D177" s="41">
        <v>10</v>
      </c>
      <c r="E177" s="10" t="str">
        <f t="shared" si="145"/>
        <v>X10</v>
      </c>
      <c r="F177" s="41" t="s">
        <v>28</v>
      </c>
      <c r="G177" s="41"/>
      <c r="H177" s="9" t="str">
        <f t="shared" si="146"/>
        <v>přejezd/</v>
      </c>
      <c r="I177" s="41"/>
      <c r="J177" s="41" t="s">
        <v>3</v>
      </c>
      <c r="K177" s="42">
        <v>0.25347222222222221</v>
      </c>
      <c r="L177" s="42">
        <v>0.25347222222222221</v>
      </c>
      <c r="M177" s="41" t="s">
        <v>4</v>
      </c>
      <c r="N177" s="42">
        <v>0.27430555555555552</v>
      </c>
      <c r="O177" s="41" t="s">
        <v>8</v>
      </c>
      <c r="P177" s="9" t="str">
        <f t="shared" si="147"/>
        <v>OK</v>
      </c>
      <c r="Q177" s="11">
        <f t="shared" si="148"/>
        <v>2.0833333333333315E-2</v>
      </c>
      <c r="R177" s="11">
        <f t="shared" si="149"/>
        <v>0</v>
      </c>
      <c r="S177" s="11">
        <f t="shared" si="150"/>
        <v>2.0833333333333315E-2</v>
      </c>
      <c r="T177" s="11">
        <f t="shared" ref="T177:T186" si="152">K177-N176</f>
        <v>3.4722222222222099E-3</v>
      </c>
      <c r="U177" s="41">
        <v>0</v>
      </c>
      <c r="V177" s="9">
        <f>INDEX('Počty dní'!A:E,MATCH(E177,'Počty dní'!C:C,0),4)</f>
        <v>195</v>
      </c>
      <c r="W177" s="40">
        <f t="shared" si="151"/>
        <v>0</v>
      </c>
    </row>
    <row r="178" spans="1:24" x14ac:dyDescent="0.3">
      <c r="A178" s="66">
        <v>515</v>
      </c>
      <c r="B178" s="41">
        <v>5015</v>
      </c>
      <c r="C178" s="41" t="s">
        <v>1</v>
      </c>
      <c r="D178" s="41">
        <v>10</v>
      </c>
      <c r="E178" s="10" t="str">
        <f t="shared" si="145"/>
        <v>X10</v>
      </c>
      <c r="F178" s="41" t="s">
        <v>92</v>
      </c>
      <c r="G178" s="41">
        <v>10</v>
      </c>
      <c r="H178" s="9" t="str">
        <f t="shared" si="146"/>
        <v>XXX480/10</v>
      </c>
      <c r="I178" s="41" t="s">
        <v>3</v>
      </c>
      <c r="J178" s="41" t="s">
        <v>3</v>
      </c>
      <c r="K178" s="42">
        <v>0.27499999999999997</v>
      </c>
      <c r="L178" s="42">
        <v>0.27847222222222223</v>
      </c>
      <c r="M178" s="41" t="s">
        <v>8</v>
      </c>
      <c r="N178" s="42">
        <v>0.31527777777777777</v>
      </c>
      <c r="O178" s="41" t="s">
        <v>4</v>
      </c>
      <c r="P178" s="9" t="str">
        <f t="shared" si="147"/>
        <v>OK</v>
      </c>
      <c r="Q178" s="11">
        <f t="shared" si="148"/>
        <v>3.6805555555555536E-2</v>
      </c>
      <c r="R178" s="11">
        <f t="shared" si="149"/>
        <v>3.4722222222222654E-3</v>
      </c>
      <c r="S178" s="11">
        <f t="shared" si="150"/>
        <v>4.0277777777777801E-2</v>
      </c>
      <c r="T178" s="11">
        <f t="shared" si="152"/>
        <v>6.9444444444444198E-4</v>
      </c>
      <c r="U178" s="41">
        <v>33</v>
      </c>
      <c r="V178" s="9">
        <f>INDEX('Počty dní'!A:E,MATCH(E178,'Počty dní'!C:C,0),4)</f>
        <v>195</v>
      </c>
      <c r="W178" s="40">
        <f t="shared" si="151"/>
        <v>6435</v>
      </c>
    </row>
    <row r="179" spans="1:24" x14ac:dyDescent="0.3">
      <c r="A179" s="66">
        <v>515</v>
      </c>
      <c r="B179" s="41">
        <v>5015</v>
      </c>
      <c r="C179" s="41" t="s">
        <v>1</v>
      </c>
      <c r="D179" s="41"/>
      <c r="E179" s="10" t="str">
        <f>CONCATENATE(C179,D179)</f>
        <v>X</v>
      </c>
      <c r="F179" s="41" t="s">
        <v>44</v>
      </c>
      <c r="G179" s="41">
        <v>6</v>
      </c>
      <c r="H179" s="9" t="str">
        <f>CONCATENATE(F179,"/",G179)</f>
        <v>XXX405/6</v>
      </c>
      <c r="I179" s="41" t="s">
        <v>2</v>
      </c>
      <c r="J179" s="41" t="s">
        <v>3</v>
      </c>
      <c r="K179" s="42">
        <v>0.35902777777777778</v>
      </c>
      <c r="L179" s="42">
        <v>0.3611111111111111</v>
      </c>
      <c r="M179" s="41" t="s">
        <v>4</v>
      </c>
      <c r="N179" s="42">
        <v>0.4152777777777778</v>
      </c>
      <c r="O179" s="41" t="s">
        <v>20</v>
      </c>
      <c r="P179" s="9" t="str">
        <f t="shared" si="147"/>
        <v>OK</v>
      </c>
      <c r="Q179" s="11">
        <f t="shared" si="148"/>
        <v>5.4166666666666696E-2</v>
      </c>
      <c r="R179" s="11">
        <f t="shared" si="149"/>
        <v>2.0833333333333259E-3</v>
      </c>
      <c r="S179" s="11">
        <f t="shared" si="150"/>
        <v>5.6250000000000022E-2</v>
      </c>
      <c r="T179" s="11">
        <f t="shared" si="152"/>
        <v>4.3750000000000011E-2</v>
      </c>
      <c r="U179" s="41">
        <v>44.2</v>
      </c>
      <c r="V179" s="98">
        <f>INDEX('Počty dní'!A:E,MATCH(E179,'Počty dní'!C:C,0),4)</f>
        <v>195</v>
      </c>
      <c r="W179" s="99">
        <f>V179*U179</f>
        <v>8619</v>
      </c>
    </row>
    <row r="180" spans="1:24" x14ac:dyDescent="0.3">
      <c r="A180" s="66">
        <v>515</v>
      </c>
      <c r="B180" s="41">
        <v>5015</v>
      </c>
      <c r="C180" s="41" t="s">
        <v>1</v>
      </c>
      <c r="D180" s="41"/>
      <c r="E180" s="10" t="str">
        <f>CONCATENATE(C180,D180)</f>
        <v>X</v>
      </c>
      <c r="F180" s="41" t="s">
        <v>44</v>
      </c>
      <c r="G180" s="41">
        <v>11</v>
      </c>
      <c r="H180" s="9" t="str">
        <f>CONCATENATE(F180,"/",G180)</f>
        <v>XXX405/11</v>
      </c>
      <c r="I180" s="41" t="s">
        <v>2</v>
      </c>
      <c r="J180" s="41" t="s">
        <v>3</v>
      </c>
      <c r="K180" s="42">
        <v>0.41597222222222219</v>
      </c>
      <c r="L180" s="42">
        <v>0.41666666666666669</v>
      </c>
      <c r="M180" s="41" t="s">
        <v>20</v>
      </c>
      <c r="N180" s="42">
        <v>0.47013888888888888</v>
      </c>
      <c r="O180" s="41" t="s">
        <v>4</v>
      </c>
      <c r="P180" s="9" t="str">
        <f t="shared" si="147"/>
        <v>OK</v>
      </c>
      <c r="Q180" s="11">
        <f t="shared" si="148"/>
        <v>5.3472222222222199E-2</v>
      </c>
      <c r="R180" s="11">
        <f t="shared" si="149"/>
        <v>6.9444444444449749E-4</v>
      </c>
      <c r="S180" s="11">
        <f t="shared" si="150"/>
        <v>5.4166666666666696E-2</v>
      </c>
      <c r="T180" s="11">
        <f t="shared" si="152"/>
        <v>6.9444444444438647E-4</v>
      </c>
      <c r="U180" s="41">
        <v>44.2</v>
      </c>
      <c r="V180" s="98">
        <f>INDEX('Počty dní'!A:E,MATCH(E180,'Počty dní'!C:C,0),4)</f>
        <v>195</v>
      </c>
      <c r="W180" s="99">
        <f>V180*U180</f>
        <v>8619</v>
      </c>
    </row>
    <row r="181" spans="1:24" x14ac:dyDescent="0.3">
      <c r="A181" s="66">
        <v>515</v>
      </c>
      <c r="B181" s="41">
        <v>5015</v>
      </c>
      <c r="C181" s="41" t="s">
        <v>1</v>
      </c>
      <c r="D181" s="41"/>
      <c r="E181" s="10" t="str">
        <f t="shared" si="145"/>
        <v>X</v>
      </c>
      <c r="F181" s="41" t="s">
        <v>41</v>
      </c>
      <c r="G181" s="41">
        <v>21</v>
      </c>
      <c r="H181" s="9" t="str">
        <f t="shared" si="146"/>
        <v>XXX370/21</v>
      </c>
      <c r="I181" s="41" t="s">
        <v>3</v>
      </c>
      <c r="J181" s="41" t="s">
        <v>3</v>
      </c>
      <c r="K181" s="42">
        <v>0.49652777777777773</v>
      </c>
      <c r="L181" s="42">
        <v>0.5</v>
      </c>
      <c r="M181" s="41" t="s">
        <v>4</v>
      </c>
      <c r="N181" s="42">
        <v>0.5493055555555556</v>
      </c>
      <c r="O181" s="41" t="s">
        <v>20</v>
      </c>
      <c r="P181" s="9" t="str">
        <f t="shared" si="147"/>
        <v>OK</v>
      </c>
      <c r="Q181" s="11">
        <f t="shared" si="148"/>
        <v>4.9305555555555602E-2</v>
      </c>
      <c r="R181" s="11">
        <f t="shared" si="149"/>
        <v>3.4722222222222654E-3</v>
      </c>
      <c r="S181" s="11">
        <f t="shared" si="150"/>
        <v>5.2777777777777868E-2</v>
      </c>
      <c r="T181" s="11">
        <f t="shared" si="152"/>
        <v>2.6388888888888851E-2</v>
      </c>
      <c r="U181" s="41">
        <v>48.9</v>
      </c>
      <c r="V181" s="98">
        <f>INDEX('Počty dní'!A:E,MATCH(E181,'Počty dní'!C:C,0),4)</f>
        <v>195</v>
      </c>
      <c r="W181" s="99">
        <f t="shared" si="151"/>
        <v>9535.5</v>
      </c>
    </row>
    <row r="182" spans="1:24" x14ac:dyDescent="0.3">
      <c r="A182" s="66">
        <v>515</v>
      </c>
      <c r="B182" s="41">
        <v>5015</v>
      </c>
      <c r="C182" s="41" t="s">
        <v>1</v>
      </c>
      <c r="D182" s="41"/>
      <c r="E182" s="10" t="str">
        <f t="shared" si="145"/>
        <v>X</v>
      </c>
      <c r="F182" s="41" t="s">
        <v>41</v>
      </c>
      <c r="G182" s="41">
        <v>36</v>
      </c>
      <c r="H182" s="9" t="str">
        <f t="shared" si="146"/>
        <v>XXX370/36</v>
      </c>
      <c r="I182" s="41" t="s">
        <v>3</v>
      </c>
      <c r="J182" s="41" t="s">
        <v>3</v>
      </c>
      <c r="K182" s="42">
        <v>0.57291666666666663</v>
      </c>
      <c r="L182" s="42">
        <v>0.57638888888888895</v>
      </c>
      <c r="M182" s="41" t="s">
        <v>20</v>
      </c>
      <c r="N182" s="42">
        <v>0.625</v>
      </c>
      <c r="O182" s="41" t="s">
        <v>4</v>
      </c>
      <c r="P182" s="9" t="str">
        <f t="shared" si="147"/>
        <v>OK</v>
      </c>
      <c r="Q182" s="11">
        <f t="shared" si="148"/>
        <v>4.8611111111111049E-2</v>
      </c>
      <c r="R182" s="11">
        <f t="shared" si="149"/>
        <v>3.4722222222223209E-3</v>
      </c>
      <c r="S182" s="11">
        <f t="shared" si="150"/>
        <v>5.208333333333337E-2</v>
      </c>
      <c r="T182" s="11">
        <f t="shared" si="152"/>
        <v>2.3611111111111027E-2</v>
      </c>
      <c r="U182" s="41">
        <v>47.4</v>
      </c>
      <c r="V182" s="98">
        <f>INDEX('Počty dní'!A:E,MATCH(E182,'Počty dní'!C:C,0),4)</f>
        <v>195</v>
      </c>
      <c r="W182" s="99">
        <f t="shared" si="151"/>
        <v>9243</v>
      </c>
    </row>
    <row r="183" spans="1:24" x14ac:dyDescent="0.3">
      <c r="A183" s="66">
        <v>515</v>
      </c>
      <c r="B183" s="41">
        <v>5015</v>
      </c>
      <c r="C183" s="41" t="s">
        <v>1</v>
      </c>
      <c r="D183" s="41"/>
      <c r="E183" s="10" t="str">
        <f t="shared" si="145"/>
        <v>X</v>
      </c>
      <c r="F183" s="41" t="s">
        <v>41</v>
      </c>
      <c r="G183" s="41">
        <v>37</v>
      </c>
      <c r="H183" s="9" t="str">
        <f t="shared" si="146"/>
        <v>XXX370/37</v>
      </c>
      <c r="I183" s="41" t="s">
        <v>3</v>
      </c>
      <c r="J183" s="41" t="s">
        <v>3</v>
      </c>
      <c r="K183" s="42">
        <v>0.63194444444444442</v>
      </c>
      <c r="L183" s="42">
        <v>0.63888888888888895</v>
      </c>
      <c r="M183" s="41" t="s">
        <v>4</v>
      </c>
      <c r="N183" s="42">
        <v>0.6645833333333333</v>
      </c>
      <c r="O183" s="41" t="s">
        <v>11</v>
      </c>
      <c r="P183" s="9" t="str">
        <f t="shared" si="147"/>
        <v>OK</v>
      </c>
      <c r="Q183" s="11">
        <f t="shared" si="148"/>
        <v>2.5694444444444353E-2</v>
      </c>
      <c r="R183" s="11">
        <f t="shared" si="149"/>
        <v>6.9444444444445308E-3</v>
      </c>
      <c r="S183" s="11">
        <f t="shared" si="150"/>
        <v>3.2638888888888884E-2</v>
      </c>
      <c r="T183" s="11">
        <f t="shared" si="152"/>
        <v>6.9444444444444198E-3</v>
      </c>
      <c r="U183" s="41">
        <v>26.4</v>
      </c>
      <c r="V183" s="98">
        <f>INDEX('Počty dní'!A:E,MATCH(E183,'Počty dní'!C:C,0),4)</f>
        <v>195</v>
      </c>
      <c r="W183" s="99">
        <f t="shared" si="151"/>
        <v>5148</v>
      </c>
    </row>
    <row r="184" spans="1:24" x14ac:dyDescent="0.3">
      <c r="A184" s="66">
        <v>515</v>
      </c>
      <c r="B184" s="41">
        <v>5015</v>
      </c>
      <c r="C184" s="41" t="s">
        <v>1</v>
      </c>
      <c r="D184" s="41"/>
      <c r="E184" s="10" t="str">
        <f t="shared" si="145"/>
        <v>X</v>
      </c>
      <c r="F184" s="41" t="s">
        <v>46</v>
      </c>
      <c r="G184" s="41">
        <v>17</v>
      </c>
      <c r="H184" s="9" t="str">
        <f t="shared" si="146"/>
        <v>XXX373/17</v>
      </c>
      <c r="I184" s="41" t="s">
        <v>2</v>
      </c>
      <c r="J184" s="41" t="s">
        <v>3</v>
      </c>
      <c r="K184" s="42">
        <v>0.6958333333333333</v>
      </c>
      <c r="L184" s="42">
        <v>0.69791666666666663</v>
      </c>
      <c r="M184" s="41" t="s">
        <v>11</v>
      </c>
      <c r="N184" s="42">
        <v>0.74236111111111114</v>
      </c>
      <c r="O184" s="41" t="s">
        <v>20</v>
      </c>
      <c r="P184" s="9" t="str">
        <f t="shared" si="147"/>
        <v>OK</v>
      </c>
      <c r="Q184" s="11">
        <f t="shared" si="148"/>
        <v>4.4444444444444509E-2</v>
      </c>
      <c r="R184" s="11">
        <f t="shared" si="149"/>
        <v>2.0833333333333259E-3</v>
      </c>
      <c r="S184" s="11">
        <f t="shared" si="150"/>
        <v>4.6527777777777835E-2</v>
      </c>
      <c r="T184" s="11">
        <f t="shared" si="152"/>
        <v>3.125E-2</v>
      </c>
      <c r="U184" s="41">
        <v>42.3</v>
      </c>
      <c r="V184" s="98">
        <f>INDEX('Počty dní'!A:E,MATCH(E184,'Počty dní'!C:C,0),4)</f>
        <v>195</v>
      </c>
      <c r="W184" s="99">
        <f t="shared" si="151"/>
        <v>8248.5</v>
      </c>
    </row>
    <row r="185" spans="1:24" x14ac:dyDescent="0.3">
      <c r="A185" s="66">
        <v>515</v>
      </c>
      <c r="B185" s="41">
        <v>5015</v>
      </c>
      <c r="C185" s="41" t="s">
        <v>1</v>
      </c>
      <c r="D185" s="41"/>
      <c r="E185" s="10" t="str">
        <f>CONCATENATE(C185,D185)</f>
        <v>X</v>
      </c>
      <c r="F185" s="41" t="s">
        <v>41</v>
      </c>
      <c r="G185" s="41">
        <v>48</v>
      </c>
      <c r="H185" s="9" t="str">
        <f>CONCATENATE(F185,"/",G185)</f>
        <v>XXX370/48</v>
      </c>
      <c r="I185" s="41" t="s">
        <v>2</v>
      </c>
      <c r="J185" s="41" t="s">
        <v>3</v>
      </c>
      <c r="K185" s="42">
        <v>0.74305555555555547</v>
      </c>
      <c r="L185" s="42">
        <v>0.74305555555555547</v>
      </c>
      <c r="M185" s="41" t="s">
        <v>20</v>
      </c>
      <c r="N185" s="42">
        <v>0.79166666666666663</v>
      </c>
      <c r="O185" s="41" t="s">
        <v>4</v>
      </c>
      <c r="P185" s="9" t="str">
        <f t="shared" si="147"/>
        <v>OK</v>
      </c>
      <c r="Q185" s="11">
        <f t="shared" si="148"/>
        <v>4.861111111111116E-2</v>
      </c>
      <c r="R185" s="11">
        <f t="shared" si="149"/>
        <v>0</v>
      </c>
      <c r="S185" s="11">
        <f t="shared" si="150"/>
        <v>4.861111111111116E-2</v>
      </c>
      <c r="T185" s="11">
        <f t="shared" si="152"/>
        <v>6.9444444444433095E-4</v>
      </c>
      <c r="U185" s="41">
        <v>47.4</v>
      </c>
      <c r="V185" s="98">
        <f>INDEX('Počty dní'!A:E,MATCH(E185,'Počty dní'!C:C,0),4)</f>
        <v>195</v>
      </c>
      <c r="W185" s="99">
        <f>V185*U185</f>
        <v>9243</v>
      </c>
    </row>
    <row r="186" spans="1:24" ht="15" thickBot="1" x14ac:dyDescent="0.35">
      <c r="A186" s="66">
        <v>515</v>
      </c>
      <c r="B186" s="41">
        <v>5015</v>
      </c>
      <c r="C186" s="41" t="s">
        <v>1</v>
      </c>
      <c r="D186" s="41"/>
      <c r="E186" s="10" t="str">
        <f>CONCATENATE(C186,D186)</f>
        <v>X</v>
      </c>
      <c r="F186" s="41" t="s">
        <v>41</v>
      </c>
      <c r="G186" s="41">
        <v>51</v>
      </c>
      <c r="H186" s="9" t="str">
        <f>CONCATENATE(F186,"/",G186)</f>
        <v>XXX370/51</v>
      </c>
      <c r="I186" s="41" t="s">
        <v>3</v>
      </c>
      <c r="J186" s="41" t="s">
        <v>3</v>
      </c>
      <c r="K186" s="42">
        <v>0.87291666666666667</v>
      </c>
      <c r="L186" s="42">
        <v>0.875</v>
      </c>
      <c r="M186" s="41" t="s">
        <v>4</v>
      </c>
      <c r="N186" s="42">
        <v>0.92222222222222217</v>
      </c>
      <c r="O186" s="41" t="s">
        <v>20</v>
      </c>
      <c r="P186" s="9"/>
      <c r="Q186" s="11">
        <f t="shared" si="148"/>
        <v>4.7222222222222165E-2</v>
      </c>
      <c r="R186" s="11">
        <f t="shared" si="149"/>
        <v>2.0833333333333259E-3</v>
      </c>
      <c r="S186" s="11">
        <f t="shared" si="150"/>
        <v>4.9305555555555491E-2</v>
      </c>
      <c r="T186" s="11">
        <f t="shared" si="152"/>
        <v>8.1250000000000044E-2</v>
      </c>
      <c r="U186" s="41">
        <v>47.4</v>
      </c>
      <c r="V186" s="98">
        <f>INDEX('Počty dní'!A:E,MATCH(E186,'Počty dní'!C:C,0),4)</f>
        <v>195</v>
      </c>
      <c r="W186" s="99">
        <f>V186*U186</f>
        <v>9243</v>
      </c>
    </row>
    <row r="187" spans="1:24" ht="15" thickBot="1" x14ac:dyDescent="0.35">
      <c r="A187" s="43" t="str">
        <f ca="1">CONCATENATE(INDIRECT("R[-3]C[0]",FALSE),"celkem")</f>
        <v>515celkem</v>
      </c>
      <c r="B187" s="44"/>
      <c r="C187" s="44" t="str">
        <f ca="1">INDIRECT("R[-1]C[12]",FALSE)</f>
        <v>Jemnice,,aut.nádr.</v>
      </c>
      <c r="D187" s="45"/>
      <c r="E187" s="44"/>
      <c r="F187" s="45"/>
      <c r="G187" s="46"/>
      <c r="H187" s="47"/>
      <c r="I187" s="48"/>
      <c r="J187" s="49" t="str">
        <f ca="1">INDIRECT("R[-2]C[0]",FALSE)</f>
        <v>V</v>
      </c>
      <c r="K187" s="50"/>
      <c r="L187" s="51"/>
      <c r="M187" s="52"/>
      <c r="N187" s="51"/>
      <c r="O187" s="53"/>
      <c r="P187" s="44"/>
      <c r="Q187" s="54">
        <f>SUM(Q176:Q186)</f>
        <v>0.47986111111111107</v>
      </c>
      <c r="R187" s="54">
        <f t="shared" ref="R187:T187" si="153">SUM(R176:R186)</f>
        <v>2.5694444444444742E-2</v>
      </c>
      <c r="S187" s="54">
        <f t="shared" si="153"/>
        <v>0.50555555555555576</v>
      </c>
      <c r="T187" s="54">
        <f t="shared" si="153"/>
        <v>0.21874999999999972</v>
      </c>
      <c r="U187" s="55">
        <f>SUM(U176:U186)</f>
        <v>430.09999999999997</v>
      </c>
      <c r="V187" s="56"/>
      <c r="W187" s="106">
        <f>SUM(W176:W186)</f>
        <v>83869.5</v>
      </c>
      <c r="X187" s="58"/>
    </row>
    <row r="188" spans="1:24" x14ac:dyDescent="0.3">
      <c r="L188" s="1"/>
      <c r="N188" s="1"/>
      <c r="P188" s="1"/>
    </row>
    <row r="189" spans="1:24" ht="15" thickBot="1" x14ac:dyDescent="0.35">
      <c r="L189" s="1"/>
      <c r="N189" s="1"/>
      <c r="P189" s="1"/>
    </row>
    <row r="190" spans="1:24" x14ac:dyDescent="0.3">
      <c r="A190" s="59">
        <v>516</v>
      </c>
      <c r="B190" s="60">
        <v>5016</v>
      </c>
      <c r="C190" s="60" t="s">
        <v>1</v>
      </c>
      <c r="D190" s="60"/>
      <c r="E190" s="61" t="str">
        <f t="shared" ref="E190" si="154">CONCATENATE(C190,D190)</f>
        <v>X</v>
      </c>
      <c r="F190" s="60" t="s">
        <v>44</v>
      </c>
      <c r="G190" s="60">
        <v>5</v>
      </c>
      <c r="H190" s="62" t="str">
        <f t="shared" ref="H190" si="155">CONCATENATE(F190,"/",G190)</f>
        <v>XXX405/5</v>
      </c>
      <c r="I190" s="60" t="s">
        <v>3</v>
      </c>
      <c r="J190" s="60" t="s">
        <v>3</v>
      </c>
      <c r="K190" s="63">
        <v>0.24652777777777779</v>
      </c>
      <c r="L190" s="63">
        <v>0.25</v>
      </c>
      <c r="M190" s="60" t="s">
        <v>20</v>
      </c>
      <c r="N190" s="63">
        <v>0.3034722222222222</v>
      </c>
      <c r="O190" s="60" t="s">
        <v>4</v>
      </c>
      <c r="P190" s="62" t="str">
        <f>IF(M179=O190,"OK","POZOR")</f>
        <v>OK</v>
      </c>
      <c r="Q190" s="64">
        <f t="shared" ref="Q190:Q194" si="156">IF(ISNUMBER(G190),N190-L190,IF(F190="přejezd",N190-L190,0))</f>
        <v>5.3472222222222199E-2</v>
      </c>
      <c r="R190" s="64">
        <f t="shared" ref="R190:R194" si="157">IF(ISNUMBER(G190),L190-K190,0)</f>
        <v>3.4722222222222099E-3</v>
      </c>
      <c r="S190" s="64">
        <f t="shared" ref="S190:S194" si="158">Q190+R190</f>
        <v>5.6944444444444409E-2</v>
      </c>
      <c r="T190" s="60"/>
      <c r="U190" s="60">
        <v>49.7</v>
      </c>
      <c r="V190" s="97">
        <f>INDEX('Počty dní'!A:E,MATCH(E190,'Počty dní'!C:C,0),4)</f>
        <v>195</v>
      </c>
      <c r="W190" s="100">
        <f t="shared" ref="W190" si="159">V190*U190</f>
        <v>9691.5</v>
      </c>
    </row>
    <row r="191" spans="1:24" x14ac:dyDescent="0.3">
      <c r="A191" s="66">
        <v>516</v>
      </c>
      <c r="B191" s="41">
        <v>5016</v>
      </c>
      <c r="C191" s="41" t="s">
        <v>1</v>
      </c>
      <c r="D191" s="41">
        <v>10</v>
      </c>
      <c r="E191" s="10" t="str">
        <f>CONCATENATE(C191,D191)</f>
        <v>X10</v>
      </c>
      <c r="F191" s="41" t="s">
        <v>41</v>
      </c>
      <c r="G191" s="41">
        <v>25</v>
      </c>
      <c r="H191" s="9" t="str">
        <f>CONCATENATE(F191,"/",G191)</f>
        <v>XXX370/25</v>
      </c>
      <c r="I191" s="41" t="s">
        <v>3</v>
      </c>
      <c r="J191" s="41" t="s">
        <v>3</v>
      </c>
      <c r="K191" s="42">
        <v>0.55208333333333337</v>
      </c>
      <c r="L191" s="42">
        <v>0.55555555555555558</v>
      </c>
      <c r="M191" s="41" t="s">
        <v>4</v>
      </c>
      <c r="N191" s="42">
        <v>0.58124999999999993</v>
      </c>
      <c r="O191" s="41" t="s">
        <v>11</v>
      </c>
      <c r="P191" s="9" t="str">
        <f>IF(M192=O191,"OK","POZOR")</f>
        <v>OK</v>
      </c>
      <c r="Q191" s="11">
        <f t="shared" si="156"/>
        <v>2.5694444444444353E-2</v>
      </c>
      <c r="R191" s="11">
        <f t="shared" si="157"/>
        <v>3.4722222222222099E-3</v>
      </c>
      <c r="S191" s="11">
        <f t="shared" si="158"/>
        <v>2.9166666666666563E-2</v>
      </c>
      <c r="T191" s="103">
        <f t="shared" ref="T191:T194" si="160">K191-N190</f>
        <v>0.24861111111111117</v>
      </c>
      <c r="U191" s="41">
        <v>26.4</v>
      </c>
      <c r="V191" s="9">
        <f>INDEX('Počty dní'!A:E,MATCH(E191,'Počty dní'!C:C,0),4)</f>
        <v>195</v>
      </c>
      <c r="W191" s="40">
        <f>V191*U191</f>
        <v>5148</v>
      </c>
    </row>
    <row r="192" spans="1:24" x14ac:dyDescent="0.3">
      <c r="A192" s="66">
        <v>516</v>
      </c>
      <c r="B192" s="41">
        <v>5016</v>
      </c>
      <c r="C192" s="41" t="s">
        <v>1</v>
      </c>
      <c r="D192" s="41"/>
      <c r="E192" s="10" t="str">
        <f>CONCATENATE(C192,D192)</f>
        <v>X</v>
      </c>
      <c r="F192" s="41" t="s">
        <v>43</v>
      </c>
      <c r="G192" s="41">
        <v>16</v>
      </c>
      <c r="H192" s="9" t="str">
        <f>CONCATENATE(F192,"/",G192)</f>
        <v>XXX400/16</v>
      </c>
      <c r="I192" s="41" t="s">
        <v>3</v>
      </c>
      <c r="J192" s="41" t="s">
        <v>3</v>
      </c>
      <c r="K192" s="42">
        <v>0.59722222222222221</v>
      </c>
      <c r="L192" s="42">
        <v>0.60069444444444442</v>
      </c>
      <c r="M192" s="41" t="s">
        <v>11</v>
      </c>
      <c r="N192" s="42">
        <v>0.64236111111111105</v>
      </c>
      <c r="O192" s="41" t="s">
        <v>5</v>
      </c>
      <c r="P192" s="9" t="str">
        <f>IF(M193=O192,"OK","POZOR")</f>
        <v>OK</v>
      </c>
      <c r="Q192" s="11">
        <f t="shared" si="156"/>
        <v>4.166666666666663E-2</v>
      </c>
      <c r="R192" s="11">
        <f t="shared" si="157"/>
        <v>3.4722222222222099E-3</v>
      </c>
      <c r="S192" s="11">
        <f t="shared" si="158"/>
        <v>4.513888888888884E-2</v>
      </c>
      <c r="T192" s="11">
        <f t="shared" si="160"/>
        <v>1.5972222222222276E-2</v>
      </c>
      <c r="U192" s="41">
        <v>47.5</v>
      </c>
      <c r="V192" s="98">
        <f>INDEX('Počty dní'!A:E,MATCH(E192,'Počty dní'!C:C,0),4)</f>
        <v>195</v>
      </c>
      <c r="W192" s="99">
        <f>V192*U192</f>
        <v>9262.5</v>
      </c>
    </row>
    <row r="193" spans="1:24" x14ac:dyDescent="0.3">
      <c r="A193" s="66">
        <v>516</v>
      </c>
      <c r="B193" s="41">
        <v>5016</v>
      </c>
      <c r="C193" s="41" t="s">
        <v>1</v>
      </c>
      <c r="D193" s="41"/>
      <c r="E193" s="10" t="str">
        <f>CONCATENATE(C193,D193)</f>
        <v>X</v>
      </c>
      <c r="F193" s="41" t="s">
        <v>43</v>
      </c>
      <c r="G193" s="41">
        <v>19</v>
      </c>
      <c r="H193" s="9" t="str">
        <f>CONCATENATE(F193,"/",G193)</f>
        <v>XXX400/19</v>
      </c>
      <c r="I193" s="41" t="s">
        <v>3</v>
      </c>
      <c r="J193" s="41" t="s">
        <v>3</v>
      </c>
      <c r="K193" s="42">
        <v>0.6875</v>
      </c>
      <c r="L193" s="42">
        <v>0.69097222222222221</v>
      </c>
      <c r="M193" s="41" t="s">
        <v>5</v>
      </c>
      <c r="N193" s="42">
        <v>0.73263888888888884</v>
      </c>
      <c r="O193" s="41" t="s">
        <v>11</v>
      </c>
      <c r="P193" s="9" t="str">
        <f>IF(M194=O193,"OK","POZOR")</f>
        <v>OK</v>
      </c>
      <c r="Q193" s="11">
        <f t="shared" si="156"/>
        <v>4.166666666666663E-2</v>
      </c>
      <c r="R193" s="11">
        <f t="shared" si="157"/>
        <v>3.4722222222222099E-3</v>
      </c>
      <c r="S193" s="11">
        <f t="shared" si="158"/>
        <v>4.513888888888884E-2</v>
      </c>
      <c r="T193" s="11">
        <f t="shared" si="160"/>
        <v>4.5138888888888951E-2</v>
      </c>
      <c r="U193" s="41">
        <v>47.5</v>
      </c>
      <c r="V193" s="98">
        <f>INDEX('Počty dní'!A:E,MATCH(E193,'Počty dní'!C:C,0),4)</f>
        <v>195</v>
      </c>
      <c r="W193" s="99">
        <f>V193*U193</f>
        <v>9262.5</v>
      </c>
    </row>
    <row r="194" spans="1:24" ht="15" thickBot="1" x14ac:dyDescent="0.35">
      <c r="A194" s="66">
        <v>516</v>
      </c>
      <c r="B194" s="41">
        <v>5016</v>
      </c>
      <c r="C194" s="41" t="s">
        <v>1</v>
      </c>
      <c r="D194" s="41"/>
      <c r="E194" s="10" t="str">
        <f>CONCATENATE(C194,D194)</f>
        <v>X</v>
      </c>
      <c r="F194" s="41" t="s">
        <v>46</v>
      </c>
      <c r="G194" s="41">
        <v>19</v>
      </c>
      <c r="H194" s="9" t="str">
        <f>CONCATENATE(F194,"/",G194)</f>
        <v>XXX373/19</v>
      </c>
      <c r="I194" s="41" t="s">
        <v>2</v>
      </c>
      <c r="J194" s="41" t="s">
        <v>3</v>
      </c>
      <c r="K194" s="42">
        <v>0.77916666666666667</v>
      </c>
      <c r="L194" s="42">
        <v>0.78125</v>
      </c>
      <c r="M194" s="41" t="s">
        <v>11</v>
      </c>
      <c r="N194" s="42">
        <v>0.8256944444444444</v>
      </c>
      <c r="O194" s="41" t="s">
        <v>20</v>
      </c>
      <c r="P194" s="9"/>
      <c r="Q194" s="11">
        <f t="shared" si="156"/>
        <v>4.4444444444444398E-2</v>
      </c>
      <c r="R194" s="11">
        <f t="shared" si="157"/>
        <v>2.0833333333333259E-3</v>
      </c>
      <c r="S194" s="11">
        <f t="shared" si="158"/>
        <v>4.6527777777777724E-2</v>
      </c>
      <c r="T194" s="11">
        <f t="shared" si="160"/>
        <v>4.6527777777777835E-2</v>
      </c>
      <c r="U194" s="41">
        <v>42.3</v>
      </c>
      <c r="V194" s="98">
        <f>INDEX('Počty dní'!A:E,MATCH(E194,'Počty dní'!C:C,0),4)</f>
        <v>195</v>
      </c>
      <c r="W194" s="99">
        <f>V194*U194</f>
        <v>8248.5</v>
      </c>
    </row>
    <row r="195" spans="1:24" ht="15" thickBot="1" x14ac:dyDescent="0.35">
      <c r="A195" s="43" t="str">
        <f ca="1">CONCATENATE(INDIRECT("R[-3]C[0]",FALSE),"celkem")</f>
        <v>516celkem</v>
      </c>
      <c r="B195" s="44"/>
      <c r="C195" s="44" t="str">
        <f ca="1">INDIRECT("R[-1]C[12]",FALSE)</f>
        <v>Jemnice,,aut.nádr.</v>
      </c>
      <c r="D195" s="45"/>
      <c r="E195" s="44"/>
      <c r="F195" s="45"/>
      <c r="G195" s="46"/>
      <c r="H195" s="47"/>
      <c r="I195" s="48"/>
      <c r="J195" s="49" t="str">
        <f ca="1">INDIRECT("R[-2]C[0]",FALSE)</f>
        <v>V</v>
      </c>
      <c r="K195" s="50"/>
      <c r="L195" s="51"/>
      <c r="M195" s="52"/>
      <c r="N195" s="51"/>
      <c r="O195" s="53"/>
      <c r="P195" s="44"/>
      <c r="Q195" s="54">
        <f>SUM(Q190:Q194)</f>
        <v>0.20694444444444421</v>
      </c>
      <c r="R195" s="54">
        <f t="shared" ref="R195:T195" si="161">SUM(R190:R194)</f>
        <v>1.5972222222222165E-2</v>
      </c>
      <c r="S195" s="54">
        <f t="shared" si="161"/>
        <v>0.22291666666666637</v>
      </c>
      <c r="T195" s="104">
        <f t="shared" si="161"/>
        <v>0.35625000000000023</v>
      </c>
      <c r="U195" s="55">
        <f>SUM(U190:U194)</f>
        <v>213.39999999999998</v>
      </c>
      <c r="V195" s="56"/>
      <c r="W195" s="106">
        <f>SUM(W190:W194)</f>
        <v>41613</v>
      </c>
      <c r="X195" s="58"/>
    </row>
    <row r="196" spans="1:24" x14ac:dyDescent="0.3">
      <c r="L196" s="1"/>
      <c r="N196" s="1"/>
      <c r="P196" s="1"/>
    </row>
    <row r="197" spans="1:24" ht="15" thickBot="1" x14ac:dyDescent="0.35">
      <c r="L197" s="1"/>
      <c r="N197" s="1"/>
      <c r="P197" s="1"/>
    </row>
    <row r="198" spans="1:24" x14ac:dyDescent="0.3">
      <c r="A198" s="59">
        <v>517</v>
      </c>
      <c r="B198" s="60">
        <v>5017</v>
      </c>
      <c r="C198" s="60" t="s">
        <v>1</v>
      </c>
      <c r="D198" s="60"/>
      <c r="E198" s="61" t="str">
        <f t="shared" ref="E198:E205" si="162">CONCATENATE(C198,D198)</f>
        <v>X</v>
      </c>
      <c r="F198" s="60" t="s">
        <v>44</v>
      </c>
      <c r="G198" s="60">
        <v>9</v>
      </c>
      <c r="H198" s="62" t="str">
        <f t="shared" ref="H198:H205" si="163">CONCATENATE(F198,"/",G198)</f>
        <v>XXX405/9</v>
      </c>
      <c r="I198" s="60" t="s">
        <v>2</v>
      </c>
      <c r="J198" s="60" t="s">
        <v>3</v>
      </c>
      <c r="K198" s="63">
        <v>0.28263888888888888</v>
      </c>
      <c r="L198" s="63">
        <v>0.28472222222222221</v>
      </c>
      <c r="M198" s="60" t="s">
        <v>20</v>
      </c>
      <c r="N198" s="63">
        <v>0.34513888888888888</v>
      </c>
      <c r="O198" s="60" t="s">
        <v>4</v>
      </c>
      <c r="P198" s="62" t="str">
        <f t="shared" ref="P198:P204" si="164">IF(M199=O198,"OK","POZOR")</f>
        <v>OK</v>
      </c>
      <c r="Q198" s="64">
        <f t="shared" ref="Q198:Q205" si="165">IF(ISNUMBER(G198),N198-L198,IF(F198="přejezd",N198-L198,0))</f>
        <v>6.0416666666666674E-2</v>
      </c>
      <c r="R198" s="64">
        <f t="shared" ref="R198:R205" si="166">IF(ISNUMBER(G198),L198-K198,0)</f>
        <v>2.0833333333333259E-3</v>
      </c>
      <c r="S198" s="64">
        <f t="shared" ref="S198:S205" si="167">Q198+R198</f>
        <v>6.25E-2</v>
      </c>
      <c r="T198" s="60"/>
      <c r="U198" s="60">
        <v>49.8</v>
      </c>
      <c r="V198" s="97">
        <f>INDEX('Počty dní'!A:E,MATCH(E198,'Počty dní'!C:C,0),4)</f>
        <v>195</v>
      </c>
      <c r="W198" s="100">
        <f t="shared" ref="W198:W205" si="168">V198*U198</f>
        <v>9711</v>
      </c>
    </row>
    <row r="199" spans="1:24" x14ac:dyDescent="0.3">
      <c r="A199" s="66">
        <v>517</v>
      </c>
      <c r="B199" s="41">
        <v>5017</v>
      </c>
      <c r="C199" s="41" t="s">
        <v>1</v>
      </c>
      <c r="D199" s="41"/>
      <c r="E199" s="10" t="str">
        <f t="shared" si="162"/>
        <v>X</v>
      </c>
      <c r="F199" s="41" t="s">
        <v>41</v>
      </c>
      <c r="G199" s="41">
        <v>19</v>
      </c>
      <c r="H199" s="9" t="str">
        <f t="shared" si="163"/>
        <v>XXX370/19</v>
      </c>
      <c r="I199" s="41" t="s">
        <v>3</v>
      </c>
      <c r="J199" s="41" t="s">
        <v>3</v>
      </c>
      <c r="K199" s="42">
        <v>0.4548611111111111</v>
      </c>
      <c r="L199" s="42">
        <v>0.45833333333333331</v>
      </c>
      <c r="M199" s="41" t="s">
        <v>4</v>
      </c>
      <c r="N199" s="42">
        <v>0.50555555555555554</v>
      </c>
      <c r="O199" s="41" t="s">
        <v>20</v>
      </c>
      <c r="P199" s="9" t="str">
        <f t="shared" si="164"/>
        <v>OK</v>
      </c>
      <c r="Q199" s="11">
        <f t="shared" si="165"/>
        <v>4.7222222222222221E-2</v>
      </c>
      <c r="R199" s="11">
        <f t="shared" si="166"/>
        <v>3.4722222222222099E-3</v>
      </c>
      <c r="S199" s="11">
        <f t="shared" si="167"/>
        <v>5.0694444444444431E-2</v>
      </c>
      <c r="T199" s="11">
        <f t="shared" ref="T199:T205" si="169">K199-N198</f>
        <v>0.10972222222222222</v>
      </c>
      <c r="U199" s="41">
        <v>47.4</v>
      </c>
      <c r="V199" s="98">
        <f>INDEX('Počty dní'!A:E,MATCH(E199,'Počty dní'!C:C,0),4)</f>
        <v>195</v>
      </c>
      <c r="W199" s="99">
        <f t="shared" si="168"/>
        <v>9243</v>
      </c>
    </row>
    <row r="200" spans="1:24" x14ac:dyDescent="0.3">
      <c r="A200" s="66">
        <v>517</v>
      </c>
      <c r="B200" s="41">
        <v>5017</v>
      </c>
      <c r="C200" s="41" t="s">
        <v>1</v>
      </c>
      <c r="D200" s="41"/>
      <c r="E200" s="10" t="str">
        <f t="shared" si="162"/>
        <v>X</v>
      </c>
      <c r="F200" s="41" t="s">
        <v>46</v>
      </c>
      <c r="G200" s="41">
        <v>10</v>
      </c>
      <c r="H200" s="9" t="str">
        <f t="shared" si="163"/>
        <v>XXX373/10</v>
      </c>
      <c r="I200" s="41" t="s">
        <v>2</v>
      </c>
      <c r="J200" s="41" t="s">
        <v>3</v>
      </c>
      <c r="K200" s="42">
        <v>0.50624999999999998</v>
      </c>
      <c r="L200" s="42">
        <v>0.50694444444444442</v>
      </c>
      <c r="M200" s="41" t="s">
        <v>20</v>
      </c>
      <c r="N200" s="42">
        <v>0.55208333333333337</v>
      </c>
      <c r="O200" s="41" t="s">
        <v>11</v>
      </c>
      <c r="P200" s="9" t="str">
        <f t="shared" si="164"/>
        <v>OK</v>
      </c>
      <c r="Q200" s="11">
        <f t="shared" si="165"/>
        <v>4.5138888888888951E-2</v>
      </c>
      <c r="R200" s="11">
        <f t="shared" si="166"/>
        <v>6.9444444444444198E-4</v>
      </c>
      <c r="S200" s="11">
        <f t="shared" si="167"/>
        <v>4.5833333333333393E-2</v>
      </c>
      <c r="T200" s="11">
        <f t="shared" si="169"/>
        <v>6.9444444444444198E-4</v>
      </c>
      <c r="U200" s="41">
        <v>42.3</v>
      </c>
      <c r="V200" s="98">
        <f>INDEX('Počty dní'!A:E,MATCH(E200,'Počty dní'!C:C,0),4)</f>
        <v>195</v>
      </c>
      <c r="W200" s="99">
        <f t="shared" si="168"/>
        <v>8248.5</v>
      </c>
    </row>
    <row r="201" spans="1:24" x14ac:dyDescent="0.3">
      <c r="A201" s="66">
        <v>517</v>
      </c>
      <c r="B201" s="41">
        <v>5017</v>
      </c>
      <c r="C201" s="41" t="s">
        <v>1</v>
      </c>
      <c r="D201" s="41">
        <v>10</v>
      </c>
      <c r="E201" s="10" t="str">
        <f t="shared" si="162"/>
        <v>X10</v>
      </c>
      <c r="F201" s="41" t="s">
        <v>46</v>
      </c>
      <c r="G201" s="41">
        <v>11</v>
      </c>
      <c r="H201" s="9" t="str">
        <f t="shared" si="163"/>
        <v>XXX373/11</v>
      </c>
      <c r="I201" s="41" t="s">
        <v>2</v>
      </c>
      <c r="J201" s="41" t="s">
        <v>3</v>
      </c>
      <c r="K201" s="42">
        <v>0.5708333333333333</v>
      </c>
      <c r="L201" s="42">
        <v>0.57291666666666663</v>
      </c>
      <c r="M201" s="41" t="s">
        <v>11</v>
      </c>
      <c r="N201" s="42">
        <v>0.58888888888888891</v>
      </c>
      <c r="O201" s="41" t="s">
        <v>25</v>
      </c>
      <c r="P201" s="9" t="str">
        <f t="shared" si="164"/>
        <v>OK</v>
      </c>
      <c r="Q201" s="11">
        <f t="shared" si="165"/>
        <v>1.5972222222222276E-2</v>
      </c>
      <c r="R201" s="11">
        <f t="shared" si="166"/>
        <v>2.0833333333333259E-3</v>
      </c>
      <c r="S201" s="11">
        <f t="shared" si="167"/>
        <v>1.8055555555555602E-2</v>
      </c>
      <c r="T201" s="11">
        <f t="shared" si="169"/>
        <v>1.8749999999999933E-2</v>
      </c>
      <c r="U201" s="41">
        <v>16</v>
      </c>
      <c r="V201" s="9">
        <f>INDEX('Počty dní'!A:E,MATCH(E201,'Počty dní'!C:C,0),4)</f>
        <v>195</v>
      </c>
      <c r="W201" s="40">
        <f t="shared" si="168"/>
        <v>3120</v>
      </c>
    </row>
    <row r="202" spans="1:24" x14ac:dyDescent="0.3">
      <c r="A202" s="66">
        <v>517</v>
      </c>
      <c r="B202" s="41">
        <v>5017</v>
      </c>
      <c r="C202" s="41" t="s">
        <v>1</v>
      </c>
      <c r="D202" s="41">
        <v>10</v>
      </c>
      <c r="E202" s="10" t="str">
        <f t="shared" si="162"/>
        <v>X10</v>
      </c>
      <c r="F202" s="41" t="s">
        <v>46</v>
      </c>
      <c r="G202" s="41">
        <v>12</v>
      </c>
      <c r="H202" s="9" t="str">
        <f t="shared" si="163"/>
        <v>XXX373/12</v>
      </c>
      <c r="I202" s="41" t="s">
        <v>2</v>
      </c>
      <c r="J202" s="41" t="s">
        <v>3</v>
      </c>
      <c r="K202" s="42">
        <v>0.59027777777777779</v>
      </c>
      <c r="L202" s="42">
        <v>0.59097222222222223</v>
      </c>
      <c r="M202" s="41" t="s">
        <v>25</v>
      </c>
      <c r="N202" s="42">
        <v>0.60763888888888895</v>
      </c>
      <c r="O202" s="41" t="s">
        <v>11</v>
      </c>
      <c r="P202" s="9" t="str">
        <f t="shared" si="164"/>
        <v>OK</v>
      </c>
      <c r="Q202" s="11">
        <f t="shared" si="165"/>
        <v>1.6666666666666718E-2</v>
      </c>
      <c r="R202" s="11">
        <f t="shared" si="166"/>
        <v>6.9444444444444198E-4</v>
      </c>
      <c r="S202" s="11">
        <f t="shared" si="167"/>
        <v>1.736111111111116E-2</v>
      </c>
      <c r="T202" s="11">
        <f t="shared" si="169"/>
        <v>1.388888888888884E-3</v>
      </c>
      <c r="U202" s="41">
        <v>13.6</v>
      </c>
      <c r="V202" s="9">
        <f>INDEX('Počty dní'!A:E,MATCH(E202,'Počty dní'!C:C,0),4)</f>
        <v>195</v>
      </c>
      <c r="W202" s="40">
        <f t="shared" si="168"/>
        <v>2652</v>
      </c>
    </row>
    <row r="203" spans="1:24" x14ac:dyDescent="0.3">
      <c r="A203" s="66">
        <v>517</v>
      </c>
      <c r="B203" s="41">
        <v>5017</v>
      </c>
      <c r="C203" s="41" t="s">
        <v>1</v>
      </c>
      <c r="D203" s="41"/>
      <c r="E203" s="10" t="str">
        <f t="shared" si="162"/>
        <v>X</v>
      </c>
      <c r="F203" s="41" t="s">
        <v>46</v>
      </c>
      <c r="G203" s="41">
        <v>13</v>
      </c>
      <c r="H203" s="9" t="str">
        <f t="shared" si="163"/>
        <v>XXX373/13</v>
      </c>
      <c r="I203" s="41" t="s">
        <v>3</v>
      </c>
      <c r="J203" s="41" t="s">
        <v>3</v>
      </c>
      <c r="K203" s="42">
        <v>0.61111111111111105</v>
      </c>
      <c r="L203" s="42">
        <v>0.61458333333333337</v>
      </c>
      <c r="M203" s="41" t="s">
        <v>11</v>
      </c>
      <c r="N203" s="42">
        <v>0.65902777777777777</v>
      </c>
      <c r="O203" s="41" t="s">
        <v>20</v>
      </c>
      <c r="P203" s="9" t="str">
        <f t="shared" si="164"/>
        <v>OK</v>
      </c>
      <c r="Q203" s="11">
        <f t="shared" si="165"/>
        <v>4.4444444444444398E-2</v>
      </c>
      <c r="R203" s="11">
        <f t="shared" si="166"/>
        <v>3.4722222222223209E-3</v>
      </c>
      <c r="S203" s="11">
        <f t="shared" si="167"/>
        <v>4.7916666666666718E-2</v>
      </c>
      <c r="T203" s="11">
        <f t="shared" si="169"/>
        <v>3.4722222222220989E-3</v>
      </c>
      <c r="U203" s="41">
        <v>42.3</v>
      </c>
      <c r="V203" s="98">
        <f>INDEX('Počty dní'!A:E,MATCH(E203,'Počty dní'!C:C,0),4)</f>
        <v>195</v>
      </c>
      <c r="W203" s="99">
        <f t="shared" si="168"/>
        <v>8248.5</v>
      </c>
    </row>
    <row r="204" spans="1:24" x14ac:dyDescent="0.3">
      <c r="A204" s="66">
        <v>517</v>
      </c>
      <c r="B204" s="41">
        <v>5017</v>
      </c>
      <c r="C204" s="41" t="s">
        <v>1</v>
      </c>
      <c r="D204" s="41"/>
      <c r="E204" s="10" t="str">
        <f t="shared" si="162"/>
        <v>X</v>
      </c>
      <c r="F204" s="41" t="s">
        <v>41</v>
      </c>
      <c r="G204" s="41">
        <v>46</v>
      </c>
      <c r="H204" s="9" t="str">
        <f t="shared" si="163"/>
        <v>XXX370/46</v>
      </c>
      <c r="I204" s="41" t="s">
        <v>3</v>
      </c>
      <c r="J204" s="41" t="s">
        <v>3</v>
      </c>
      <c r="K204" s="42">
        <v>0.69791666666666663</v>
      </c>
      <c r="L204" s="42">
        <v>0.69930555555555562</v>
      </c>
      <c r="M204" s="41" t="s">
        <v>20</v>
      </c>
      <c r="N204" s="42">
        <v>0.75</v>
      </c>
      <c r="O204" s="41" t="s">
        <v>4</v>
      </c>
      <c r="P204" s="9" t="str">
        <f t="shared" si="164"/>
        <v>OK</v>
      </c>
      <c r="Q204" s="11">
        <f t="shared" si="165"/>
        <v>5.0694444444444375E-2</v>
      </c>
      <c r="R204" s="11">
        <f t="shared" si="166"/>
        <v>1.388888888888995E-3</v>
      </c>
      <c r="S204" s="11">
        <f t="shared" si="167"/>
        <v>5.208333333333337E-2</v>
      </c>
      <c r="T204" s="11">
        <f t="shared" si="169"/>
        <v>3.8888888888888862E-2</v>
      </c>
      <c r="U204" s="41">
        <v>48.9</v>
      </c>
      <c r="V204" s="98">
        <f>INDEX('Počty dní'!A:E,MATCH(E204,'Počty dní'!C:C,0),4)</f>
        <v>195</v>
      </c>
      <c r="W204" s="99">
        <f t="shared" si="168"/>
        <v>9535.5</v>
      </c>
    </row>
    <row r="205" spans="1:24" ht="15" thickBot="1" x14ac:dyDescent="0.35">
      <c r="A205" s="66">
        <v>517</v>
      </c>
      <c r="B205" s="41">
        <v>5017</v>
      </c>
      <c r="C205" s="41" t="s">
        <v>1</v>
      </c>
      <c r="D205" s="41"/>
      <c r="E205" s="10" t="str">
        <f t="shared" si="162"/>
        <v>X</v>
      </c>
      <c r="F205" s="41" t="s">
        <v>41</v>
      </c>
      <c r="G205" s="41">
        <v>49</v>
      </c>
      <c r="H205" s="9" t="str">
        <f t="shared" si="163"/>
        <v>XXX370/49</v>
      </c>
      <c r="I205" s="41" t="s">
        <v>3</v>
      </c>
      <c r="J205" s="41" t="s">
        <v>3</v>
      </c>
      <c r="K205" s="42">
        <v>0.78819444444444453</v>
      </c>
      <c r="L205" s="42">
        <v>0.79166666666666663</v>
      </c>
      <c r="M205" s="41" t="s">
        <v>4</v>
      </c>
      <c r="N205" s="42">
        <v>0.83888888888888891</v>
      </c>
      <c r="O205" s="41" t="s">
        <v>20</v>
      </c>
      <c r="P205" s="9"/>
      <c r="Q205" s="11">
        <f t="shared" si="165"/>
        <v>4.7222222222222276E-2</v>
      </c>
      <c r="R205" s="11">
        <f t="shared" si="166"/>
        <v>3.4722222222220989E-3</v>
      </c>
      <c r="S205" s="11">
        <f t="shared" si="167"/>
        <v>5.0694444444444375E-2</v>
      </c>
      <c r="T205" s="11">
        <f t="shared" si="169"/>
        <v>3.8194444444444531E-2</v>
      </c>
      <c r="U205" s="41">
        <v>47.4</v>
      </c>
      <c r="V205" s="98">
        <f>INDEX('Počty dní'!A:E,MATCH(E205,'Počty dní'!C:C,0),4)</f>
        <v>195</v>
      </c>
      <c r="W205" s="99">
        <f t="shared" si="168"/>
        <v>9243</v>
      </c>
    </row>
    <row r="206" spans="1:24" ht="15" thickBot="1" x14ac:dyDescent="0.35">
      <c r="A206" s="43" t="str">
        <f ca="1">CONCATENATE(INDIRECT("R[-3]C[0]",FALSE),"celkem")</f>
        <v>517celkem</v>
      </c>
      <c r="B206" s="44"/>
      <c r="C206" s="44" t="str">
        <f ca="1">INDIRECT("R[-1]C[12]",FALSE)</f>
        <v>Jemnice,,aut.nádr.</v>
      </c>
      <c r="D206" s="45"/>
      <c r="E206" s="44"/>
      <c r="F206" s="45"/>
      <c r="G206" s="46"/>
      <c r="H206" s="47"/>
      <c r="I206" s="48"/>
      <c r="J206" s="49" t="str">
        <f ca="1">INDIRECT("R[-2]C[0]",FALSE)</f>
        <v>V</v>
      </c>
      <c r="K206" s="50"/>
      <c r="L206" s="51"/>
      <c r="M206" s="52"/>
      <c r="N206" s="51"/>
      <c r="O206" s="53"/>
      <c r="P206" s="44"/>
      <c r="Q206" s="54">
        <f>SUM(Q198:Q205)</f>
        <v>0.32777777777777789</v>
      </c>
      <c r="R206" s="54">
        <f t="shared" ref="R206:T206" si="170">SUM(R198:R205)</f>
        <v>1.736111111111116E-2</v>
      </c>
      <c r="S206" s="54">
        <f t="shared" si="170"/>
        <v>0.34513888888888905</v>
      </c>
      <c r="T206" s="54">
        <f t="shared" si="170"/>
        <v>0.21111111111111097</v>
      </c>
      <c r="U206" s="55">
        <f>SUM(U198:U205)</f>
        <v>307.69999999999993</v>
      </c>
      <c r="V206" s="56"/>
      <c r="W206" s="106">
        <f>SUM(W198:W205)</f>
        <v>60001.5</v>
      </c>
      <c r="X206" s="58"/>
    </row>
    <row r="207" spans="1:24" x14ac:dyDescent="0.3">
      <c r="L207" s="1"/>
      <c r="N207" s="1"/>
      <c r="P207" s="1"/>
    </row>
    <row r="208" spans="1:24" ht="15" thickBot="1" x14ac:dyDescent="0.35">
      <c r="L208" s="1"/>
      <c r="N208" s="1"/>
      <c r="P208" s="1"/>
    </row>
    <row r="209" spans="1:24" x14ac:dyDescent="0.3">
      <c r="A209" s="59">
        <v>518</v>
      </c>
      <c r="B209" s="60">
        <v>5018</v>
      </c>
      <c r="C209" s="60" t="s">
        <v>1</v>
      </c>
      <c r="D209" s="60"/>
      <c r="E209" s="61" t="str">
        <f t="shared" ref="E209:E212" si="171">CONCATENATE(C209,D209)</f>
        <v>X</v>
      </c>
      <c r="F209" s="60" t="s">
        <v>41</v>
      </c>
      <c r="G209" s="60">
        <v>4</v>
      </c>
      <c r="H209" s="62" t="str">
        <f t="shared" ref="H209:H212" si="172">CONCATENATE(F209,"/",G209)</f>
        <v>XXX370/4</v>
      </c>
      <c r="I209" s="60" t="s">
        <v>3</v>
      </c>
      <c r="J209" s="60" t="s">
        <v>29</v>
      </c>
      <c r="K209" s="63">
        <v>0.17708333333333334</v>
      </c>
      <c r="L209" s="63">
        <v>0.17847222222222223</v>
      </c>
      <c r="M209" s="60" t="s">
        <v>20</v>
      </c>
      <c r="N209" s="63">
        <v>0.23124999999999998</v>
      </c>
      <c r="O209" s="60" t="s">
        <v>40</v>
      </c>
      <c r="P209" s="62" t="str">
        <f t="shared" ref="P209:P216" si="173">IF(M210=O209,"OK","POZOR")</f>
        <v>OK</v>
      </c>
      <c r="Q209" s="64">
        <f t="shared" ref="Q209:Q217" si="174">IF(ISNUMBER(G209),N209-L209,IF(F209="přejezd",N209-L209,0))</f>
        <v>5.2777777777777757E-2</v>
      </c>
      <c r="R209" s="64">
        <f t="shared" ref="R209:R217" si="175">IF(ISNUMBER(G209),L209-K209,0)</f>
        <v>1.388888888888884E-3</v>
      </c>
      <c r="S209" s="64">
        <f t="shared" ref="S209:S217" si="176">Q209+R209</f>
        <v>5.4166666666666641E-2</v>
      </c>
      <c r="T209" s="60"/>
      <c r="U209" s="60">
        <v>52.7</v>
      </c>
      <c r="V209" s="97">
        <f>INDEX('Počty dní'!A:E,MATCH(E209,'Počty dní'!C:C,0),4)</f>
        <v>195</v>
      </c>
      <c r="W209" s="100">
        <f t="shared" ref="W209:W212" si="177">V209*U209</f>
        <v>10276.5</v>
      </c>
    </row>
    <row r="210" spans="1:24" x14ac:dyDescent="0.3">
      <c r="A210" s="66">
        <v>518</v>
      </c>
      <c r="B210" s="41">
        <v>5018</v>
      </c>
      <c r="C210" s="41" t="s">
        <v>1</v>
      </c>
      <c r="D210" s="41"/>
      <c r="E210" s="10" t="str">
        <f t="shared" si="171"/>
        <v>X</v>
      </c>
      <c r="F210" s="41" t="s">
        <v>28</v>
      </c>
      <c r="G210" s="41"/>
      <c r="H210" s="9" t="str">
        <f t="shared" si="172"/>
        <v>přejezd/</v>
      </c>
      <c r="I210" s="41"/>
      <c r="J210" s="41" t="s">
        <v>29</v>
      </c>
      <c r="K210" s="42">
        <v>0.23124999999999998</v>
      </c>
      <c r="L210" s="42">
        <v>0.23124999999999998</v>
      </c>
      <c r="M210" s="41" t="s">
        <v>40</v>
      </c>
      <c r="N210" s="42">
        <v>0.23333333333333331</v>
      </c>
      <c r="O210" s="41" t="s">
        <v>4</v>
      </c>
      <c r="P210" s="9" t="str">
        <f t="shared" si="173"/>
        <v>OK</v>
      </c>
      <c r="Q210" s="11">
        <f t="shared" si="174"/>
        <v>2.0833333333333259E-3</v>
      </c>
      <c r="R210" s="11">
        <f t="shared" si="175"/>
        <v>0</v>
      </c>
      <c r="S210" s="11">
        <f t="shared" si="176"/>
        <v>2.0833333333333259E-3</v>
      </c>
      <c r="T210" s="11">
        <f t="shared" ref="T210:T217" si="178">K210-N209</f>
        <v>0</v>
      </c>
      <c r="U210" s="41">
        <v>0</v>
      </c>
      <c r="V210" s="98">
        <f>INDEX('Počty dní'!A:E,MATCH(E210,'Počty dní'!C:C,0),4)</f>
        <v>195</v>
      </c>
      <c r="W210" s="40">
        <f t="shared" si="177"/>
        <v>0</v>
      </c>
    </row>
    <row r="211" spans="1:24" x14ac:dyDescent="0.3">
      <c r="A211" s="66">
        <v>518</v>
      </c>
      <c r="B211" s="41">
        <v>5018</v>
      </c>
      <c r="C211" s="41" t="s">
        <v>1</v>
      </c>
      <c r="D211" s="41"/>
      <c r="E211" s="10" t="str">
        <f t="shared" si="171"/>
        <v>X</v>
      </c>
      <c r="F211" s="41" t="s">
        <v>44</v>
      </c>
      <c r="G211" s="41">
        <v>2</v>
      </c>
      <c r="H211" s="9" t="str">
        <f t="shared" si="172"/>
        <v>XXX405/2</v>
      </c>
      <c r="I211" s="41" t="s">
        <v>2</v>
      </c>
      <c r="J211" s="41" t="s">
        <v>29</v>
      </c>
      <c r="K211" s="42">
        <v>0.23541666666666669</v>
      </c>
      <c r="L211" s="42">
        <v>0.23611111111111113</v>
      </c>
      <c r="M211" s="41" t="s">
        <v>4</v>
      </c>
      <c r="N211" s="42">
        <v>0.28472222222222221</v>
      </c>
      <c r="O211" s="41" t="s">
        <v>20</v>
      </c>
      <c r="P211" s="9" t="str">
        <f t="shared" si="173"/>
        <v>OK</v>
      </c>
      <c r="Q211" s="11">
        <f t="shared" si="174"/>
        <v>4.8611111111111077E-2</v>
      </c>
      <c r="R211" s="11">
        <f t="shared" si="175"/>
        <v>6.9444444444444198E-4</v>
      </c>
      <c r="S211" s="11">
        <f t="shared" si="176"/>
        <v>4.9305555555555519E-2</v>
      </c>
      <c r="T211" s="11">
        <f t="shared" si="178"/>
        <v>2.0833333333333814E-3</v>
      </c>
      <c r="U211" s="41">
        <v>44.2</v>
      </c>
      <c r="V211" s="98">
        <f>INDEX('Počty dní'!A:E,MATCH(E211,'Počty dní'!C:C,0),4)</f>
        <v>195</v>
      </c>
      <c r="W211" s="99">
        <f t="shared" si="177"/>
        <v>8619</v>
      </c>
    </row>
    <row r="212" spans="1:24" x14ac:dyDescent="0.3">
      <c r="A212" s="66">
        <v>518</v>
      </c>
      <c r="B212" s="41">
        <v>5018</v>
      </c>
      <c r="C212" s="41" t="s">
        <v>1</v>
      </c>
      <c r="D212" s="41"/>
      <c r="E212" s="10" t="str">
        <f t="shared" si="171"/>
        <v>X</v>
      </c>
      <c r="F212" s="41" t="s">
        <v>41</v>
      </c>
      <c r="G212" s="41">
        <v>20</v>
      </c>
      <c r="H212" s="9" t="str">
        <f t="shared" si="172"/>
        <v>XXX370/20</v>
      </c>
      <c r="I212" s="41" t="s">
        <v>29</v>
      </c>
      <c r="J212" s="41" t="s">
        <v>29</v>
      </c>
      <c r="K212" s="42">
        <v>0.28680555555555554</v>
      </c>
      <c r="L212" s="42">
        <v>0.28958333333333336</v>
      </c>
      <c r="M212" s="41" t="s">
        <v>20</v>
      </c>
      <c r="N212" s="42">
        <v>0.34722222222222227</v>
      </c>
      <c r="O212" s="41" t="s">
        <v>4</v>
      </c>
      <c r="P212" s="9" t="str">
        <f t="shared" si="173"/>
        <v>OK</v>
      </c>
      <c r="Q212" s="11">
        <f t="shared" si="174"/>
        <v>5.7638888888888906E-2</v>
      </c>
      <c r="R212" s="11">
        <f t="shared" si="175"/>
        <v>2.7777777777778234E-3</v>
      </c>
      <c r="S212" s="11">
        <f t="shared" si="176"/>
        <v>6.041666666666673E-2</v>
      </c>
      <c r="T212" s="11">
        <f t="shared" si="178"/>
        <v>2.0833333333333259E-3</v>
      </c>
      <c r="U212" s="41">
        <v>48.9</v>
      </c>
      <c r="V212" s="98">
        <f>INDEX('Počty dní'!A:E,MATCH(E212,'Počty dní'!C:C,0),4)</f>
        <v>195</v>
      </c>
      <c r="W212" s="99">
        <f t="shared" si="177"/>
        <v>9535.5</v>
      </c>
    </row>
    <row r="213" spans="1:24" x14ac:dyDescent="0.3">
      <c r="A213" s="66">
        <v>518</v>
      </c>
      <c r="B213" s="41">
        <v>5018</v>
      </c>
      <c r="C213" s="41" t="s">
        <v>1</v>
      </c>
      <c r="D213" s="41"/>
      <c r="E213" s="10" t="str">
        <f>CONCATENATE(C213,D213)</f>
        <v>X</v>
      </c>
      <c r="F213" s="41" t="s">
        <v>41</v>
      </c>
      <c r="G213" s="41">
        <v>17</v>
      </c>
      <c r="H213" s="9" t="str">
        <f>CONCATENATE(F213,"/",G213)</f>
        <v>XXX370/17</v>
      </c>
      <c r="I213" s="41" t="s">
        <v>3</v>
      </c>
      <c r="J213" s="41" t="s">
        <v>29</v>
      </c>
      <c r="K213" s="42">
        <v>0.4145833333333333</v>
      </c>
      <c r="L213" s="42">
        <v>0.41666666666666669</v>
      </c>
      <c r="M213" s="41" t="s">
        <v>4</v>
      </c>
      <c r="N213" s="42">
        <v>0.44513888888888892</v>
      </c>
      <c r="O213" s="41" t="s">
        <v>11</v>
      </c>
      <c r="P213" s="9" t="str">
        <f t="shared" si="173"/>
        <v>OK</v>
      </c>
      <c r="Q213" s="11">
        <f t="shared" si="174"/>
        <v>2.8472222222222232E-2</v>
      </c>
      <c r="R213" s="11">
        <f t="shared" si="175"/>
        <v>2.0833333333333814E-3</v>
      </c>
      <c r="S213" s="11">
        <f t="shared" si="176"/>
        <v>3.0555555555555614E-2</v>
      </c>
      <c r="T213" s="11">
        <f t="shared" si="178"/>
        <v>6.7361111111111038E-2</v>
      </c>
      <c r="U213" s="41">
        <v>28</v>
      </c>
      <c r="V213" s="98">
        <f>INDEX('Počty dní'!A:E,MATCH(E213,'Počty dní'!C:C,0),4)</f>
        <v>195</v>
      </c>
      <c r="W213" s="99">
        <f>V213*U213</f>
        <v>5460</v>
      </c>
    </row>
    <row r="214" spans="1:24" x14ac:dyDescent="0.3">
      <c r="A214" s="66">
        <v>518</v>
      </c>
      <c r="B214" s="41">
        <v>5018</v>
      </c>
      <c r="C214" s="41" t="s">
        <v>1</v>
      </c>
      <c r="D214" s="41"/>
      <c r="E214" s="10" t="str">
        <f>CONCATENATE(C214,D214)</f>
        <v>X</v>
      </c>
      <c r="F214" s="41" t="s">
        <v>41</v>
      </c>
      <c r="G214" s="41">
        <v>28</v>
      </c>
      <c r="H214" s="9" t="str">
        <f>CONCATENATE(F214,"/",G214)</f>
        <v>XXX370/28</v>
      </c>
      <c r="I214" s="41" t="s">
        <v>3</v>
      </c>
      <c r="J214" s="41" t="s">
        <v>29</v>
      </c>
      <c r="K214" s="42">
        <v>0.47083333333333338</v>
      </c>
      <c r="L214" s="42">
        <v>0.47361111111111115</v>
      </c>
      <c r="M214" s="41" t="s">
        <v>11</v>
      </c>
      <c r="N214" s="42">
        <v>0.5</v>
      </c>
      <c r="O214" s="41" t="s">
        <v>4</v>
      </c>
      <c r="P214" s="9" t="str">
        <f t="shared" si="173"/>
        <v>OK</v>
      </c>
      <c r="Q214" s="11">
        <f t="shared" si="174"/>
        <v>2.6388888888888851E-2</v>
      </c>
      <c r="R214" s="11">
        <f t="shared" si="175"/>
        <v>2.7777777777777679E-3</v>
      </c>
      <c r="S214" s="11">
        <f t="shared" si="176"/>
        <v>2.9166666666666619E-2</v>
      </c>
      <c r="T214" s="11">
        <f t="shared" si="178"/>
        <v>2.5694444444444464E-2</v>
      </c>
      <c r="U214" s="41">
        <v>26.4</v>
      </c>
      <c r="V214" s="98">
        <f>INDEX('Počty dní'!A:E,MATCH(E214,'Počty dní'!C:C,0),4)</f>
        <v>195</v>
      </c>
      <c r="W214" s="99">
        <f>V214*U214</f>
        <v>5148</v>
      </c>
    </row>
    <row r="215" spans="1:24" x14ac:dyDescent="0.3">
      <c r="A215" s="66">
        <v>518</v>
      </c>
      <c r="B215" s="41">
        <v>5018</v>
      </c>
      <c r="C215" s="41" t="s">
        <v>1</v>
      </c>
      <c r="D215" s="41">
        <v>10</v>
      </c>
      <c r="E215" s="10" t="str">
        <f>CONCATENATE(C215,D215)</f>
        <v>X10</v>
      </c>
      <c r="F215" s="41" t="s">
        <v>92</v>
      </c>
      <c r="G215" s="41">
        <v>17</v>
      </c>
      <c r="H215" s="9" t="str">
        <f>CONCATENATE(F215,"/",G215)</f>
        <v>XXX480/17</v>
      </c>
      <c r="I215" s="41" t="s">
        <v>29</v>
      </c>
      <c r="J215" s="41" t="s">
        <v>29</v>
      </c>
      <c r="K215" s="42">
        <v>0.59236111111111112</v>
      </c>
      <c r="L215" s="42">
        <v>0.59583333333333333</v>
      </c>
      <c r="M215" s="41" t="s">
        <v>4</v>
      </c>
      <c r="N215" s="42">
        <v>0.62777777777777777</v>
      </c>
      <c r="O215" s="41" t="s">
        <v>8</v>
      </c>
      <c r="P215" s="9" t="str">
        <f t="shared" si="173"/>
        <v>OK</v>
      </c>
      <c r="Q215" s="11">
        <f t="shared" si="174"/>
        <v>3.1944444444444442E-2</v>
      </c>
      <c r="R215" s="11">
        <f t="shared" si="175"/>
        <v>3.4722222222222099E-3</v>
      </c>
      <c r="S215" s="11">
        <f t="shared" si="176"/>
        <v>3.5416666666666652E-2</v>
      </c>
      <c r="T215" s="11">
        <f t="shared" si="178"/>
        <v>9.2361111111111116E-2</v>
      </c>
      <c r="U215" s="41">
        <v>29.7</v>
      </c>
      <c r="V215" s="9">
        <f>INDEX('Počty dní'!A:E,MATCH(E215,'Počty dní'!C:C,0),4)</f>
        <v>195</v>
      </c>
      <c r="W215" s="40">
        <f>V215*U215</f>
        <v>5791.5</v>
      </c>
    </row>
    <row r="216" spans="1:24" x14ac:dyDescent="0.3">
      <c r="A216" s="66">
        <v>518</v>
      </c>
      <c r="B216" s="41">
        <v>5018</v>
      </c>
      <c r="C216" s="41" t="s">
        <v>1</v>
      </c>
      <c r="D216" s="41">
        <v>10</v>
      </c>
      <c r="E216" s="10" t="str">
        <f>CONCATENATE(C216,D216)</f>
        <v>X10</v>
      </c>
      <c r="F216" s="41" t="s">
        <v>28</v>
      </c>
      <c r="G216" s="41"/>
      <c r="H216" s="9" t="str">
        <f>CONCATENATE(F216,"/",G216)</f>
        <v>přejezd/</v>
      </c>
      <c r="I216" s="41"/>
      <c r="J216" s="41" t="s">
        <v>29</v>
      </c>
      <c r="K216" s="42">
        <v>0.62847222222222221</v>
      </c>
      <c r="L216" s="42">
        <v>0.62847222222222221</v>
      </c>
      <c r="M216" s="41" t="s">
        <v>8</v>
      </c>
      <c r="N216" s="42">
        <v>0.64930555555555558</v>
      </c>
      <c r="O216" s="41" t="s">
        <v>4</v>
      </c>
      <c r="P216" s="9" t="str">
        <f t="shared" si="173"/>
        <v>OK</v>
      </c>
      <c r="Q216" s="11">
        <f t="shared" si="174"/>
        <v>2.083333333333337E-2</v>
      </c>
      <c r="R216" s="11">
        <f t="shared" si="175"/>
        <v>0</v>
      </c>
      <c r="S216" s="11">
        <f t="shared" si="176"/>
        <v>2.083333333333337E-2</v>
      </c>
      <c r="T216" s="11">
        <f t="shared" si="178"/>
        <v>6.9444444444444198E-4</v>
      </c>
      <c r="U216" s="41">
        <v>0</v>
      </c>
      <c r="V216" s="9">
        <f>INDEX('Počty dní'!A:E,MATCH(E216,'Počty dní'!C:C,0),4)</f>
        <v>195</v>
      </c>
      <c r="W216" s="40">
        <f>V216*U216</f>
        <v>0</v>
      </c>
    </row>
    <row r="217" spans="1:24" ht="15" thickBot="1" x14ac:dyDescent="0.35">
      <c r="A217" s="66">
        <v>518</v>
      </c>
      <c r="B217" s="41">
        <v>5018</v>
      </c>
      <c r="C217" s="41" t="s">
        <v>1</v>
      </c>
      <c r="D217" s="41"/>
      <c r="E217" s="10" t="str">
        <f>CONCATENATE(C217,D217)</f>
        <v>X</v>
      </c>
      <c r="F217" s="41" t="s">
        <v>41</v>
      </c>
      <c r="G217" s="41">
        <v>39</v>
      </c>
      <c r="H217" s="9" t="str">
        <f>CONCATENATE(F217,"/",G217)</f>
        <v>XXX370/39</v>
      </c>
      <c r="I217" s="41" t="s">
        <v>29</v>
      </c>
      <c r="J217" s="41" t="s">
        <v>29</v>
      </c>
      <c r="K217" s="42">
        <v>0.66319444444444442</v>
      </c>
      <c r="L217" s="42">
        <v>0.66666666666666663</v>
      </c>
      <c r="M217" s="41" t="s">
        <v>4</v>
      </c>
      <c r="N217" s="42">
        <v>0.71597222222222223</v>
      </c>
      <c r="O217" s="41" t="s">
        <v>20</v>
      </c>
      <c r="P217" s="9"/>
      <c r="Q217" s="11">
        <f t="shared" si="174"/>
        <v>4.9305555555555602E-2</v>
      </c>
      <c r="R217" s="11">
        <f t="shared" si="175"/>
        <v>3.4722222222222099E-3</v>
      </c>
      <c r="S217" s="11">
        <f t="shared" si="176"/>
        <v>5.2777777777777812E-2</v>
      </c>
      <c r="T217" s="11">
        <f t="shared" si="178"/>
        <v>1.388888888888884E-2</v>
      </c>
      <c r="U217" s="41">
        <v>48.9</v>
      </c>
      <c r="V217" s="98">
        <f>INDEX('Počty dní'!A:E,MATCH(E217,'Počty dní'!C:C,0),4)</f>
        <v>195</v>
      </c>
      <c r="W217" s="99">
        <f>V217*U217</f>
        <v>9535.5</v>
      </c>
    </row>
    <row r="218" spans="1:24" ht="15" thickBot="1" x14ac:dyDescent="0.35">
      <c r="A218" s="43" t="str">
        <f ca="1">CONCATENATE(INDIRECT("R[-3]C[0]",FALSE),"celkem")</f>
        <v>518celkem</v>
      </c>
      <c r="B218" s="44"/>
      <c r="C218" s="44" t="str">
        <f ca="1">INDIRECT("R[-1]C[12]",FALSE)</f>
        <v>Jemnice,,aut.nádr.</v>
      </c>
      <c r="D218" s="45"/>
      <c r="E218" s="44"/>
      <c r="F218" s="45"/>
      <c r="G218" s="46"/>
      <c r="H218" s="47"/>
      <c r="I218" s="48"/>
      <c r="J218" s="49" t="str">
        <f ca="1">INDIRECT("R[-2]C[0]",FALSE)</f>
        <v>V+</v>
      </c>
      <c r="K218" s="50"/>
      <c r="L218" s="51"/>
      <c r="M218" s="52"/>
      <c r="N218" s="51"/>
      <c r="O218" s="53"/>
      <c r="P218" s="44"/>
      <c r="Q218" s="54">
        <f>SUM(Q209:Q217)</f>
        <v>0.31805555555555554</v>
      </c>
      <c r="R218" s="54">
        <f t="shared" ref="R218:T218" si="179">SUM(R209:R217)</f>
        <v>1.6666666666666718E-2</v>
      </c>
      <c r="S218" s="54">
        <f t="shared" si="179"/>
        <v>0.33472222222222225</v>
      </c>
      <c r="T218" s="54">
        <f t="shared" si="179"/>
        <v>0.20416666666666661</v>
      </c>
      <c r="U218" s="55">
        <f>SUM(U209:U217)</f>
        <v>278.8</v>
      </c>
      <c r="V218" s="56"/>
      <c r="W218" s="106">
        <f>SUM(W209:W217)</f>
        <v>54366</v>
      </c>
      <c r="X218" s="58"/>
    </row>
    <row r="219" spans="1:24" x14ac:dyDescent="0.3">
      <c r="L219" s="1"/>
      <c r="N219" s="1"/>
      <c r="P219" s="1"/>
    </row>
    <row r="220" spans="1:24" ht="15" thickBot="1" x14ac:dyDescent="0.35">
      <c r="L220" s="1"/>
      <c r="N220" s="1"/>
      <c r="P220" s="1"/>
    </row>
    <row r="221" spans="1:24" x14ac:dyDescent="0.3">
      <c r="A221" s="59">
        <v>519</v>
      </c>
      <c r="B221" s="60">
        <v>5019</v>
      </c>
      <c r="C221" s="60" t="s">
        <v>1</v>
      </c>
      <c r="D221" s="60">
        <v>10</v>
      </c>
      <c r="E221" s="61" t="str">
        <f t="shared" ref="E221:E228" si="180">CONCATENATE(C221,D221)</f>
        <v>X10</v>
      </c>
      <c r="F221" s="60" t="s">
        <v>41</v>
      </c>
      <c r="G221" s="60">
        <v>3</v>
      </c>
      <c r="H221" s="62" t="str">
        <f t="shared" ref="H221:H228" si="181">CONCATENATE(F221,"/",G221)</f>
        <v>XXX370/3</v>
      </c>
      <c r="I221" s="60" t="s">
        <v>2</v>
      </c>
      <c r="J221" s="60" t="s">
        <v>29</v>
      </c>
      <c r="K221" s="63">
        <v>0.23472222222222219</v>
      </c>
      <c r="L221" s="63">
        <v>0.23680555555555557</v>
      </c>
      <c r="M221" s="60" t="s">
        <v>11</v>
      </c>
      <c r="N221" s="63">
        <v>0.25763888888888892</v>
      </c>
      <c r="O221" s="60" t="s">
        <v>20</v>
      </c>
      <c r="P221" s="62" t="str">
        <f t="shared" ref="P221:P227" si="182">IF(M222=O221,"OK","POZOR")</f>
        <v>OK</v>
      </c>
      <c r="Q221" s="64">
        <f t="shared" ref="Q221:Q228" si="183">IF(ISNUMBER(G221),N221-L221,IF(F221="přejezd",N221-L221,0))</f>
        <v>2.0833333333333343E-2</v>
      </c>
      <c r="R221" s="64">
        <f t="shared" ref="R221:R228" si="184">IF(ISNUMBER(G221),L221-K221,0)</f>
        <v>2.0833333333333814E-3</v>
      </c>
      <c r="S221" s="64">
        <f t="shared" ref="S221:S228" si="185">Q221+R221</f>
        <v>2.2916666666666724E-2</v>
      </c>
      <c r="T221" s="60"/>
      <c r="U221" s="60">
        <v>22.5</v>
      </c>
      <c r="V221" s="62">
        <f>INDEX('Počty dní'!A:E,MATCH(E221,'Počty dní'!C:C,0),4)</f>
        <v>195</v>
      </c>
      <c r="W221" s="65">
        <f t="shared" ref="W221:W228" si="186">V221*U221</f>
        <v>4387.5</v>
      </c>
    </row>
    <row r="222" spans="1:24" x14ac:dyDescent="0.3">
      <c r="A222" s="66">
        <v>519</v>
      </c>
      <c r="B222" s="41">
        <v>5019</v>
      </c>
      <c r="C222" s="41" t="s">
        <v>1</v>
      </c>
      <c r="D222" s="41">
        <v>10</v>
      </c>
      <c r="E222" s="10" t="str">
        <f t="shared" si="180"/>
        <v>X10</v>
      </c>
      <c r="F222" s="41" t="s">
        <v>41</v>
      </c>
      <c r="G222" s="41">
        <v>18</v>
      </c>
      <c r="H222" s="9" t="str">
        <f t="shared" si="181"/>
        <v>XXX370/18</v>
      </c>
      <c r="I222" s="41" t="s">
        <v>29</v>
      </c>
      <c r="J222" s="41" t="s">
        <v>29</v>
      </c>
      <c r="K222" s="42">
        <v>0.2638888888888889</v>
      </c>
      <c r="L222" s="42">
        <v>0.2673611111111111</v>
      </c>
      <c r="M222" s="41" t="s">
        <v>20</v>
      </c>
      <c r="N222" s="42">
        <v>0.30902777777777779</v>
      </c>
      <c r="O222" s="41" t="s">
        <v>4</v>
      </c>
      <c r="P222" s="9" t="str">
        <f t="shared" si="182"/>
        <v>OK</v>
      </c>
      <c r="Q222" s="11">
        <f t="shared" si="183"/>
        <v>4.1666666666666685E-2</v>
      </c>
      <c r="R222" s="11">
        <f t="shared" si="184"/>
        <v>3.4722222222222099E-3</v>
      </c>
      <c r="S222" s="11">
        <f t="shared" si="185"/>
        <v>4.5138888888888895E-2</v>
      </c>
      <c r="T222" s="11">
        <f t="shared" ref="T222:T228" si="187">K222-N221</f>
        <v>6.2499999999999778E-3</v>
      </c>
      <c r="U222" s="41">
        <v>47</v>
      </c>
      <c r="V222" s="9">
        <f>INDEX('Počty dní'!A:E,MATCH(E222,'Počty dní'!C:C,0),4)</f>
        <v>195</v>
      </c>
      <c r="W222" s="40">
        <f t="shared" si="186"/>
        <v>9165</v>
      </c>
    </row>
    <row r="223" spans="1:24" x14ac:dyDescent="0.3">
      <c r="A223" s="66">
        <v>519</v>
      </c>
      <c r="B223" s="41">
        <v>5019</v>
      </c>
      <c r="C223" s="41" t="s">
        <v>1</v>
      </c>
      <c r="D223" s="41"/>
      <c r="E223" s="10" t="str">
        <f>CONCATENATE(C223,D223)</f>
        <v>X</v>
      </c>
      <c r="F223" s="41" t="s">
        <v>92</v>
      </c>
      <c r="G223" s="41">
        <v>9</v>
      </c>
      <c r="H223" s="9" t="str">
        <f>CONCATENATE(F223,"/",G223)</f>
        <v>XXX480/9</v>
      </c>
      <c r="I223" s="41" t="s">
        <v>2</v>
      </c>
      <c r="J223" s="41" t="s">
        <v>29</v>
      </c>
      <c r="K223" s="42">
        <v>0.3576388888888889</v>
      </c>
      <c r="L223" s="42">
        <v>0.35972222222222222</v>
      </c>
      <c r="M223" s="41" t="s">
        <v>4</v>
      </c>
      <c r="N223" s="42">
        <v>0.39930555555555558</v>
      </c>
      <c r="O223" s="41" t="s">
        <v>26</v>
      </c>
      <c r="P223" s="9" t="str">
        <f t="shared" si="182"/>
        <v>OK</v>
      </c>
      <c r="Q223" s="11">
        <f t="shared" si="183"/>
        <v>3.9583333333333359E-2</v>
      </c>
      <c r="R223" s="11">
        <f t="shared" si="184"/>
        <v>2.0833333333333259E-3</v>
      </c>
      <c r="S223" s="11">
        <f t="shared" si="185"/>
        <v>4.1666666666666685E-2</v>
      </c>
      <c r="T223" s="11">
        <f t="shared" si="187"/>
        <v>4.8611111111111105E-2</v>
      </c>
      <c r="U223" s="41">
        <v>38.200000000000003</v>
      </c>
      <c r="V223" s="98">
        <f>INDEX('Počty dní'!A:E,MATCH(E223,'Počty dní'!C:C,0),4)</f>
        <v>195</v>
      </c>
      <c r="W223" s="99">
        <f>V223*U223</f>
        <v>7449.0000000000009</v>
      </c>
    </row>
    <row r="224" spans="1:24" x14ac:dyDescent="0.3">
      <c r="A224" s="66">
        <v>519</v>
      </c>
      <c r="B224" s="41">
        <v>5019</v>
      </c>
      <c r="C224" s="41" t="s">
        <v>1</v>
      </c>
      <c r="D224" s="41"/>
      <c r="E224" s="10" t="str">
        <f>CONCATENATE(C224,D224)</f>
        <v>X</v>
      </c>
      <c r="F224" s="41" t="s">
        <v>92</v>
      </c>
      <c r="G224" s="41">
        <v>16</v>
      </c>
      <c r="H224" s="9" t="str">
        <f>CONCATENATE(F224,"/",G224)</f>
        <v>XXX480/16</v>
      </c>
      <c r="I224" s="41" t="s">
        <v>2</v>
      </c>
      <c r="J224" s="41" t="s">
        <v>29</v>
      </c>
      <c r="K224" s="42">
        <v>0.42499999999999999</v>
      </c>
      <c r="L224" s="42">
        <v>0.42638888888888887</v>
      </c>
      <c r="M224" s="41" t="s">
        <v>26</v>
      </c>
      <c r="N224" s="42">
        <v>0.46666666666666662</v>
      </c>
      <c r="O224" s="41" t="s">
        <v>4</v>
      </c>
      <c r="P224" s="9" t="str">
        <f t="shared" si="182"/>
        <v>OK</v>
      </c>
      <c r="Q224" s="11">
        <f t="shared" si="183"/>
        <v>4.0277777777777746E-2</v>
      </c>
      <c r="R224" s="11">
        <f t="shared" si="184"/>
        <v>1.388888888888884E-3</v>
      </c>
      <c r="S224" s="11">
        <f t="shared" si="185"/>
        <v>4.166666666666663E-2</v>
      </c>
      <c r="T224" s="11">
        <f t="shared" si="187"/>
        <v>2.5694444444444409E-2</v>
      </c>
      <c r="U224" s="41">
        <v>38.200000000000003</v>
      </c>
      <c r="V224" s="98">
        <f>INDEX('Počty dní'!A:E,MATCH(E224,'Počty dní'!C:C,0),4)</f>
        <v>195</v>
      </c>
      <c r="W224" s="99">
        <f>V224*U224</f>
        <v>7449.0000000000009</v>
      </c>
    </row>
    <row r="225" spans="1:24" x14ac:dyDescent="0.3">
      <c r="A225" s="66">
        <v>519</v>
      </c>
      <c r="B225" s="41">
        <v>5019</v>
      </c>
      <c r="C225" s="41" t="s">
        <v>1</v>
      </c>
      <c r="D225" s="41"/>
      <c r="E225" s="10" t="str">
        <f t="shared" si="180"/>
        <v>X</v>
      </c>
      <c r="F225" s="41" t="s">
        <v>28</v>
      </c>
      <c r="G225" s="41"/>
      <c r="H225" s="9" t="str">
        <f t="shared" si="181"/>
        <v>přejezd/</v>
      </c>
      <c r="I225" s="41"/>
      <c r="J225" s="41" t="s">
        <v>29</v>
      </c>
      <c r="K225" s="42">
        <v>0.58333333333333337</v>
      </c>
      <c r="L225" s="42">
        <v>0.58333333333333337</v>
      </c>
      <c r="M225" s="41" t="s">
        <v>4</v>
      </c>
      <c r="N225" s="42">
        <v>0.58611111111111114</v>
      </c>
      <c r="O225" s="41" t="s">
        <v>40</v>
      </c>
      <c r="P225" s="9" t="str">
        <f t="shared" si="182"/>
        <v>OK</v>
      </c>
      <c r="Q225" s="11">
        <f t="shared" si="183"/>
        <v>2.7777777777777679E-3</v>
      </c>
      <c r="R225" s="11">
        <f t="shared" si="184"/>
        <v>0</v>
      </c>
      <c r="S225" s="11">
        <f t="shared" si="185"/>
        <v>2.7777777777777679E-3</v>
      </c>
      <c r="T225" s="11">
        <f t="shared" si="187"/>
        <v>0.11666666666666675</v>
      </c>
      <c r="U225" s="41">
        <v>0</v>
      </c>
      <c r="V225" s="98">
        <f>INDEX('Počty dní'!A:E,MATCH(E225,'Počty dní'!C:C,0),4)</f>
        <v>195</v>
      </c>
      <c r="W225" s="40">
        <f t="shared" si="186"/>
        <v>0</v>
      </c>
    </row>
    <row r="226" spans="1:24" x14ac:dyDescent="0.3">
      <c r="A226" s="66">
        <v>519</v>
      </c>
      <c r="B226" s="41">
        <v>5019</v>
      </c>
      <c r="C226" s="41" t="s">
        <v>1</v>
      </c>
      <c r="D226" s="41"/>
      <c r="E226" s="10" t="str">
        <f t="shared" si="180"/>
        <v>X</v>
      </c>
      <c r="F226" s="41" t="s">
        <v>41</v>
      </c>
      <c r="G226" s="41">
        <v>31</v>
      </c>
      <c r="H226" s="9" t="str">
        <f t="shared" si="181"/>
        <v>XXX370/31</v>
      </c>
      <c r="I226" s="41" t="s">
        <v>29</v>
      </c>
      <c r="J226" s="41" t="s">
        <v>29</v>
      </c>
      <c r="K226" s="42">
        <v>0.58680555555555558</v>
      </c>
      <c r="L226" s="42">
        <v>0.59027777777777779</v>
      </c>
      <c r="M226" s="41" t="s">
        <v>40</v>
      </c>
      <c r="N226" s="42">
        <v>0.62569444444444444</v>
      </c>
      <c r="O226" s="41" t="s">
        <v>11</v>
      </c>
      <c r="P226" s="9" t="str">
        <f t="shared" si="182"/>
        <v>OK</v>
      </c>
      <c r="Q226" s="11">
        <f t="shared" si="183"/>
        <v>3.5416666666666652E-2</v>
      </c>
      <c r="R226" s="11">
        <f t="shared" si="184"/>
        <v>3.4722222222222099E-3</v>
      </c>
      <c r="S226" s="11">
        <f t="shared" si="185"/>
        <v>3.8888888888888862E-2</v>
      </c>
      <c r="T226" s="11">
        <f t="shared" si="187"/>
        <v>6.9444444444444198E-4</v>
      </c>
      <c r="U226" s="41">
        <v>30.2</v>
      </c>
      <c r="V226" s="98">
        <f>INDEX('Počty dní'!A:E,MATCH(E226,'Počty dní'!C:C,0),4)</f>
        <v>195</v>
      </c>
      <c r="W226" s="99">
        <f t="shared" si="186"/>
        <v>5889</v>
      </c>
    </row>
    <row r="227" spans="1:24" x14ac:dyDescent="0.3">
      <c r="A227" s="66">
        <v>519</v>
      </c>
      <c r="B227" s="41">
        <v>5019</v>
      </c>
      <c r="C227" s="41" t="s">
        <v>1</v>
      </c>
      <c r="D227" s="41"/>
      <c r="E227" s="10" t="str">
        <f t="shared" si="180"/>
        <v>X</v>
      </c>
      <c r="F227" s="41" t="s">
        <v>43</v>
      </c>
      <c r="G227" s="41">
        <v>18</v>
      </c>
      <c r="H227" s="9" t="str">
        <f t="shared" si="181"/>
        <v>XXX400/18</v>
      </c>
      <c r="I227" s="41" t="s">
        <v>3</v>
      </c>
      <c r="J227" s="41" t="s">
        <v>29</v>
      </c>
      <c r="K227" s="42">
        <v>0.63888888888888895</v>
      </c>
      <c r="L227" s="42">
        <v>0.64236111111111105</v>
      </c>
      <c r="M227" s="41" t="s">
        <v>11</v>
      </c>
      <c r="N227" s="42">
        <v>0.68402777777777779</v>
      </c>
      <c r="O227" s="41" t="s">
        <v>5</v>
      </c>
      <c r="P227" s="9" t="str">
        <f t="shared" si="182"/>
        <v>OK</v>
      </c>
      <c r="Q227" s="11">
        <f t="shared" si="183"/>
        <v>4.1666666666666741E-2</v>
      </c>
      <c r="R227" s="11">
        <f t="shared" si="184"/>
        <v>3.4722222222220989E-3</v>
      </c>
      <c r="S227" s="11">
        <f t="shared" si="185"/>
        <v>4.513888888888884E-2</v>
      </c>
      <c r="T227" s="11">
        <f t="shared" si="187"/>
        <v>1.3194444444444509E-2</v>
      </c>
      <c r="U227" s="41">
        <v>47.5</v>
      </c>
      <c r="V227" s="98">
        <f>INDEX('Počty dní'!A:E,MATCH(E227,'Počty dní'!C:C,0),4)</f>
        <v>195</v>
      </c>
      <c r="W227" s="99">
        <f t="shared" si="186"/>
        <v>9262.5</v>
      </c>
    </row>
    <row r="228" spans="1:24" ht="15" thickBot="1" x14ac:dyDescent="0.35">
      <c r="A228" s="66">
        <v>519</v>
      </c>
      <c r="B228" s="41">
        <v>5019</v>
      </c>
      <c r="C228" s="41" t="s">
        <v>1</v>
      </c>
      <c r="D228" s="41"/>
      <c r="E228" s="10" t="str">
        <f t="shared" si="180"/>
        <v>X</v>
      </c>
      <c r="F228" s="41" t="s">
        <v>43</v>
      </c>
      <c r="G228" s="41">
        <v>21</v>
      </c>
      <c r="H228" s="9" t="str">
        <f t="shared" si="181"/>
        <v>XXX400/21</v>
      </c>
      <c r="I228" s="41" t="s">
        <v>3</v>
      </c>
      <c r="J228" s="41" t="s">
        <v>29</v>
      </c>
      <c r="K228" s="42">
        <v>0.72916666666666663</v>
      </c>
      <c r="L228" s="42">
        <v>0.73125000000000007</v>
      </c>
      <c r="M228" s="41" t="s">
        <v>5</v>
      </c>
      <c r="N228" s="42">
        <v>0.77430555555555547</v>
      </c>
      <c r="O228" s="41" t="s">
        <v>11</v>
      </c>
      <c r="P228" s="9"/>
      <c r="Q228" s="11">
        <f t="shared" si="183"/>
        <v>4.3055555555555403E-2</v>
      </c>
      <c r="R228" s="11">
        <f t="shared" si="184"/>
        <v>2.083333333333437E-3</v>
      </c>
      <c r="S228" s="11">
        <f t="shared" si="185"/>
        <v>4.513888888888884E-2</v>
      </c>
      <c r="T228" s="11">
        <f t="shared" si="187"/>
        <v>4.513888888888884E-2</v>
      </c>
      <c r="U228" s="41">
        <v>47.5</v>
      </c>
      <c r="V228" s="98">
        <f>INDEX('Počty dní'!A:E,MATCH(E228,'Počty dní'!C:C,0),4)</f>
        <v>195</v>
      </c>
      <c r="W228" s="99">
        <f t="shared" si="186"/>
        <v>9262.5</v>
      </c>
    </row>
    <row r="229" spans="1:24" ht="15" thickBot="1" x14ac:dyDescent="0.35">
      <c r="A229" s="43" t="str">
        <f ca="1">CONCATENATE(INDIRECT("R[-3]C[0]",FALSE),"celkem")</f>
        <v>519celkem</v>
      </c>
      <c r="B229" s="44"/>
      <c r="C229" s="44" t="str">
        <f ca="1">INDIRECT("R[-1]C[12]",FALSE)</f>
        <v>Moravské Budějovice,,aut.nádr.</v>
      </c>
      <c r="D229" s="45"/>
      <c r="E229" s="44"/>
      <c r="F229" s="45"/>
      <c r="G229" s="46"/>
      <c r="H229" s="47"/>
      <c r="I229" s="48"/>
      <c r="J229" s="49" t="str">
        <f ca="1">INDIRECT("R[-2]C[0]",FALSE)</f>
        <v>V+</v>
      </c>
      <c r="K229" s="50"/>
      <c r="L229" s="51"/>
      <c r="M229" s="52"/>
      <c r="N229" s="51"/>
      <c r="O229" s="53"/>
      <c r="P229" s="44"/>
      <c r="Q229" s="54">
        <f>SUM(Q221:Q228)</f>
        <v>0.26527777777777772</v>
      </c>
      <c r="R229" s="54">
        <f>SUM(R221:R228)</f>
        <v>1.8055555555555547E-2</v>
      </c>
      <c r="S229" s="54">
        <f>SUM(S221:S228)</f>
        <v>0.28333333333333321</v>
      </c>
      <c r="T229" s="54">
        <f>SUM(T221:T228)</f>
        <v>0.25625000000000003</v>
      </c>
      <c r="U229" s="55">
        <f>SUM(U221:U228)</f>
        <v>271.10000000000002</v>
      </c>
      <c r="V229" s="56"/>
      <c r="W229" s="106">
        <f>SUM(W221:W228)</f>
        <v>52864.5</v>
      </c>
      <c r="X229" s="58"/>
    </row>
    <row r="231" spans="1:24" ht="15" thickBot="1" x14ac:dyDescent="0.35">
      <c r="L231" s="1"/>
      <c r="N231" s="1"/>
      <c r="P231" s="1"/>
    </row>
    <row r="232" spans="1:24" x14ac:dyDescent="0.3">
      <c r="A232" s="59">
        <v>520</v>
      </c>
      <c r="B232" s="60">
        <v>5020</v>
      </c>
      <c r="C232" s="60" t="s">
        <v>1</v>
      </c>
      <c r="D232" s="60"/>
      <c r="E232" s="61" t="str">
        <f t="shared" ref="E232:E237" si="188">CONCATENATE(C232,D232)</f>
        <v>X</v>
      </c>
      <c r="F232" s="60" t="s">
        <v>41</v>
      </c>
      <c r="G232" s="60">
        <v>2</v>
      </c>
      <c r="H232" s="62" t="str">
        <f t="shared" ref="H232:H237" si="189">CONCATENATE(F232,"/",G232)</f>
        <v>XXX370/2</v>
      </c>
      <c r="I232" s="60" t="s">
        <v>3</v>
      </c>
      <c r="J232" s="60" t="s">
        <v>29</v>
      </c>
      <c r="K232" s="63">
        <v>0.18055555555555555</v>
      </c>
      <c r="L232" s="63">
        <v>0.18194444444444444</v>
      </c>
      <c r="M232" s="60" t="s">
        <v>11</v>
      </c>
      <c r="N232" s="63">
        <v>0.20833333333333334</v>
      </c>
      <c r="O232" s="60" t="s">
        <v>4</v>
      </c>
      <c r="P232" s="62" t="str">
        <f t="shared" ref="P232:P233" si="190">IF(M233=O232,"OK","POZOR")</f>
        <v>OK</v>
      </c>
      <c r="Q232" s="64">
        <f t="shared" ref="Q232:Q242" si="191">IF(ISNUMBER(G232),N232-L232,IF(F232="přejezd",N232-L232,0))</f>
        <v>2.6388888888888906E-2</v>
      </c>
      <c r="R232" s="64">
        <f t="shared" ref="R232:R242" si="192">IF(ISNUMBER(G232),L232-K232,0)</f>
        <v>1.388888888888884E-3</v>
      </c>
      <c r="S232" s="64">
        <f t="shared" ref="S232:S242" si="193">Q232+R232</f>
        <v>2.777777777777779E-2</v>
      </c>
      <c r="T232" s="60"/>
      <c r="U232" s="60">
        <v>26.4</v>
      </c>
      <c r="V232" s="97">
        <f>INDEX('Počty dní'!A:E,MATCH(E232,'Počty dní'!C:C,0),4)</f>
        <v>195</v>
      </c>
      <c r="W232" s="100">
        <f t="shared" ref="W232:W237" si="194">V232*U232</f>
        <v>5148</v>
      </c>
    </row>
    <row r="233" spans="1:24" x14ac:dyDescent="0.3">
      <c r="A233" s="66">
        <v>520</v>
      </c>
      <c r="B233" s="41">
        <v>5020</v>
      </c>
      <c r="C233" s="41" t="s">
        <v>1</v>
      </c>
      <c r="D233" s="41"/>
      <c r="E233" s="10" t="str">
        <f t="shared" si="188"/>
        <v>X</v>
      </c>
      <c r="F233" s="41" t="s">
        <v>92</v>
      </c>
      <c r="G233" s="41">
        <v>3</v>
      </c>
      <c r="H233" s="9" t="str">
        <f t="shared" si="189"/>
        <v>XXX480/3</v>
      </c>
      <c r="I233" s="41" t="s">
        <v>2</v>
      </c>
      <c r="J233" s="41" t="s">
        <v>29</v>
      </c>
      <c r="K233" s="42">
        <v>0.21597222222222223</v>
      </c>
      <c r="L233" s="42">
        <v>0.21736111111111112</v>
      </c>
      <c r="M233" s="41" t="s">
        <v>4</v>
      </c>
      <c r="N233" s="42">
        <v>0.25347222222222221</v>
      </c>
      <c r="O233" s="41" t="s">
        <v>26</v>
      </c>
      <c r="P233" s="9" t="str">
        <f t="shared" si="190"/>
        <v>OK</v>
      </c>
      <c r="Q233" s="11">
        <f t="shared" si="191"/>
        <v>3.6111111111111094E-2</v>
      </c>
      <c r="R233" s="11">
        <f t="shared" si="192"/>
        <v>1.388888888888884E-3</v>
      </c>
      <c r="S233" s="11">
        <f t="shared" si="193"/>
        <v>3.7499999999999978E-2</v>
      </c>
      <c r="T233" s="11">
        <f t="shared" ref="T233:T242" si="195">K233-N232</f>
        <v>7.6388888888888895E-3</v>
      </c>
      <c r="U233" s="41">
        <v>37.6</v>
      </c>
      <c r="V233" s="98">
        <f>INDEX('Počty dní'!A:E,MATCH(E233,'Počty dní'!C:C,0),4)</f>
        <v>195</v>
      </c>
      <c r="W233" s="99">
        <f t="shared" si="194"/>
        <v>7332</v>
      </c>
    </row>
    <row r="234" spans="1:24" x14ac:dyDescent="0.3">
      <c r="A234" s="66">
        <v>520</v>
      </c>
      <c r="B234" s="41">
        <v>5020</v>
      </c>
      <c r="C234" s="41" t="s">
        <v>1</v>
      </c>
      <c r="D234" s="41"/>
      <c r="E234" s="10" t="str">
        <f t="shared" si="188"/>
        <v>X</v>
      </c>
      <c r="F234" s="41" t="s">
        <v>92</v>
      </c>
      <c r="G234" s="41">
        <v>8</v>
      </c>
      <c r="H234" s="9" t="str">
        <f t="shared" si="189"/>
        <v>XXX480/8</v>
      </c>
      <c r="I234" s="41" t="s">
        <v>29</v>
      </c>
      <c r="J234" s="41" t="s">
        <v>29</v>
      </c>
      <c r="K234" s="42">
        <v>0.25833333333333336</v>
      </c>
      <c r="L234" s="42">
        <v>0.25972222222222224</v>
      </c>
      <c r="M234" s="41" t="s">
        <v>26</v>
      </c>
      <c r="N234" s="42">
        <v>0.3</v>
      </c>
      <c r="O234" s="41" t="s">
        <v>4</v>
      </c>
      <c r="P234" s="9" t="str">
        <f>IF(M250=O234,"OK","POZOR")</f>
        <v>OK</v>
      </c>
      <c r="Q234" s="11">
        <f t="shared" si="191"/>
        <v>4.0277777777777746E-2</v>
      </c>
      <c r="R234" s="11">
        <f t="shared" si="192"/>
        <v>1.388888888888884E-3</v>
      </c>
      <c r="S234" s="11">
        <f t="shared" si="193"/>
        <v>4.166666666666663E-2</v>
      </c>
      <c r="T234" s="11">
        <f t="shared" si="195"/>
        <v>4.8611111111111494E-3</v>
      </c>
      <c r="U234" s="41">
        <v>38.200000000000003</v>
      </c>
      <c r="V234" s="98">
        <f>INDEX('Počty dní'!A:E,MATCH(E234,'Počty dní'!C:C,0),4)</f>
        <v>195</v>
      </c>
      <c r="W234" s="99">
        <f t="shared" si="194"/>
        <v>7449.0000000000009</v>
      </c>
    </row>
    <row r="235" spans="1:24" x14ac:dyDescent="0.3">
      <c r="A235" s="66">
        <v>520</v>
      </c>
      <c r="B235" s="41">
        <v>5020</v>
      </c>
      <c r="C235" s="41" t="s">
        <v>1</v>
      </c>
      <c r="D235" s="41"/>
      <c r="E235" s="10" t="str">
        <f t="shared" si="188"/>
        <v>X</v>
      </c>
      <c r="F235" s="41" t="s">
        <v>41</v>
      </c>
      <c r="G235" s="41">
        <v>13</v>
      </c>
      <c r="H235" s="9" t="str">
        <f t="shared" si="189"/>
        <v>XXX370/13</v>
      </c>
      <c r="I235" s="41" t="s">
        <v>3</v>
      </c>
      <c r="J235" s="41" t="s">
        <v>29</v>
      </c>
      <c r="K235" s="42">
        <v>0.3298611111111111</v>
      </c>
      <c r="L235" s="42">
        <v>0.33333333333333331</v>
      </c>
      <c r="M235" s="41" t="s">
        <v>4</v>
      </c>
      <c r="N235" s="42">
        <v>0.35902777777777778</v>
      </c>
      <c r="O235" s="41" t="s">
        <v>11</v>
      </c>
      <c r="P235" s="9" t="str">
        <f>IF(M169=O235,"OK","POZOR")</f>
        <v>OK</v>
      </c>
      <c r="Q235" s="11">
        <f t="shared" si="191"/>
        <v>2.5694444444444464E-2</v>
      </c>
      <c r="R235" s="11">
        <f t="shared" si="192"/>
        <v>3.4722222222222099E-3</v>
      </c>
      <c r="S235" s="11">
        <f t="shared" si="193"/>
        <v>2.9166666666666674E-2</v>
      </c>
      <c r="T235" s="103">
        <f t="shared" si="195"/>
        <v>2.9861111111111116E-2</v>
      </c>
      <c r="U235" s="41">
        <v>26.4</v>
      </c>
      <c r="V235" s="98">
        <f>INDEX('Počty dní'!A:E,MATCH(E235,'Počty dní'!C:C,0),4)</f>
        <v>195</v>
      </c>
      <c r="W235" s="99">
        <f t="shared" si="194"/>
        <v>5148</v>
      </c>
    </row>
    <row r="236" spans="1:24" x14ac:dyDescent="0.3">
      <c r="A236" s="66">
        <v>520</v>
      </c>
      <c r="B236" s="41">
        <v>5020</v>
      </c>
      <c r="C236" s="41" t="s">
        <v>1</v>
      </c>
      <c r="D236" s="41"/>
      <c r="E236" s="10" t="str">
        <f t="shared" si="188"/>
        <v>X</v>
      </c>
      <c r="F236" s="41" t="s">
        <v>46</v>
      </c>
      <c r="G236" s="41">
        <v>7</v>
      </c>
      <c r="H236" s="9" t="str">
        <f t="shared" si="189"/>
        <v>XXX373/7</v>
      </c>
      <c r="I236" s="41" t="s">
        <v>2</v>
      </c>
      <c r="J236" s="41" t="s">
        <v>29</v>
      </c>
      <c r="K236" s="42">
        <v>0.40416666666666662</v>
      </c>
      <c r="L236" s="42">
        <v>0.40625</v>
      </c>
      <c r="M236" s="41" t="s">
        <v>11</v>
      </c>
      <c r="N236" s="42">
        <v>0.45069444444444445</v>
      </c>
      <c r="O236" s="41" t="s">
        <v>20</v>
      </c>
      <c r="P236" s="9" t="str">
        <f>IF(M9=O236,"OK","POZOR")</f>
        <v>OK</v>
      </c>
      <c r="Q236" s="11">
        <f t="shared" si="191"/>
        <v>4.4444444444444453E-2</v>
      </c>
      <c r="R236" s="11">
        <f t="shared" si="192"/>
        <v>2.0833333333333814E-3</v>
      </c>
      <c r="S236" s="11">
        <f t="shared" si="193"/>
        <v>4.6527777777777835E-2</v>
      </c>
      <c r="T236" s="103">
        <f t="shared" si="195"/>
        <v>4.513888888888884E-2</v>
      </c>
      <c r="U236" s="41">
        <v>41.3</v>
      </c>
      <c r="V236" s="98">
        <f>INDEX('Počty dní'!A:E,MATCH(E236,'Počty dní'!C:C,0),4)</f>
        <v>195</v>
      </c>
      <c r="W236" s="99">
        <f t="shared" si="194"/>
        <v>8053.4999999999991</v>
      </c>
    </row>
    <row r="237" spans="1:24" x14ac:dyDescent="0.3">
      <c r="A237" s="66">
        <v>520</v>
      </c>
      <c r="B237" s="41">
        <v>5020</v>
      </c>
      <c r="C237" s="41" t="s">
        <v>1</v>
      </c>
      <c r="D237" s="41"/>
      <c r="E237" s="10" t="str">
        <f t="shared" si="188"/>
        <v>X</v>
      </c>
      <c r="F237" s="41" t="s">
        <v>41</v>
      </c>
      <c r="G237" s="41">
        <v>30</v>
      </c>
      <c r="H237" s="9" t="str">
        <f t="shared" si="189"/>
        <v>XXX370/30</v>
      </c>
      <c r="I237" s="41" t="s">
        <v>3</v>
      </c>
      <c r="J237" s="41" t="s">
        <v>29</v>
      </c>
      <c r="K237" s="42">
        <v>0.4909722222222222</v>
      </c>
      <c r="L237" s="42">
        <v>0.49305555555555558</v>
      </c>
      <c r="M237" s="41" t="s">
        <v>20</v>
      </c>
      <c r="N237" s="42">
        <v>0.54166666666666663</v>
      </c>
      <c r="O237" s="41" t="s">
        <v>4</v>
      </c>
      <c r="P237" s="9" t="str">
        <f>IF(M191=O237,"OK","POZOR")</f>
        <v>OK</v>
      </c>
      <c r="Q237" s="11">
        <f t="shared" si="191"/>
        <v>4.8611111111111049E-2</v>
      </c>
      <c r="R237" s="11">
        <f t="shared" si="192"/>
        <v>2.0833333333333814E-3</v>
      </c>
      <c r="S237" s="11">
        <f t="shared" si="193"/>
        <v>5.0694444444444431E-2</v>
      </c>
      <c r="T237" s="103">
        <f t="shared" si="195"/>
        <v>4.0277777777777746E-2</v>
      </c>
      <c r="U237" s="41">
        <v>47.4</v>
      </c>
      <c r="V237" s="98">
        <f>INDEX('Počty dní'!A:E,MATCH(E237,'Počty dní'!C:C,0),4)</f>
        <v>195</v>
      </c>
      <c r="W237" s="99">
        <f t="shared" si="194"/>
        <v>9243</v>
      </c>
    </row>
    <row r="238" spans="1:24" x14ac:dyDescent="0.3">
      <c r="A238" s="66">
        <v>520</v>
      </c>
      <c r="B238" s="41">
        <v>5020</v>
      </c>
      <c r="C238" s="41" t="s">
        <v>1</v>
      </c>
      <c r="D238" s="41"/>
      <c r="E238" s="10" t="str">
        <f t="shared" ref="E238:E239" si="196">CONCATENATE(C238,D238)</f>
        <v>X</v>
      </c>
      <c r="F238" s="41" t="s">
        <v>41</v>
      </c>
      <c r="G238" s="41">
        <v>29</v>
      </c>
      <c r="H238" s="9" t="str">
        <f t="shared" ref="H238:H239" si="197">CONCATENATE(F238,"/",G238)</f>
        <v>XXX370/29</v>
      </c>
      <c r="I238" s="41" t="s">
        <v>29</v>
      </c>
      <c r="J238" s="41" t="s">
        <v>29</v>
      </c>
      <c r="K238" s="42">
        <v>0.57986111111111105</v>
      </c>
      <c r="L238" s="42">
        <v>0.58333333333333337</v>
      </c>
      <c r="M238" s="41" t="s">
        <v>4</v>
      </c>
      <c r="N238" s="42">
        <v>0.63263888888888886</v>
      </c>
      <c r="O238" s="41" t="s">
        <v>20</v>
      </c>
      <c r="P238" s="9" t="str">
        <f t="shared" ref="P238" si="198">IF(M239=O238,"OK","POZOR")</f>
        <v>OK</v>
      </c>
      <c r="Q238" s="11">
        <f t="shared" si="191"/>
        <v>4.9305555555555491E-2</v>
      </c>
      <c r="R238" s="11">
        <f t="shared" si="192"/>
        <v>3.4722222222223209E-3</v>
      </c>
      <c r="S238" s="11">
        <f t="shared" si="193"/>
        <v>5.2777777777777812E-2</v>
      </c>
      <c r="T238" s="103">
        <f t="shared" si="195"/>
        <v>3.819444444444442E-2</v>
      </c>
      <c r="U238" s="41">
        <v>48.9</v>
      </c>
      <c r="V238" s="98">
        <f>INDEX('Počty dní'!A:E,MATCH(E238,'Počty dní'!C:C,0),4)</f>
        <v>195</v>
      </c>
      <c r="W238" s="99">
        <f t="shared" ref="W238:W239" si="199">V238*U238</f>
        <v>9535.5</v>
      </c>
    </row>
    <row r="239" spans="1:24" x14ac:dyDescent="0.3">
      <c r="A239" s="66">
        <v>520</v>
      </c>
      <c r="B239" s="41">
        <v>5020</v>
      </c>
      <c r="C239" s="41" t="s">
        <v>1</v>
      </c>
      <c r="D239" s="41"/>
      <c r="E239" s="10" t="str">
        <f t="shared" si="196"/>
        <v>X</v>
      </c>
      <c r="F239" s="41" t="s">
        <v>41</v>
      </c>
      <c r="G239" s="41">
        <v>44</v>
      </c>
      <c r="H239" s="9" t="str">
        <f t="shared" si="197"/>
        <v>XXX370/44</v>
      </c>
      <c r="I239" s="41" t="s">
        <v>3</v>
      </c>
      <c r="J239" s="41" t="s">
        <v>29</v>
      </c>
      <c r="K239" s="42">
        <v>0.65763888888888888</v>
      </c>
      <c r="L239" s="42">
        <v>0.65972222222222221</v>
      </c>
      <c r="M239" s="41" t="s">
        <v>20</v>
      </c>
      <c r="N239" s="42">
        <v>0.70833333333333337</v>
      </c>
      <c r="O239" s="41" t="s">
        <v>4</v>
      </c>
      <c r="P239" s="9" t="str">
        <f>IF(M240=O239,"OK","POZOR")</f>
        <v>OK</v>
      </c>
      <c r="Q239" s="11">
        <f t="shared" si="191"/>
        <v>4.861111111111116E-2</v>
      </c>
      <c r="R239" s="11">
        <f t="shared" si="192"/>
        <v>2.0833333333333259E-3</v>
      </c>
      <c r="S239" s="11">
        <f t="shared" si="193"/>
        <v>5.0694444444444486E-2</v>
      </c>
      <c r="T239" s="11">
        <f t="shared" si="195"/>
        <v>2.5000000000000022E-2</v>
      </c>
      <c r="U239" s="41">
        <v>47.4</v>
      </c>
      <c r="V239" s="98">
        <f>INDEX('Počty dní'!A:E,MATCH(E239,'Počty dní'!C:C,0),4)</f>
        <v>195</v>
      </c>
      <c r="W239" s="99">
        <f t="shared" si="199"/>
        <v>9243</v>
      </c>
    </row>
    <row r="240" spans="1:24" x14ac:dyDescent="0.3">
      <c r="A240" s="66">
        <v>520</v>
      </c>
      <c r="B240" s="41">
        <v>5020</v>
      </c>
      <c r="C240" s="41" t="s">
        <v>1</v>
      </c>
      <c r="D240" s="41"/>
      <c r="E240" s="10" t="str">
        <f>CONCATENATE(C240,D240)</f>
        <v>X</v>
      </c>
      <c r="F240" s="41" t="s">
        <v>41</v>
      </c>
      <c r="G240" s="41">
        <v>47</v>
      </c>
      <c r="H240" s="9" t="str">
        <f>CONCATENATE(F240,"/",G240)</f>
        <v>XXX370/47</v>
      </c>
      <c r="I240" s="41" t="s">
        <v>3</v>
      </c>
      <c r="J240" s="41" t="s">
        <v>29</v>
      </c>
      <c r="K240" s="42">
        <v>0.74652777777777779</v>
      </c>
      <c r="L240" s="42">
        <v>0.75</v>
      </c>
      <c r="M240" s="41" t="s">
        <v>4</v>
      </c>
      <c r="N240" s="42">
        <v>0.7993055555555556</v>
      </c>
      <c r="O240" s="41" t="s">
        <v>20</v>
      </c>
      <c r="P240" s="9" t="str">
        <f>IF(M241=O240,"OK","POZOR")</f>
        <v>OK</v>
      </c>
      <c r="Q240" s="11">
        <f t="shared" si="191"/>
        <v>4.9305555555555602E-2</v>
      </c>
      <c r="R240" s="11">
        <f t="shared" si="192"/>
        <v>3.4722222222222099E-3</v>
      </c>
      <c r="S240" s="11">
        <f t="shared" si="193"/>
        <v>5.2777777777777812E-2</v>
      </c>
      <c r="T240" s="11">
        <f t="shared" si="195"/>
        <v>3.819444444444442E-2</v>
      </c>
      <c r="U240" s="41">
        <v>48.9</v>
      </c>
      <c r="V240" s="98">
        <f>INDEX('Počty dní'!A:E,MATCH(E240,'Počty dní'!C:C,0),4)</f>
        <v>195</v>
      </c>
      <c r="W240" s="99">
        <f>V240*U240</f>
        <v>9535.5</v>
      </c>
    </row>
    <row r="241" spans="1:24" x14ac:dyDescent="0.3">
      <c r="A241" s="66">
        <v>520</v>
      </c>
      <c r="B241" s="41">
        <v>5020</v>
      </c>
      <c r="C241" s="41" t="s">
        <v>1</v>
      </c>
      <c r="D241" s="41"/>
      <c r="E241" s="10" t="str">
        <f>CONCATENATE(C241,D241)</f>
        <v>X</v>
      </c>
      <c r="F241" s="41" t="s">
        <v>41</v>
      </c>
      <c r="G241" s="41">
        <v>50</v>
      </c>
      <c r="H241" s="9" t="str">
        <f>CONCATENATE(F241,"/",G241)</f>
        <v>XXX370/50</v>
      </c>
      <c r="I241" s="41" t="s">
        <v>2</v>
      </c>
      <c r="J241" s="41" t="s">
        <v>29</v>
      </c>
      <c r="K241" s="42">
        <v>0.82638888888888884</v>
      </c>
      <c r="L241" s="42">
        <v>0.82777777777777783</v>
      </c>
      <c r="M241" s="41" t="s">
        <v>20</v>
      </c>
      <c r="N241" s="42">
        <v>0.875</v>
      </c>
      <c r="O241" s="41" t="s">
        <v>4</v>
      </c>
      <c r="P241" s="9" t="str">
        <f>IF(M242=O241,"OK","POZOR")</f>
        <v>OK</v>
      </c>
      <c r="Q241" s="11">
        <f t="shared" si="191"/>
        <v>4.7222222222222165E-2</v>
      </c>
      <c r="R241" s="11">
        <f t="shared" si="192"/>
        <v>1.388888888888995E-3</v>
      </c>
      <c r="S241" s="11">
        <f t="shared" si="193"/>
        <v>4.861111111111116E-2</v>
      </c>
      <c r="T241" s="11">
        <f t="shared" si="195"/>
        <v>2.7083333333333237E-2</v>
      </c>
      <c r="U241" s="41">
        <v>47.4</v>
      </c>
      <c r="V241" s="98">
        <f>INDEX('Počty dní'!A:E,MATCH(E241,'Počty dní'!C:C,0),4)</f>
        <v>195</v>
      </c>
      <c r="W241" s="99">
        <f>V241*U241</f>
        <v>9243</v>
      </c>
    </row>
    <row r="242" spans="1:24" ht="15" thickBot="1" x14ac:dyDescent="0.35">
      <c r="A242" s="76">
        <v>520</v>
      </c>
      <c r="B242" s="77">
        <v>5020</v>
      </c>
      <c r="C242" s="77" t="s">
        <v>1</v>
      </c>
      <c r="D242" s="77"/>
      <c r="E242" s="78" t="str">
        <f>CONCATENATE(C242,D242)</f>
        <v>X</v>
      </c>
      <c r="F242" s="77" t="s">
        <v>41</v>
      </c>
      <c r="G242" s="77">
        <v>53</v>
      </c>
      <c r="H242" s="79" t="str">
        <f>CONCATENATE(F242,"/",G242)</f>
        <v>XXX370/53</v>
      </c>
      <c r="I242" s="77" t="s">
        <v>2</v>
      </c>
      <c r="J242" s="77" t="s">
        <v>29</v>
      </c>
      <c r="K242" s="80">
        <v>0.93958333333333333</v>
      </c>
      <c r="L242" s="80">
        <v>0.94097222222222221</v>
      </c>
      <c r="M242" s="77" t="s">
        <v>4</v>
      </c>
      <c r="N242" s="80">
        <v>0.96944444444444444</v>
      </c>
      <c r="O242" s="77" t="s">
        <v>11</v>
      </c>
      <c r="P242" s="79"/>
      <c r="Q242" s="81">
        <f t="shared" si="191"/>
        <v>2.8472222222222232E-2</v>
      </c>
      <c r="R242" s="81">
        <f t="shared" si="192"/>
        <v>1.388888888888884E-3</v>
      </c>
      <c r="S242" s="81">
        <f t="shared" si="193"/>
        <v>2.9861111111111116E-2</v>
      </c>
      <c r="T242" s="81">
        <f t="shared" si="195"/>
        <v>6.4583333333333326E-2</v>
      </c>
      <c r="U242" s="77">
        <v>28</v>
      </c>
      <c r="V242" s="101">
        <f>INDEX('Počty dní'!A:E,MATCH(E242,'Počty dní'!C:C,0),4)</f>
        <v>195</v>
      </c>
      <c r="W242" s="102">
        <f>V242*U242</f>
        <v>5460</v>
      </c>
    </row>
    <row r="243" spans="1:24" ht="15" thickBot="1" x14ac:dyDescent="0.35">
      <c r="A243" s="43" t="str">
        <f ca="1">CONCATENATE(INDIRECT("R[-3]C[0]",FALSE),"celkem")</f>
        <v>520celkem</v>
      </c>
      <c r="B243" s="44"/>
      <c r="C243" s="44" t="str">
        <f ca="1">INDIRECT("R[-1]C[12]",FALSE)</f>
        <v>Moravské Budějovice,,aut.nádr.</v>
      </c>
      <c r="D243" s="45"/>
      <c r="E243" s="44"/>
      <c r="F243" s="45"/>
      <c r="G243" s="46"/>
      <c r="H243" s="47"/>
      <c r="I243" s="48"/>
      <c r="J243" s="49" t="str">
        <f ca="1">INDIRECT("R[-2]C[0]",FALSE)</f>
        <v>V+</v>
      </c>
      <c r="K243" s="50"/>
      <c r="L243" s="51"/>
      <c r="M243" s="52"/>
      <c r="N243" s="51"/>
      <c r="O243" s="53"/>
      <c r="P243" s="44"/>
      <c r="Q243" s="54">
        <f>SUM(Q232:Q242)</f>
        <v>0.44444444444444436</v>
      </c>
      <c r="R243" s="54">
        <f t="shared" ref="R243:T243" si="200">SUM(R232:R242)</f>
        <v>2.361111111111136E-2</v>
      </c>
      <c r="S243" s="54">
        <f t="shared" si="200"/>
        <v>0.46805555555555572</v>
      </c>
      <c r="T243" s="104">
        <f t="shared" si="200"/>
        <v>0.32083333333333319</v>
      </c>
      <c r="U243" s="55">
        <f>SUM(U232:U242)</f>
        <v>437.89999999999992</v>
      </c>
      <c r="V243" s="56"/>
      <c r="W243" s="106">
        <f>SUM(W232:W242)</f>
        <v>85390.5</v>
      </c>
      <c r="X243" s="58"/>
    </row>
    <row r="244" spans="1:24" x14ac:dyDescent="0.3">
      <c r="L244" s="1"/>
      <c r="M244" s="1"/>
      <c r="N244" s="1"/>
      <c r="O244" s="1"/>
      <c r="P244" s="1"/>
    </row>
    <row r="245" spans="1:24" ht="15" thickBot="1" x14ac:dyDescent="0.35">
      <c r="L245" s="1"/>
      <c r="N245" s="1"/>
      <c r="P245" s="1"/>
    </row>
    <row r="246" spans="1:24" x14ac:dyDescent="0.3">
      <c r="A246" s="59">
        <v>521</v>
      </c>
      <c r="B246" s="60">
        <v>5021</v>
      </c>
      <c r="C246" s="60" t="s">
        <v>1</v>
      </c>
      <c r="D246" s="60"/>
      <c r="E246" s="61" t="str">
        <f>CONCATENATE(C246,D246)</f>
        <v>X</v>
      </c>
      <c r="F246" s="60" t="s">
        <v>41</v>
      </c>
      <c r="G246" s="60">
        <v>1</v>
      </c>
      <c r="H246" s="62" t="str">
        <f>CONCATENATE(F246,"/",G246)</f>
        <v>XXX370/1</v>
      </c>
      <c r="I246" s="60" t="s">
        <v>2</v>
      </c>
      <c r="J246" s="60" t="s">
        <v>29</v>
      </c>
      <c r="K246" s="63">
        <v>0.19444444444444445</v>
      </c>
      <c r="L246" s="63">
        <v>0.19513888888888889</v>
      </c>
      <c r="M246" s="60" t="s">
        <v>11</v>
      </c>
      <c r="N246" s="63">
        <v>0.21597222222222223</v>
      </c>
      <c r="O246" s="60" t="s">
        <v>20</v>
      </c>
      <c r="P246" s="62" t="str">
        <f>IF(M247=O246,"OK","POZOR")</f>
        <v>OK</v>
      </c>
      <c r="Q246" s="64">
        <f t="shared" ref="Q246:Q253" si="201">IF(ISNUMBER(G246),N246-L246,IF(F246="přejezd",N246-L246,0))</f>
        <v>2.0833333333333343E-2</v>
      </c>
      <c r="R246" s="64">
        <f t="shared" ref="R246:R253" si="202">IF(ISNUMBER(G246),L246-K246,0)</f>
        <v>6.9444444444444198E-4</v>
      </c>
      <c r="S246" s="64">
        <f t="shared" ref="S246:S253" si="203">Q246+R246</f>
        <v>2.1527777777777785E-2</v>
      </c>
      <c r="T246" s="60"/>
      <c r="U246" s="60">
        <v>22.5</v>
      </c>
      <c r="V246" s="97">
        <f>INDEX('Počty dní'!A:E,MATCH(E246,'Počty dní'!C:C,0),4)</f>
        <v>195</v>
      </c>
      <c r="W246" s="100">
        <f>V246*U246</f>
        <v>4387.5</v>
      </c>
    </row>
    <row r="247" spans="1:24" x14ac:dyDescent="0.3">
      <c r="A247" s="66">
        <v>521</v>
      </c>
      <c r="B247" s="41">
        <v>5021</v>
      </c>
      <c r="C247" s="41" t="s">
        <v>1</v>
      </c>
      <c r="D247" s="41"/>
      <c r="E247" s="10" t="str">
        <f>CONCATENATE(C247,D247)</f>
        <v>X</v>
      </c>
      <c r="F247" s="41" t="s">
        <v>41</v>
      </c>
      <c r="G247" s="41">
        <v>12</v>
      </c>
      <c r="H247" s="9" t="str">
        <f>CONCATENATE(F247,"/",G247)</f>
        <v>XXX370/12</v>
      </c>
      <c r="I247" s="41" t="s">
        <v>29</v>
      </c>
      <c r="J247" s="41" t="s">
        <v>29</v>
      </c>
      <c r="K247" s="42">
        <v>0.23958333333333334</v>
      </c>
      <c r="L247" s="42">
        <v>0.24305555555555555</v>
      </c>
      <c r="M247" s="41" t="s">
        <v>20</v>
      </c>
      <c r="N247" s="42">
        <v>0.29166666666666669</v>
      </c>
      <c r="O247" s="41" t="s">
        <v>4</v>
      </c>
      <c r="P247" s="9" t="str">
        <f>IF(M248=O247,"OK","POZOR")</f>
        <v>OK</v>
      </c>
      <c r="Q247" s="11">
        <f t="shared" si="201"/>
        <v>4.8611111111111133E-2</v>
      </c>
      <c r="R247" s="11">
        <f t="shared" si="202"/>
        <v>3.4722222222222099E-3</v>
      </c>
      <c r="S247" s="11">
        <f t="shared" si="203"/>
        <v>5.2083333333333343E-2</v>
      </c>
      <c r="T247" s="11">
        <f t="shared" ref="T247:T253" si="204">K247-N246</f>
        <v>2.361111111111111E-2</v>
      </c>
      <c r="U247" s="41">
        <v>47.4</v>
      </c>
      <c r="V247" s="98">
        <f>INDEX('Počty dní'!A:E,MATCH(E247,'Počty dní'!C:C,0),4)</f>
        <v>195</v>
      </c>
      <c r="W247" s="99">
        <f>V247*U247</f>
        <v>9243</v>
      </c>
    </row>
    <row r="248" spans="1:24" x14ac:dyDescent="0.3">
      <c r="A248" s="66">
        <v>521</v>
      </c>
      <c r="B248" s="41">
        <v>5021</v>
      </c>
      <c r="C248" s="41" t="s">
        <v>1</v>
      </c>
      <c r="D248" s="41">
        <v>10</v>
      </c>
      <c r="E248" s="10" t="str">
        <f>CONCATENATE(C248,D248)</f>
        <v>X10</v>
      </c>
      <c r="F248" s="41" t="s">
        <v>93</v>
      </c>
      <c r="G248" s="41">
        <v>1</v>
      </c>
      <c r="H248" s="9" t="str">
        <f>CONCATENATE(F248,"/",G248)</f>
        <v>XXX483/1</v>
      </c>
      <c r="I248" s="41" t="s">
        <v>2</v>
      </c>
      <c r="J248" s="41" t="s">
        <v>29</v>
      </c>
      <c r="K248" s="42">
        <v>0.30138888888888887</v>
      </c>
      <c r="L248" s="42">
        <v>0.30277777777777776</v>
      </c>
      <c r="M248" s="41" t="s">
        <v>4</v>
      </c>
      <c r="N248" s="42">
        <v>0.30833333333333335</v>
      </c>
      <c r="O248" s="41" t="s">
        <v>9</v>
      </c>
      <c r="P248" s="9" t="str">
        <f>IF(M249=O248,"OK","POZOR")</f>
        <v>OK</v>
      </c>
      <c r="Q248" s="11">
        <f t="shared" si="201"/>
        <v>5.5555555555555913E-3</v>
      </c>
      <c r="R248" s="11">
        <f t="shared" si="202"/>
        <v>1.388888888888884E-3</v>
      </c>
      <c r="S248" s="11">
        <f t="shared" si="203"/>
        <v>6.9444444444444753E-3</v>
      </c>
      <c r="T248" s="11">
        <f t="shared" si="204"/>
        <v>9.7222222222221877E-3</v>
      </c>
      <c r="U248" s="41">
        <v>5</v>
      </c>
      <c r="V248" s="9">
        <f>INDEX('Počty dní'!A:E,MATCH(E248,'Počty dní'!C:C,0),4)</f>
        <v>195</v>
      </c>
      <c r="W248" s="40">
        <f>V248*U248</f>
        <v>975</v>
      </c>
    </row>
    <row r="249" spans="1:24" x14ac:dyDescent="0.3">
      <c r="A249" s="66">
        <v>521</v>
      </c>
      <c r="B249" s="41">
        <v>5021</v>
      </c>
      <c r="C249" s="41" t="s">
        <v>1</v>
      </c>
      <c r="D249" s="41">
        <v>10</v>
      </c>
      <c r="E249" s="10" t="str">
        <f>CONCATENATE(C249,D249)</f>
        <v>X10</v>
      </c>
      <c r="F249" s="41" t="s">
        <v>93</v>
      </c>
      <c r="G249" s="41">
        <v>4</v>
      </c>
      <c r="H249" s="9" t="str">
        <f>CONCATENATE(F249,"/",G249)</f>
        <v>XXX483/4</v>
      </c>
      <c r="I249" s="41" t="s">
        <v>3</v>
      </c>
      <c r="J249" s="41" t="s">
        <v>29</v>
      </c>
      <c r="K249" s="42">
        <v>0.30902777777777779</v>
      </c>
      <c r="L249" s="42">
        <v>0.3125</v>
      </c>
      <c r="M249" s="41" t="s">
        <v>9</v>
      </c>
      <c r="N249" s="42">
        <v>0.3215277777777778</v>
      </c>
      <c r="O249" s="41" t="s">
        <v>4</v>
      </c>
      <c r="P249" s="9" t="str">
        <f>IF(M213=O249,"OK","POZOR")</f>
        <v>OK</v>
      </c>
      <c r="Q249" s="11">
        <f t="shared" si="201"/>
        <v>9.0277777777778012E-3</v>
      </c>
      <c r="R249" s="11">
        <f t="shared" si="202"/>
        <v>3.4722222222222099E-3</v>
      </c>
      <c r="S249" s="11">
        <f t="shared" si="203"/>
        <v>1.2500000000000011E-2</v>
      </c>
      <c r="T249" s="11">
        <f t="shared" si="204"/>
        <v>6.9444444444444198E-4</v>
      </c>
      <c r="U249" s="41">
        <v>5.8</v>
      </c>
      <c r="V249" s="9">
        <f>INDEX('Počty dní'!A:E,MATCH(E249,'Počty dní'!C:C,0),4)</f>
        <v>195</v>
      </c>
      <c r="W249" s="40">
        <f>V249*U249</f>
        <v>1131</v>
      </c>
    </row>
    <row r="250" spans="1:24" x14ac:dyDescent="0.3">
      <c r="A250" s="66">
        <v>521</v>
      </c>
      <c r="B250" s="41">
        <v>5021</v>
      </c>
      <c r="C250" s="41" t="s">
        <v>1</v>
      </c>
      <c r="D250" s="41"/>
      <c r="E250" s="10" t="str">
        <f t="shared" ref="E250" si="205">CONCATENATE(C250,D250)</f>
        <v>X</v>
      </c>
      <c r="F250" s="41" t="s">
        <v>41</v>
      </c>
      <c r="G250" s="41">
        <v>23</v>
      </c>
      <c r="H250" s="9" t="str">
        <f t="shared" ref="H250" si="206">CONCATENATE(F250,"/",G250)</f>
        <v>XXX370/23</v>
      </c>
      <c r="I250" s="41" t="s">
        <v>29</v>
      </c>
      <c r="J250" s="41" t="s">
        <v>29</v>
      </c>
      <c r="K250" s="42">
        <v>0.53819444444444442</v>
      </c>
      <c r="L250" s="42">
        <v>0.54166666666666663</v>
      </c>
      <c r="M250" s="41" t="s">
        <v>4</v>
      </c>
      <c r="N250" s="42">
        <v>0.58888888888888891</v>
      </c>
      <c r="O250" s="41" t="s">
        <v>20</v>
      </c>
      <c r="P250" s="9" t="str">
        <f>IF(M171=O250,"OK","POZOR")</f>
        <v>OK</v>
      </c>
      <c r="Q250" s="11">
        <f t="shared" si="201"/>
        <v>4.7222222222222276E-2</v>
      </c>
      <c r="R250" s="11">
        <f t="shared" si="202"/>
        <v>3.4722222222222099E-3</v>
      </c>
      <c r="S250" s="11">
        <f t="shared" si="203"/>
        <v>5.0694444444444486E-2</v>
      </c>
      <c r="T250" s="103">
        <f t="shared" si="204"/>
        <v>0.21666666666666662</v>
      </c>
      <c r="U250" s="41">
        <v>47.4</v>
      </c>
      <c r="V250" s="98">
        <f>INDEX('Počty dní'!A:E,MATCH(E250,'Počty dní'!C:C,0),4)</f>
        <v>195</v>
      </c>
      <c r="W250" s="99">
        <f t="shared" ref="W250" si="207">V250*U250</f>
        <v>9243</v>
      </c>
    </row>
    <row r="251" spans="1:24" x14ac:dyDescent="0.3">
      <c r="A251" s="66">
        <v>521</v>
      </c>
      <c r="B251" s="41">
        <v>5021</v>
      </c>
      <c r="C251" s="41" t="s">
        <v>1</v>
      </c>
      <c r="D251" s="41"/>
      <c r="E251" s="10" t="str">
        <f>CONCATENATE(C251,D251)</f>
        <v>X</v>
      </c>
      <c r="F251" s="41" t="s">
        <v>46</v>
      </c>
      <c r="G251" s="41">
        <v>14</v>
      </c>
      <c r="H251" s="9" t="str">
        <f>CONCATENATE(F251,"/",G251)</f>
        <v>XXX373/14</v>
      </c>
      <c r="I251" s="41" t="s">
        <v>2</v>
      </c>
      <c r="J251" s="41" t="s">
        <v>29</v>
      </c>
      <c r="K251" s="42">
        <v>0.61249999999999993</v>
      </c>
      <c r="L251" s="42">
        <v>0.61458333333333337</v>
      </c>
      <c r="M251" s="41" t="s">
        <v>20</v>
      </c>
      <c r="N251" s="42">
        <v>0.65972222222222221</v>
      </c>
      <c r="O251" s="41" t="s">
        <v>11</v>
      </c>
      <c r="P251" s="9" t="str">
        <f>IF(M252=O251,"OK","POZOR")</f>
        <v>OK</v>
      </c>
      <c r="Q251" s="11">
        <f t="shared" si="201"/>
        <v>4.513888888888884E-2</v>
      </c>
      <c r="R251" s="11">
        <f t="shared" si="202"/>
        <v>2.083333333333437E-3</v>
      </c>
      <c r="S251" s="11">
        <f t="shared" si="203"/>
        <v>4.7222222222222276E-2</v>
      </c>
      <c r="T251" s="103">
        <f t="shared" si="204"/>
        <v>2.3611111111111027E-2</v>
      </c>
      <c r="U251" s="41">
        <v>42.3</v>
      </c>
      <c r="V251" s="98">
        <f>INDEX('Počty dní'!A:E,MATCH(E251,'Počty dní'!C:C,0),4)</f>
        <v>195</v>
      </c>
      <c r="W251" s="99">
        <f>V251*U251</f>
        <v>8248.5</v>
      </c>
    </row>
    <row r="252" spans="1:24" x14ac:dyDescent="0.3">
      <c r="A252" s="66">
        <v>521</v>
      </c>
      <c r="B252" s="41">
        <v>5021</v>
      </c>
      <c r="C252" s="41" t="s">
        <v>1</v>
      </c>
      <c r="D252" s="41"/>
      <c r="E252" s="10" t="str">
        <f>CONCATENATE(C252,D252)</f>
        <v>X</v>
      </c>
      <c r="F252" s="41" t="s">
        <v>41</v>
      </c>
      <c r="G252" s="41">
        <v>42</v>
      </c>
      <c r="H252" s="9" t="str">
        <f>CONCATENATE(F252,"/",G252)</f>
        <v>XXX370/42</v>
      </c>
      <c r="I252" s="41" t="s">
        <v>3</v>
      </c>
      <c r="J252" s="41" t="s">
        <v>29</v>
      </c>
      <c r="K252" s="42">
        <v>0.66597222222222219</v>
      </c>
      <c r="L252" s="42">
        <v>0.66805555555555562</v>
      </c>
      <c r="M252" s="41" t="s">
        <v>11</v>
      </c>
      <c r="N252" s="42">
        <v>0.69444444444444453</v>
      </c>
      <c r="O252" s="41" t="s">
        <v>4</v>
      </c>
      <c r="P252" s="9" t="str">
        <f>IF(M172=O252,"OK","POZOR")</f>
        <v>OK</v>
      </c>
      <c r="Q252" s="11">
        <f t="shared" si="201"/>
        <v>2.6388888888888906E-2</v>
      </c>
      <c r="R252" s="11">
        <f t="shared" si="202"/>
        <v>2.083333333333437E-3</v>
      </c>
      <c r="S252" s="11">
        <f t="shared" si="203"/>
        <v>2.8472222222222343E-2</v>
      </c>
      <c r="T252" s="11">
        <f t="shared" si="204"/>
        <v>6.2499999999999778E-3</v>
      </c>
      <c r="U252" s="41">
        <v>26.4</v>
      </c>
      <c r="V252" s="98">
        <f>INDEX('Počty dní'!A:E,MATCH(E252,'Počty dní'!C:C,0),4)</f>
        <v>195</v>
      </c>
      <c r="W252" s="99">
        <f>V252*U252</f>
        <v>5148</v>
      </c>
    </row>
    <row r="253" spans="1:24" ht="15" thickBot="1" x14ac:dyDescent="0.35">
      <c r="A253" s="66">
        <v>521</v>
      </c>
      <c r="B253" s="41">
        <v>5021</v>
      </c>
      <c r="C253" s="41" t="s">
        <v>1</v>
      </c>
      <c r="D253" s="41"/>
      <c r="E253" s="10" t="str">
        <f>CONCATENATE(C253,D253)</f>
        <v>X</v>
      </c>
      <c r="F253" s="41" t="s">
        <v>41</v>
      </c>
      <c r="G253" s="41">
        <v>45</v>
      </c>
      <c r="H253" s="9" t="str">
        <f>CONCATENATE(F253,"/",G253)</f>
        <v>XXX370/45</v>
      </c>
      <c r="I253" s="41" t="s">
        <v>3</v>
      </c>
      <c r="J253" s="41" t="s">
        <v>29</v>
      </c>
      <c r="K253" s="42">
        <v>0.72013888888888899</v>
      </c>
      <c r="L253" s="42">
        <v>0.72222222222222221</v>
      </c>
      <c r="M253" s="41" t="s">
        <v>4</v>
      </c>
      <c r="N253" s="42">
        <v>0.75069444444444444</v>
      </c>
      <c r="O253" s="41" t="s">
        <v>11</v>
      </c>
      <c r="P253" s="9"/>
      <c r="Q253" s="11">
        <f t="shared" si="201"/>
        <v>2.8472222222222232E-2</v>
      </c>
      <c r="R253" s="11">
        <f t="shared" si="202"/>
        <v>2.0833333333332149E-3</v>
      </c>
      <c r="S253" s="11">
        <f t="shared" si="203"/>
        <v>3.0555555555555447E-2</v>
      </c>
      <c r="T253" s="103">
        <f t="shared" si="204"/>
        <v>2.5694444444444464E-2</v>
      </c>
      <c r="U253" s="41">
        <v>28</v>
      </c>
      <c r="V253" s="98">
        <f>INDEX('Počty dní'!A:E,MATCH(E253,'Počty dní'!C:C,0),4)</f>
        <v>195</v>
      </c>
      <c r="W253" s="99">
        <f>V253*U253</f>
        <v>5460</v>
      </c>
    </row>
    <row r="254" spans="1:24" ht="15" thickBot="1" x14ac:dyDescent="0.35">
      <c r="A254" s="43" t="str">
        <f ca="1">CONCATENATE(INDIRECT("R[-3]C[0]",FALSE),"celkem")</f>
        <v>521celkem</v>
      </c>
      <c r="B254" s="44"/>
      <c r="C254" s="44" t="str">
        <f ca="1">INDIRECT("R[-1]C[12]",FALSE)</f>
        <v>Moravské Budějovice,,aut.nádr.</v>
      </c>
      <c r="D254" s="45"/>
      <c r="E254" s="44"/>
      <c r="F254" s="45"/>
      <c r="G254" s="46"/>
      <c r="H254" s="47"/>
      <c r="I254" s="48"/>
      <c r="J254" s="49" t="str">
        <f ca="1">INDIRECT("R[-2]C[0]",FALSE)</f>
        <v>V+</v>
      </c>
      <c r="K254" s="50"/>
      <c r="L254" s="51"/>
      <c r="M254" s="52"/>
      <c r="N254" s="51"/>
      <c r="O254" s="53"/>
      <c r="P254" s="44"/>
      <c r="Q254" s="54">
        <f>SUM(Q246:Q253)</f>
        <v>0.23125000000000012</v>
      </c>
      <c r="R254" s="54">
        <f t="shared" ref="R254:T254" si="208">SUM(R246:R253)</f>
        <v>1.8750000000000044E-2</v>
      </c>
      <c r="S254" s="54">
        <f t="shared" si="208"/>
        <v>0.25000000000000017</v>
      </c>
      <c r="T254" s="104">
        <f t="shared" si="208"/>
        <v>0.3062499999999998</v>
      </c>
      <c r="U254" s="55">
        <f>SUM(U246:U253)</f>
        <v>224.79999999999998</v>
      </c>
      <c r="V254" s="56"/>
      <c r="W254" s="106">
        <f>SUM(W246:W253)</f>
        <v>43836</v>
      </c>
      <c r="X254" s="58"/>
    </row>
    <row r="255" spans="1:24" x14ac:dyDescent="0.3">
      <c r="L255" s="1"/>
      <c r="N255" s="1"/>
      <c r="P255" s="1"/>
    </row>
    <row r="256" spans="1:24" ht="15" thickBot="1" x14ac:dyDescent="0.35">
      <c r="L256" s="1"/>
      <c r="N256" s="1"/>
    </row>
    <row r="257" spans="1:24" x14ac:dyDescent="0.3">
      <c r="A257" s="59">
        <v>522</v>
      </c>
      <c r="B257" s="60">
        <v>5022</v>
      </c>
      <c r="C257" s="60" t="s">
        <v>1</v>
      </c>
      <c r="D257" s="60"/>
      <c r="E257" s="61" t="str">
        <f t="shared" ref="E257:E262" si="209">CONCATENATE(C257,D257)</f>
        <v>X</v>
      </c>
      <c r="F257" s="60" t="s">
        <v>43</v>
      </c>
      <c r="G257" s="60">
        <v>2</v>
      </c>
      <c r="H257" s="62" t="str">
        <f t="shared" ref="H257:H262" si="210">CONCATENATE(F257,"/",G257)</f>
        <v>XXX400/2</v>
      </c>
      <c r="I257" s="60" t="s">
        <v>3</v>
      </c>
      <c r="J257" s="60" t="s">
        <v>3</v>
      </c>
      <c r="K257" s="63">
        <v>0.17500000000000002</v>
      </c>
      <c r="L257" s="63">
        <v>0.17708333333333334</v>
      </c>
      <c r="M257" s="60" t="s">
        <v>11</v>
      </c>
      <c r="N257" s="63">
        <v>0.22916666666666666</v>
      </c>
      <c r="O257" s="60" t="s">
        <v>6</v>
      </c>
      <c r="P257" s="62" t="str">
        <f t="shared" ref="P257:P261" si="211">IF(M258=O257,"OK","POZOR")</f>
        <v>OK</v>
      </c>
      <c r="Q257" s="64">
        <f t="shared" ref="Q257:Q266" si="212">IF(ISNUMBER(G257),N257-L257,IF(F257="přejezd",N257-L257,0))</f>
        <v>5.2083333333333315E-2</v>
      </c>
      <c r="R257" s="64">
        <f t="shared" ref="R257:R266" si="213">IF(ISNUMBER(G257),L257-K257,0)</f>
        <v>2.0833333333333259E-3</v>
      </c>
      <c r="S257" s="64">
        <f t="shared" ref="S257:S266" si="214">Q257+R257</f>
        <v>5.4166666666666641E-2</v>
      </c>
      <c r="T257" s="60"/>
      <c r="U257" s="60">
        <v>54.5</v>
      </c>
      <c r="V257" s="97">
        <f>INDEX('Počty dní'!A:E,MATCH(E257,'Počty dní'!C:C,0),4)</f>
        <v>195</v>
      </c>
      <c r="W257" s="100">
        <f t="shared" ref="W257:W262" si="215">V257*U257</f>
        <v>10627.5</v>
      </c>
    </row>
    <row r="258" spans="1:24" x14ac:dyDescent="0.3">
      <c r="A258" s="66">
        <v>522</v>
      </c>
      <c r="B258" s="41">
        <v>5022</v>
      </c>
      <c r="C258" s="41" t="s">
        <v>1</v>
      </c>
      <c r="D258" s="41"/>
      <c r="E258" s="10" t="str">
        <f t="shared" si="209"/>
        <v>X</v>
      </c>
      <c r="F258" s="41" t="s">
        <v>43</v>
      </c>
      <c r="G258" s="41">
        <v>5</v>
      </c>
      <c r="H258" s="9" t="str">
        <f t="shared" si="210"/>
        <v>XXX400/5</v>
      </c>
      <c r="I258" s="41" t="s">
        <v>3</v>
      </c>
      <c r="J258" s="41" t="s">
        <v>3</v>
      </c>
      <c r="K258" s="42">
        <v>0.26111111111111113</v>
      </c>
      <c r="L258" s="42">
        <v>0.26319444444444445</v>
      </c>
      <c r="M258" s="41" t="s">
        <v>6</v>
      </c>
      <c r="N258" s="42">
        <v>0.31597222222222221</v>
      </c>
      <c r="O258" s="41" t="s">
        <v>11</v>
      </c>
      <c r="P258" s="9" t="str">
        <f t="shared" si="211"/>
        <v>OK</v>
      </c>
      <c r="Q258" s="11">
        <f t="shared" si="212"/>
        <v>5.2777777777777757E-2</v>
      </c>
      <c r="R258" s="11">
        <f t="shared" si="213"/>
        <v>2.0833333333333259E-3</v>
      </c>
      <c r="S258" s="11">
        <f t="shared" si="214"/>
        <v>5.4861111111111083E-2</v>
      </c>
      <c r="T258" s="11">
        <f t="shared" ref="T258:T266" si="216">K258-N257</f>
        <v>3.194444444444447E-2</v>
      </c>
      <c r="U258" s="41">
        <v>54.5</v>
      </c>
      <c r="V258" s="98">
        <f>INDEX('Počty dní'!A:E,MATCH(E258,'Počty dní'!C:C,0),4)</f>
        <v>195</v>
      </c>
      <c r="W258" s="99">
        <f t="shared" si="215"/>
        <v>10627.5</v>
      </c>
    </row>
    <row r="259" spans="1:24" x14ac:dyDescent="0.3">
      <c r="A259" s="66">
        <v>522</v>
      </c>
      <c r="B259" s="41">
        <v>5022</v>
      </c>
      <c r="C259" s="41" t="s">
        <v>1</v>
      </c>
      <c r="D259" s="41"/>
      <c r="E259" s="10" t="str">
        <f t="shared" si="209"/>
        <v>X</v>
      </c>
      <c r="F259" s="41" t="s">
        <v>43</v>
      </c>
      <c r="G259" s="41">
        <v>8</v>
      </c>
      <c r="H259" s="9" t="str">
        <f t="shared" si="210"/>
        <v>XXX400/8</v>
      </c>
      <c r="I259" s="41" t="s">
        <v>3</v>
      </c>
      <c r="J259" s="41" t="s">
        <v>3</v>
      </c>
      <c r="K259" s="42">
        <v>0.31736111111111115</v>
      </c>
      <c r="L259" s="42">
        <v>0.31944444444444448</v>
      </c>
      <c r="M259" s="41" t="s">
        <v>11</v>
      </c>
      <c r="N259" s="42">
        <v>0.36388888888888887</v>
      </c>
      <c r="O259" s="41" t="s">
        <v>5</v>
      </c>
      <c r="P259" s="9" t="str">
        <f t="shared" si="211"/>
        <v>OK</v>
      </c>
      <c r="Q259" s="11">
        <f t="shared" si="212"/>
        <v>4.4444444444444398E-2</v>
      </c>
      <c r="R259" s="11">
        <f t="shared" si="213"/>
        <v>2.0833333333333259E-3</v>
      </c>
      <c r="S259" s="11">
        <f t="shared" si="214"/>
        <v>4.6527777777777724E-2</v>
      </c>
      <c r="T259" s="11">
        <f t="shared" si="216"/>
        <v>1.3888888888889395E-3</v>
      </c>
      <c r="U259" s="41">
        <v>47.5</v>
      </c>
      <c r="V259" s="98">
        <f>INDEX('Počty dní'!A:E,MATCH(E259,'Počty dní'!C:C,0),4)</f>
        <v>195</v>
      </c>
      <c r="W259" s="99">
        <f t="shared" si="215"/>
        <v>9262.5</v>
      </c>
    </row>
    <row r="260" spans="1:24" x14ac:dyDescent="0.3">
      <c r="A260" s="66">
        <v>522</v>
      </c>
      <c r="B260" s="41">
        <v>5022</v>
      </c>
      <c r="C260" s="41" t="s">
        <v>1</v>
      </c>
      <c r="D260" s="41"/>
      <c r="E260" s="10" t="str">
        <f t="shared" si="209"/>
        <v>X</v>
      </c>
      <c r="F260" s="41" t="s">
        <v>43</v>
      </c>
      <c r="G260" s="41">
        <v>9</v>
      </c>
      <c r="H260" s="9" t="str">
        <f t="shared" si="210"/>
        <v>XXX400/9</v>
      </c>
      <c r="I260" s="41" t="s">
        <v>3</v>
      </c>
      <c r="J260" s="41" t="s">
        <v>3</v>
      </c>
      <c r="K260" s="42">
        <v>0.4375</v>
      </c>
      <c r="L260" s="42">
        <v>0.43958333333333338</v>
      </c>
      <c r="M260" s="41" t="s">
        <v>5</v>
      </c>
      <c r="N260" s="42">
        <v>0.4826388888888889</v>
      </c>
      <c r="O260" s="41" t="s">
        <v>11</v>
      </c>
      <c r="P260" s="9" t="str">
        <f t="shared" si="211"/>
        <v>OK</v>
      </c>
      <c r="Q260" s="11">
        <f t="shared" si="212"/>
        <v>4.3055555555555514E-2</v>
      </c>
      <c r="R260" s="11">
        <f t="shared" si="213"/>
        <v>2.0833333333333814E-3</v>
      </c>
      <c r="S260" s="11">
        <f t="shared" si="214"/>
        <v>4.5138888888888895E-2</v>
      </c>
      <c r="T260" s="11">
        <f t="shared" si="216"/>
        <v>7.3611111111111127E-2</v>
      </c>
      <c r="U260" s="41">
        <v>47.5</v>
      </c>
      <c r="V260" s="98">
        <f>INDEX('Počty dní'!A:E,MATCH(E260,'Počty dní'!C:C,0),4)</f>
        <v>195</v>
      </c>
      <c r="W260" s="99">
        <f t="shared" si="215"/>
        <v>9262.5</v>
      </c>
    </row>
    <row r="261" spans="1:24" x14ac:dyDescent="0.3">
      <c r="A261" s="66">
        <v>522</v>
      </c>
      <c r="B261" s="41">
        <v>5022</v>
      </c>
      <c r="C261" s="41" t="s">
        <v>1</v>
      </c>
      <c r="D261" s="41"/>
      <c r="E261" s="10" t="str">
        <f t="shared" si="209"/>
        <v>X</v>
      </c>
      <c r="F261" s="41" t="s">
        <v>43</v>
      </c>
      <c r="G261" s="41">
        <v>12</v>
      </c>
      <c r="H261" s="9" t="str">
        <f t="shared" si="210"/>
        <v>XXX400/12</v>
      </c>
      <c r="I261" s="41" t="s">
        <v>3</v>
      </c>
      <c r="J261" s="41" t="s">
        <v>3</v>
      </c>
      <c r="K261" s="42">
        <v>0.51388888888888895</v>
      </c>
      <c r="L261" s="42">
        <v>0.51736111111111105</v>
      </c>
      <c r="M261" s="41" t="s">
        <v>11</v>
      </c>
      <c r="N261" s="42">
        <v>0.56736111111111109</v>
      </c>
      <c r="O261" s="41" t="s">
        <v>6</v>
      </c>
      <c r="P261" s="9" t="str">
        <f t="shared" si="211"/>
        <v>OK</v>
      </c>
      <c r="Q261" s="11">
        <f t="shared" si="212"/>
        <v>5.0000000000000044E-2</v>
      </c>
      <c r="R261" s="11">
        <f t="shared" si="213"/>
        <v>3.4722222222220989E-3</v>
      </c>
      <c r="S261" s="11">
        <f t="shared" si="214"/>
        <v>5.3472222222222143E-2</v>
      </c>
      <c r="T261" s="11">
        <f t="shared" si="216"/>
        <v>3.1250000000000056E-2</v>
      </c>
      <c r="U261" s="41">
        <v>54.5</v>
      </c>
      <c r="V261" s="98">
        <f>INDEX('Počty dní'!A:E,MATCH(E261,'Počty dní'!C:C,0),4)</f>
        <v>195</v>
      </c>
      <c r="W261" s="99">
        <f t="shared" si="215"/>
        <v>10627.5</v>
      </c>
    </row>
    <row r="262" spans="1:24" x14ac:dyDescent="0.3">
      <c r="A262" s="66">
        <v>522</v>
      </c>
      <c r="B262" s="41">
        <v>5022</v>
      </c>
      <c r="C262" s="41" t="s">
        <v>1</v>
      </c>
      <c r="D262" s="41"/>
      <c r="E262" s="10" t="str">
        <f t="shared" si="209"/>
        <v>X</v>
      </c>
      <c r="F262" s="41" t="s">
        <v>43</v>
      </c>
      <c r="G262" s="41">
        <v>15</v>
      </c>
      <c r="H262" s="9" t="str">
        <f t="shared" si="210"/>
        <v>XXX400/15</v>
      </c>
      <c r="I262" s="41" t="s">
        <v>3</v>
      </c>
      <c r="J262" s="41" t="s">
        <v>3</v>
      </c>
      <c r="K262" s="42">
        <v>0.59444444444444444</v>
      </c>
      <c r="L262" s="42">
        <v>0.59652777777777777</v>
      </c>
      <c r="M262" s="41" t="s">
        <v>6</v>
      </c>
      <c r="N262" s="42">
        <v>0.64930555555555558</v>
      </c>
      <c r="O262" s="41" t="s">
        <v>11</v>
      </c>
      <c r="P262" s="9" t="str">
        <f>IF(M263=O262,"OK","POZOR")</f>
        <v>OK</v>
      </c>
      <c r="Q262" s="11">
        <f t="shared" si="212"/>
        <v>5.2777777777777812E-2</v>
      </c>
      <c r="R262" s="11">
        <f t="shared" si="213"/>
        <v>2.0833333333333259E-3</v>
      </c>
      <c r="S262" s="11">
        <f t="shared" si="214"/>
        <v>5.4861111111111138E-2</v>
      </c>
      <c r="T262" s="11">
        <f t="shared" si="216"/>
        <v>2.7083333333333348E-2</v>
      </c>
      <c r="U262" s="41">
        <v>54.5</v>
      </c>
      <c r="V262" s="98">
        <f>INDEX('Počty dní'!A:E,MATCH(E262,'Počty dní'!C:C,0),4)</f>
        <v>195</v>
      </c>
      <c r="W262" s="99">
        <f t="shared" si="215"/>
        <v>10627.5</v>
      </c>
    </row>
    <row r="263" spans="1:24" x14ac:dyDescent="0.3">
      <c r="A263" s="66">
        <v>522</v>
      </c>
      <c r="B263" s="41">
        <v>5022</v>
      </c>
      <c r="C263" s="41" t="s">
        <v>1</v>
      </c>
      <c r="D263" s="41"/>
      <c r="E263" s="10" t="str">
        <f>CONCATENATE(C263,D263)</f>
        <v>X</v>
      </c>
      <c r="F263" s="41" t="s">
        <v>43</v>
      </c>
      <c r="G263" s="41">
        <v>20</v>
      </c>
      <c r="H263" s="9" t="str">
        <f>CONCATENATE(F263,"/",G263)</f>
        <v>XXX400/20</v>
      </c>
      <c r="I263" s="41" t="s">
        <v>3</v>
      </c>
      <c r="J263" s="41" t="s">
        <v>3</v>
      </c>
      <c r="K263" s="42">
        <v>0.68055555555555547</v>
      </c>
      <c r="L263" s="42">
        <v>0.68402777777777779</v>
      </c>
      <c r="M263" s="41" t="s">
        <v>11</v>
      </c>
      <c r="N263" s="42">
        <v>0.7284722222222223</v>
      </c>
      <c r="O263" s="41" t="s">
        <v>5</v>
      </c>
      <c r="P263" s="9" t="str">
        <f>IF(M264=O263,"OK","POZOR")</f>
        <v>OK</v>
      </c>
      <c r="Q263" s="11">
        <f t="shared" si="212"/>
        <v>4.4444444444444509E-2</v>
      </c>
      <c r="R263" s="11">
        <f t="shared" si="213"/>
        <v>3.4722222222223209E-3</v>
      </c>
      <c r="S263" s="11">
        <f t="shared" si="214"/>
        <v>4.7916666666666829E-2</v>
      </c>
      <c r="T263" s="11">
        <f t="shared" si="216"/>
        <v>3.1249999999999889E-2</v>
      </c>
      <c r="U263" s="41">
        <v>47.5</v>
      </c>
      <c r="V263" s="98">
        <f>INDEX('Počty dní'!A:E,MATCH(E263,'Počty dní'!C:C,0),4)</f>
        <v>195</v>
      </c>
      <c r="W263" s="99">
        <f>V263*U263</f>
        <v>9262.5</v>
      </c>
    </row>
    <row r="264" spans="1:24" x14ac:dyDescent="0.3">
      <c r="A264" s="66">
        <v>522</v>
      </c>
      <c r="B264" s="41">
        <v>5022</v>
      </c>
      <c r="C264" s="41" t="s">
        <v>1</v>
      </c>
      <c r="D264" s="41"/>
      <c r="E264" s="10" t="str">
        <f>CONCATENATE(C264,D264)</f>
        <v>X</v>
      </c>
      <c r="F264" s="41" t="s">
        <v>43</v>
      </c>
      <c r="G264" s="41">
        <v>23</v>
      </c>
      <c r="H264" s="9" t="str">
        <f>CONCATENATE(F264,"/",G264)</f>
        <v>XXX400/23</v>
      </c>
      <c r="I264" s="41" t="s">
        <v>3</v>
      </c>
      <c r="J264" s="41" t="s">
        <v>3</v>
      </c>
      <c r="K264" s="42">
        <v>0.77083333333333337</v>
      </c>
      <c r="L264" s="42">
        <v>0.7729166666666667</v>
      </c>
      <c r="M264" s="41" t="s">
        <v>5</v>
      </c>
      <c r="N264" s="42">
        <v>0.81597222222222221</v>
      </c>
      <c r="O264" s="41" t="s">
        <v>11</v>
      </c>
      <c r="P264" s="9" t="str">
        <f>IF(M265=O264,"OK","POZOR")</f>
        <v>OK</v>
      </c>
      <c r="Q264" s="11">
        <f t="shared" si="212"/>
        <v>4.3055555555555514E-2</v>
      </c>
      <c r="R264" s="11">
        <f t="shared" si="213"/>
        <v>2.0833333333333259E-3</v>
      </c>
      <c r="S264" s="11">
        <f t="shared" si="214"/>
        <v>4.513888888888884E-2</v>
      </c>
      <c r="T264" s="11">
        <f t="shared" si="216"/>
        <v>4.2361111111111072E-2</v>
      </c>
      <c r="U264" s="41">
        <v>47.5</v>
      </c>
      <c r="V264" s="98">
        <f>INDEX('Počty dní'!A:E,MATCH(E264,'Počty dní'!C:C,0),4)</f>
        <v>195</v>
      </c>
      <c r="W264" s="99">
        <f>V264*U264</f>
        <v>9262.5</v>
      </c>
    </row>
    <row r="265" spans="1:24" x14ac:dyDescent="0.3">
      <c r="A265" s="66">
        <v>522</v>
      </c>
      <c r="B265" s="41">
        <v>5022</v>
      </c>
      <c r="C265" s="41" t="s">
        <v>1</v>
      </c>
      <c r="D265" s="41"/>
      <c r="E265" s="10" t="str">
        <f>CONCATENATE(C265,D265)</f>
        <v>X</v>
      </c>
      <c r="F265" s="41" t="s">
        <v>43</v>
      </c>
      <c r="G265" s="41">
        <v>26</v>
      </c>
      <c r="H265" s="9" t="str">
        <f>CONCATENATE(F265,"/",G265)</f>
        <v>XXX400/26</v>
      </c>
      <c r="I265" s="41" t="s">
        <v>2</v>
      </c>
      <c r="J265" s="41" t="s">
        <v>3</v>
      </c>
      <c r="K265" s="42">
        <v>0.84027777777777779</v>
      </c>
      <c r="L265" s="42">
        <v>0.84166666666666667</v>
      </c>
      <c r="M265" s="41" t="s">
        <v>11</v>
      </c>
      <c r="N265" s="42">
        <v>0.89583333333333337</v>
      </c>
      <c r="O265" s="41" t="s">
        <v>6</v>
      </c>
      <c r="P265" s="9" t="str">
        <f>IF(M266=O265,"OK","POZOR")</f>
        <v>OK</v>
      </c>
      <c r="Q265" s="11">
        <f t="shared" si="212"/>
        <v>5.4166666666666696E-2</v>
      </c>
      <c r="R265" s="11">
        <f t="shared" si="213"/>
        <v>1.388888888888884E-3</v>
      </c>
      <c r="S265" s="11">
        <f t="shared" si="214"/>
        <v>5.555555555555558E-2</v>
      </c>
      <c r="T265" s="11">
        <f t="shared" si="216"/>
        <v>2.430555555555558E-2</v>
      </c>
      <c r="U265" s="41">
        <v>54.5</v>
      </c>
      <c r="V265" s="98">
        <f>INDEX('Počty dní'!A:E,MATCH(E265,'Počty dní'!C:C,0),4)</f>
        <v>195</v>
      </c>
      <c r="W265" s="99">
        <f>V265*U265</f>
        <v>10627.5</v>
      </c>
    </row>
    <row r="266" spans="1:24" ht="15" thickBot="1" x14ac:dyDescent="0.35">
      <c r="A266" s="66">
        <v>522</v>
      </c>
      <c r="B266" s="41">
        <v>5022</v>
      </c>
      <c r="C266" s="41" t="s">
        <v>1</v>
      </c>
      <c r="D266" s="41"/>
      <c r="E266" s="10" t="str">
        <f>CONCATENATE(C266,D266)</f>
        <v>X</v>
      </c>
      <c r="F266" s="41" t="s">
        <v>43</v>
      </c>
      <c r="G266" s="41">
        <v>25</v>
      </c>
      <c r="H266" s="9" t="str">
        <f>CONCATENATE(F266,"/",G266)</f>
        <v>XXX400/25</v>
      </c>
      <c r="I266" s="41" t="s">
        <v>2</v>
      </c>
      <c r="J266" s="41" t="s">
        <v>3</v>
      </c>
      <c r="K266" s="42">
        <v>0.93194444444444446</v>
      </c>
      <c r="L266" s="42">
        <v>0.93333333333333324</v>
      </c>
      <c r="M266" s="41" t="s">
        <v>6</v>
      </c>
      <c r="N266" s="42">
        <v>0.98749999999999993</v>
      </c>
      <c r="O266" s="41" t="s">
        <v>11</v>
      </c>
      <c r="P266" s="9"/>
      <c r="Q266" s="11">
        <f t="shared" si="212"/>
        <v>5.4166666666666696E-2</v>
      </c>
      <c r="R266" s="11">
        <f t="shared" si="213"/>
        <v>1.3888888888887729E-3</v>
      </c>
      <c r="S266" s="11">
        <f t="shared" si="214"/>
        <v>5.5555555555555469E-2</v>
      </c>
      <c r="T266" s="11">
        <f t="shared" si="216"/>
        <v>3.6111111111111094E-2</v>
      </c>
      <c r="U266" s="41">
        <v>54.5</v>
      </c>
      <c r="V266" s="98">
        <f>INDEX('Počty dní'!A:E,MATCH(E266,'Počty dní'!C:C,0),4)</f>
        <v>195</v>
      </c>
      <c r="W266" s="99">
        <f>V266*U266</f>
        <v>10627.5</v>
      </c>
    </row>
    <row r="267" spans="1:24" ht="15" thickBot="1" x14ac:dyDescent="0.35">
      <c r="A267" s="43" t="str">
        <f ca="1">CONCATENATE(INDIRECT("R[-3]C[0]",FALSE),"celkem")</f>
        <v>522celkem</v>
      </c>
      <c r="B267" s="44"/>
      <c r="C267" s="44" t="str">
        <f ca="1">INDIRECT("R[-1]C[12]",FALSE)</f>
        <v>Moravské Budějovice,,aut.nádr.</v>
      </c>
      <c r="D267" s="45"/>
      <c r="E267" s="44"/>
      <c r="F267" s="45"/>
      <c r="G267" s="46"/>
      <c r="H267" s="47"/>
      <c r="I267" s="48"/>
      <c r="J267" s="49" t="str">
        <f ca="1">INDIRECT("R[-2]C[0]",FALSE)</f>
        <v>V</v>
      </c>
      <c r="K267" s="50"/>
      <c r="L267" s="51"/>
      <c r="M267" s="52"/>
      <c r="N267" s="51"/>
      <c r="O267" s="53"/>
      <c r="P267" s="44"/>
      <c r="Q267" s="54">
        <f>SUM(Q257:Q266)</f>
        <v>0.49097222222222225</v>
      </c>
      <c r="R267" s="54">
        <f t="shared" ref="R267:T267" si="217">SUM(R257:R266)</f>
        <v>2.2222222222222088E-2</v>
      </c>
      <c r="S267" s="54">
        <f t="shared" si="217"/>
        <v>0.51319444444444429</v>
      </c>
      <c r="T267" s="54">
        <f t="shared" si="217"/>
        <v>0.2993055555555556</v>
      </c>
      <c r="U267" s="55">
        <f>SUM(U257:U266)</f>
        <v>517</v>
      </c>
      <c r="V267" s="56"/>
      <c r="W267" s="106">
        <f>SUM(W257:W266)</f>
        <v>100815</v>
      </c>
      <c r="X267" s="58"/>
    </row>
    <row r="268" spans="1:24" x14ac:dyDescent="0.3">
      <c r="L268" s="1"/>
      <c r="N268" s="1"/>
      <c r="P268" s="1"/>
    </row>
    <row r="269" spans="1:24" ht="15" thickBot="1" x14ac:dyDescent="0.35">
      <c r="L269" s="1"/>
      <c r="N269" s="1"/>
      <c r="P269" s="1"/>
    </row>
    <row r="270" spans="1:24" x14ac:dyDescent="0.3">
      <c r="A270" s="59">
        <v>523</v>
      </c>
      <c r="B270" s="60">
        <v>5023</v>
      </c>
      <c r="C270" s="60" t="s">
        <v>1</v>
      </c>
      <c r="D270" s="60">
        <v>10</v>
      </c>
      <c r="E270" s="61" t="str">
        <f t="shared" ref="E270:E275" si="218">CONCATENATE(C270,D270)</f>
        <v>X10</v>
      </c>
      <c r="F270" s="60" t="s">
        <v>47</v>
      </c>
      <c r="G270" s="60">
        <v>3</v>
      </c>
      <c r="H270" s="62" t="str">
        <f t="shared" ref="H270:H275" si="219">CONCATENATE(F270,"/",G270)</f>
        <v>XXX385/3</v>
      </c>
      <c r="I270" s="60" t="s">
        <v>2</v>
      </c>
      <c r="J270" s="60" t="s">
        <v>3</v>
      </c>
      <c r="K270" s="63">
        <v>0.21944444444444444</v>
      </c>
      <c r="L270" s="63">
        <v>0.22083333333333333</v>
      </c>
      <c r="M270" s="60" t="s">
        <v>11</v>
      </c>
      <c r="N270" s="63">
        <v>0.23680555555555557</v>
      </c>
      <c r="O270" s="60" t="s">
        <v>21</v>
      </c>
      <c r="P270" s="62" t="str">
        <f t="shared" ref="P270:P274" si="220">IF(M271=O270,"OK","POZOR")</f>
        <v>OK</v>
      </c>
      <c r="Q270" s="64">
        <f t="shared" ref="Q270:Q275" si="221">IF(ISNUMBER(G270),N270-L270,IF(F270="přejezd",N270-L270,0))</f>
        <v>1.5972222222222249E-2</v>
      </c>
      <c r="R270" s="64">
        <f t="shared" ref="R270:R275" si="222">IF(ISNUMBER(G270),L270-K270,0)</f>
        <v>1.388888888888884E-3</v>
      </c>
      <c r="S270" s="64">
        <f t="shared" ref="S270:S275" si="223">Q270+R270</f>
        <v>1.7361111111111133E-2</v>
      </c>
      <c r="T270" s="60"/>
      <c r="U270" s="60">
        <v>14.7</v>
      </c>
      <c r="V270" s="62">
        <f>INDEX('Počty dní'!A:E,MATCH(E270,'Počty dní'!C:C,0),4)</f>
        <v>195</v>
      </c>
      <c r="W270" s="65">
        <f t="shared" ref="W270:W275" si="224">V270*U270</f>
        <v>2866.5</v>
      </c>
    </row>
    <row r="271" spans="1:24" x14ac:dyDescent="0.3">
      <c r="A271" s="66">
        <v>523</v>
      </c>
      <c r="B271" s="41">
        <v>5023</v>
      </c>
      <c r="C271" s="41" t="s">
        <v>1</v>
      </c>
      <c r="D271" s="41">
        <v>10</v>
      </c>
      <c r="E271" s="10" t="str">
        <f t="shared" si="218"/>
        <v>X10</v>
      </c>
      <c r="F271" s="41" t="s">
        <v>47</v>
      </c>
      <c r="G271" s="41">
        <v>4</v>
      </c>
      <c r="H271" s="9" t="str">
        <f t="shared" si="219"/>
        <v>XXX385/4</v>
      </c>
      <c r="I271" s="41" t="s">
        <v>2</v>
      </c>
      <c r="J271" s="41" t="s">
        <v>3</v>
      </c>
      <c r="K271" s="42">
        <v>0.23680555555555557</v>
      </c>
      <c r="L271" s="42">
        <v>0.23750000000000002</v>
      </c>
      <c r="M271" s="41" t="s">
        <v>21</v>
      </c>
      <c r="N271" s="42">
        <v>0.26041666666666669</v>
      </c>
      <c r="O271" s="41" t="s">
        <v>11</v>
      </c>
      <c r="P271" s="9" t="str">
        <f t="shared" si="220"/>
        <v>OK</v>
      </c>
      <c r="Q271" s="11">
        <f t="shared" si="221"/>
        <v>2.2916666666666669E-2</v>
      </c>
      <c r="R271" s="11">
        <f t="shared" si="222"/>
        <v>6.9444444444444198E-4</v>
      </c>
      <c r="S271" s="11">
        <f t="shared" si="223"/>
        <v>2.361111111111111E-2</v>
      </c>
      <c r="T271" s="11">
        <f t="shared" ref="T271:T275" si="225">K271-N270</f>
        <v>0</v>
      </c>
      <c r="U271" s="41">
        <v>21</v>
      </c>
      <c r="V271" s="9">
        <f>INDEX('Počty dní'!A:E,MATCH(E271,'Počty dní'!C:C,0),4)</f>
        <v>195</v>
      </c>
      <c r="W271" s="40">
        <f t="shared" si="224"/>
        <v>4095</v>
      </c>
    </row>
    <row r="272" spans="1:24" x14ac:dyDescent="0.3">
      <c r="A272" s="66">
        <v>523</v>
      </c>
      <c r="B272" s="41">
        <v>5023</v>
      </c>
      <c r="C272" s="41" t="s">
        <v>1</v>
      </c>
      <c r="D272" s="41"/>
      <c r="E272" s="10" t="str">
        <f t="shared" si="218"/>
        <v>X</v>
      </c>
      <c r="F272" s="41" t="s">
        <v>43</v>
      </c>
      <c r="G272" s="41">
        <v>6</v>
      </c>
      <c r="H272" s="9" t="str">
        <f t="shared" si="219"/>
        <v>XXX400/6</v>
      </c>
      <c r="I272" s="41" t="s">
        <v>3</v>
      </c>
      <c r="J272" s="41" t="s">
        <v>3</v>
      </c>
      <c r="K272" s="42">
        <v>0.2638888888888889</v>
      </c>
      <c r="L272" s="42">
        <v>0.2673611111111111</v>
      </c>
      <c r="M272" s="41" t="s">
        <v>11</v>
      </c>
      <c r="N272" s="42">
        <v>0.30902777777777779</v>
      </c>
      <c r="O272" s="41" t="s">
        <v>5</v>
      </c>
      <c r="P272" s="9" t="str">
        <f t="shared" si="220"/>
        <v>OK</v>
      </c>
      <c r="Q272" s="11">
        <f t="shared" si="221"/>
        <v>4.1666666666666685E-2</v>
      </c>
      <c r="R272" s="11">
        <f t="shared" si="222"/>
        <v>3.4722222222222099E-3</v>
      </c>
      <c r="S272" s="11">
        <f t="shared" si="223"/>
        <v>4.5138888888888895E-2</v>
      </c>
      <c r="T272" s="11">
        <f t="shared" si="225"/>
        <v>3.4722222222222099E-3</v>
      </c>
      <c r="U272" s="41">
        <v>47.5</v>
      </c>
      <c r="V272" s="98">
        <f>INDEX('Počty dní'!A:E,MATCH(E272,'Počty dní'!C:C,0),4)</f>
        <v>195</v>
      </c>
      <c r="W272" s="99">
        <f t="shared" si="224"/>
        <v>9262.5</v>
      </c>
    </row>
    <row r="273" spans="1:24" x14ac:dyDescent="0.3">
      <c r="A273" s="66">
        <v>523</v>
      </c>
      <c r="B273" s="41">
        <v>5023</v>
      </c>
      <c r="C273" s="41" t="s">
        <v>1</v>
      </c>
      <c r="D273" s="41"/>
      <c r="E273" s="10" t="str">
        <f t="shared" si="218"/>
        <v>X</v>
      </c>
      <c r="F273" s="41" t="s">
        <v>43</v>
      </c>
      <c r="G273" s="41">
        <v>13</v>
      </c>
      <c r="H273" s="9" t="str">
        <f t="shared" si="219"/>
        <v>XXX400/13</v>
      </c>
      <c r="I273" s="41" t="s">
        <v>3</v>
      </c>
      <c r="J273" s="41" t="s">
        <v>3</v>
      </c>
      <c r="K273" s="42">
        <v>0.5625</v>
      </c>
      <c r="L273" s="42">
        <v>0.56597222222222221</v>
      </c>
      <c r="M273" s="41" t="s">
        <v>5</v>
      </c>
      <c r="N273" s="42">
        <v>0.60763888888888895</v>
      </c>
      <c r="O273" s="41" t="s">
        <v>11</v>
      </c>
      <c r="P273" s="9" t="str">
        <f t="shared" si="220"/>
        <v>OK</v>
      </c>
      <c r="Q273" s="11">
        <f t="shared" si="221"/>
        <v>4.1666666666666741E-2</v>
      </c>
      <c r="R273" s="11">
        <f t="shared" si="222"/>
        <v>3.4722222222222099E-3</v>
      </c>
      <c r="S273" s="11">
        <f t="shared" si="223"/>
        <v>4.5138888888888951E-2</v>
      </c>
      <c r="T273" s="11">
        <f t="shared" si="225"/>
        <v>0.25347222222222221</v>
      </c>
      <c r="U273" s="41">
        <v>47.5</v>
      </c>
      <c r="V273" s="98">
        <f>INDEX('Počty dní'!A:E,MATCH(E273,'Počty dní'!C:C,0),4)</f>
        <v>195</v>
      </c>
      <c r="W273" s="99">
        <f t="shared" si="224"/>
        <v>9262.5</v>
      </c>
    </row>
    <row r="274" spans="1:24" x14ac:dyDescent="0.3">
      <c r="A274" s="66">
        <v>523</v>
      </c>
      <c r="B274" s="41">
        <v>5023</v>
      </c>
      <c r="C274" s="41" t="s">
        <v>1</v>
      </c>
      <c r="D274" s="41"/>
      <c r="E274" s="10" t="str">
        <f t="shared" si="218"/>
        <v>X</v>
      </c>
      <c r="F274" s="41" t="s">
        <v>41</v>
      </c>
      <c r="G274" s="41">
        <v>38</v>
      </c>
      <c r="H274" s="9" t="str">
        <f t="shared" si="219"/>
        <v>XXX370/38</v>
      </c>
      <c r="I274" s="41" t="s">
        <v>3</v>
      </c>
      <c r="J274" s="41" t="s">
        <v>3</v>
      </c>
      <c r="K274" s="42">
        <v>0.625</v>
      </c>
      <c r="L274" s="42">
        <v>0.62638888888888888</v>
      </c>
      <c r="M274" s="41" t="s">
        <v>11</v>
      </c>
      <c r="N274" s="42">
        <v>0.65277777777777779</v>
      </c>
      <c r="O274" s="41" t="s">
        <v>4</v>
      </c>
      <c r="P274" s="9" t="str">
        <f t="shared" si="220"/>
        <v>OK</v>
      </c>
      <c r="Q274" s="11">
        <f t="shared" si="221"/>
        <v>2.6388888888888906E-2</v>
      </c>
      <c r="R274" s="11">
        <f t="shared" si="222"/>
        <v>1.388888888888884E-3</v>
      </c>
      <c r="S274" s="11">
        <f t="shared" si="223"/>
        <v>2.777777777777779E-2</v>
      </c>
      <c r="T274" s="11">
        <f t="shared" si="225"/>
        <v>1.7361111111111049E-2</v>
      </c>
      <c r="U274" s="41">
        <v>26.4</v>
      </c>
      <c r="V274" s="98">
        <f>INDEX('Počty dní'!A:E,MATCH(E274,'Počty dní'!C:C,0),4)</f>
        <v>195</v>
      </c>
      <c r="W274" s="99">
        <f t="shared" si="224"/>
        <v>5148</v>
      </c>
    </row>
    <row r="275" spans="1:24" ht="15" thickBot="1" x14ac:dyDescent="0.35">
      <c r="A275" s="66">
        <v>523</v>
      </c>
      <c r="B275" s="41">
        <v>5023</v>
      </c>
      <c r="C275" s="41" t="s">
        <v>1</v>
      </c>
      <c r="D275" s="41">
        <v>10</v>
      </c>
      <c r="E275" s="10" t="str">
        <f t="shared" si="218"/>
        <v>X10</v>
      </c>
      <c r="F275" s="41" t="s">
        <v>41</v>
      </c>
      <c r="G275" s="41">
        <v>41</v>
      </c>
      <c r="H275" s="9" t="str">
        <f t="shared" si="219"/>
        <v>XXX370/41</v>
      </c>
      <c r="I275" s="41" t="s">
        <v>3</v>
      </c>
      <c r="J275" s="41" t="s">
        <v>3</v>
      </c>
      <c r="K275" s="42">
        <v>0.67708333333333337</v>
      </c>
      <c r="L275" s="42">
        <v>0.68055555555555547</v>
      </c>
      <c r="M275" s="41" t="s">
        <v>4</v>
      </c>
      <c r="N275" s="42">
        <v>0.70624999999999993</v>
      </c>
      <c r="O275" s="41" t="s">
        <v>11</v>
      </c>
      <c r="P275" s="9"/>
      <c r="Q275" s="11">
        <f t="shared" si="221"/>
        <v>2.5694444444444464E-2</v>
      </c>
      <c r="R275" s="11">
        <f t="shared" si="222"/>
        <v>3.4722222222220989E-3</v>
      </c>
      <c r="S275" s="11">
        <f t="shared" si="223"/>
        <v>2.9166666666666563E-2</v>
      </c>
      <c r="T275" s="11">
        <f t="shared" si="225"/>
        <v>2.430555555555558E-2</v>
      </c>
      <c r="U275" s="41">
        <v>26.4</v>
      </c>
      <c r="V275" s="9">
        <f>INDEX('Počty dní'!A:E,MATCH(E275,'Počty dní'!C:C,0),4)</f>
        <v>195</v>
      </c>
      <c r="W275" s="40">
        <f t="shared" si="224"/>
        <v>5148</v>
      </c>
    </row>
    <row r="276" spans="1:24" ht="15" thickBot="1" x14ac:dyDescent="0.35">
      <c r="A276" s="43" t="str">
        <f ca="1">CONCATENATE(INDIRECT("R[-3]C[0]",FALSE),"celkem")</f>
        <v>523celkem</v>
      </c>
      <c r="B276" s="44"/>
      <c r="C276" s="44" t="str">
        <f ca="1">INDIRECT("R[-1]C[12]",FALSE)</f>
        <v>Moravské Budějovice,,aut.nádr.</v>
      </c>
      <c r="D276" s="45"/>
      <c r="E276" s="44"/>
      <c r="F276" s="45"/>
      <c r="G276" s="46"/>
      <c r="H276" s="47"/>
      <c r="I276" s="48"/>
      <c r="J276" s="49" t="str">
        <f ca="1">INDIRECT("R[-2]C[0]",FALSE)</f>
        <v>V</v>
      </c>
      <c r="K276" s="50"/>
      <c r="L276" s="51"/>
      <c r="M276" s="52"/>
      <c r="N276" s="51"/>
      <c r="O276" s="53"/>
      <c r="P276" s="44"/>
      <c r="Q276" s="54">
        <f>SUM(Q270:Q275)</f>
        <v>0.17430555555555571</v>
      </c>
      <c r="R276" s="54">
        <f t="shared" ref="R276:T276" si="226">SUM(R270:R275)</f>
        <v>1.3888888888888729E-2</v>
      </c>
      <c r="S276" s="54">
        <f t="shared" si="226"/>
        <v>0.18819444444444444</v>
      </c>
      <c r="T276" s="54">
        <f t="shared" si="226"/>
        <v>0.29861111111111105</v>
      </c>
      <c r="U276" s="55">
        <f>SUM(U270:U275)</f>
        <v>183.5</v>
      </c>
      <c r="V276" s="56"/>
      <c r="W276" s="106">
        <f>SUM(W270:W275)</f>
        <v>35782.5</v>
      </c>
      <c r="X276" s="58"/>
    </row>
    <row r="278" spans="1:24" ht="15" thickBot="1" x14ac:dyDescent="0.35"/>
    <row r="279" spans="1:24" x14ac:dyDescent="0.3">
      <c r="A279" s="59">
        <v>524</v>
      </c>
      <c r="B279" s="60">
        <v>5024</v>
      </c>
      <c r="C279" s="60" t="s">
        <v>1</v>
      </c>
      <c r="D279" s="60"/>
      <c r="E279" s="61" t="str">
        <f t="shared" ref="E279:E288" si="227">CONCATENATE(C279,D279)</f>
        <v>X</v>
      </c>
      <c r="F279" s="60" t="s">
        <v>28</v>
      </c>
      <c r="G279" s="60"/>
      <c r="H279" s="62" t="str">
        <f t="shared" ref="H279:H288" si="228">CONCATENATE(F279,"/",G279)</f>
        <v>přejezd/</v>
      </c>
      <c r="I279" s="60"/>
      <c r="J279" s="60" t="s">
        <v>2</v>
      </c>
      <c r="K279" s="63">
        <v>0.18611111111111112</v>
      </c>
      <c r="L279" s="63">
        <v>0.18611111111111112</v>
      </c>
      <c r="M279" s="60" t="s">
        <v>11</v>
      </c>
      <c r="N279" s="63">
        <v>0.19097222222222221</v>
      </c>
      <c r="O279" s="60" t="s">
        <v>30</v>
      </c>
      <c r="P279" s="62" t="str">
        <f t="shared" ref="P279:P286" si="229">IF(M280=O279,"OK","POZOR")</f>
        <v>OK</v>
      </c>
      <c r="Q279" s="64">
        <f t="shared" ref="Q279:Q288" si="230">IF(ISNUMBER(G279),N279-L279,IF(F279="přejezd",N279-L279,0))</f>
        <v>4.8611111111110938E-3</v>
      </c>
      <c r="R279" s="64">
        <f t="shared" ref="R279:R288" si="231">IF(ISNUMBER(G279),L279-K279,0)</f>
        <v>0</v>
      </c>
      <c r="S279" s="64">
        <f t="shared" ref="S279:S288" si="232">Q279+R279</f>
        <v>4.8611111111110938E-3</v>
      </c>
      <c r="T279" s="60"/>
      <c r="U279" s="60">
        <v>0</v>
      </c>
      <c r="V279" s="97">
        <f>INDEX('Počty dní'!A:E,MATCH(E279,'Počty dní'!C:C,0),4)</f>
        <v>195</v>
      </c>
      <c r="W279" s="65">
        <f t="shared" ref="W279:W288" si="233">V279*U279</f>
        <v>0</v>
      </c>
    </row>
    <row r="280" spans="1:24" x14ac:dyDescent="0.3">
      <c r="A280" s="66">
        <v>524</v>
      </c>
      <c r="B280" s="41">
        <v>5024</v>
      </c>
      <c r="C280" s="41" t="s">
        <v>1</v>
      </c>
      <c r="D280" s="41"/>
      <c r="E280" s="10" t="str">
        <f t="shared" si="227"/>
        <v>X</v>
      </c>
      <c r="F280" s="41" t="s">
        <v>43</v>
      </c>
      <c r="G280" s="41">
        <v>51</v>
      </c>
      <c r="H280" s="9" t="str">
        <f t="shared" si="228"/>
        <v>XXX400/51</v>
      </c>
      <c r="I280" s="41" t="s">
        <v>2</v>
      </c>
      <c r="J280" s="41" t="s">
        <v>2</v>
      </c>
      <c r="K280" s="42">
        <v>0.19097222222222221</v>
      </c>
      <c r="L280" s="42">
        <v>0.19166666666666665</v>
      </c>
      <c r="M280" s="41" t="s">
        <v>30</v>
      </c>
      <c r="N280" s="42">
        <v>0.19791666666666666</v>
      </c>
      <c r="O280" s="41" t="s">
        <v>11</v>
      </c>
      <c r="P280" s="9" t="str">
        <f t="shared" si="229"/>
        <v>OK</v>
      </c>
      <c r="Q280" s="11">
        <f t="shared" si="230"/>
        <v>6.2500000000000056E-3</v>
      </c>
      <c r="R280" s="11">
        <f t="shared" si="231"/>
        <v>6.9444444444444198E-4</v>
      </c>
      <c r="S280" s="11">
        <f t="shared" si="232"/>
        <v>6.9444444444444475E-3</v>
      </c>
      <c r="T280" s="11">
        <f t="shared" ref="T280:T288" si="234">K280-N279</f>
        <v>0</v>
      </c>
      <c r="U280" s="41">
        <v>5.4</v>
      </c>
      <c r="V280" s="98">
        <f>INDEX('Počty dní'!A:E,MATCH(E280,'Počty dní'!C:C,0),4)</f>
        <v>195</v>
      </c>
      <c r="W280" s="99">
        <f t="shared" si="233"/>
        <v>1053</v>
      </c>
    </row>
    <row r="281" spans="1:24" x14ac:dyDescent="0.3">
      <c r="A281" s="66">
        <v>524</v>
      </c>
      <c r="B281" s="41">
        <v>5024</v>
      </c>
      <c r="C281" s="41" t="s">
        <v>1</v>
      </c>
      <c r="D281" s="41"/>
      <c r="E281" s="10" t="str">
        <f t="shared" si="227"/>
        <v>X</v>
      </c>
      <c r="F281" s="41" t="s">
        <v>50</v>
      </c>
      <c r="G281" s="41">
        <v>1</v>
      </c>
      <c r="H281" s="9" t="str">
        <f t="shared" si="228"/>
        <v>XXX380/1</v>
      </c>
      <c r="I281" s="41" t="s">
        <v>2</v>
      </c>
      <c r="J281" s="41" t="s">
        <v>2</v>
      </c>
      <c r="K281" s="42">
        <v>0.21388888888888891</v>
      </c>
      <c r="L281" s="42">
        <v>0.21527777777777779</v>
      </c>
      <c r="M281" s="41" t="s">
        <v>11</v>
      </c>
      <c r="N281" s="42">
        <v>0.24583333333333335</v>
      </c>
      <c r="O281" s="41" t="s">
        <v>0</v>
      </c>
      <c r="P281" s="9" t="str">
        <f t="shared" si="229"/>
        <v>OK</v>
      </c>
      <c r="Q281" s="11">
        <f t="shared" si="230"/>
        <v>3.0555555555555558E-2</v>
      </c>
      <c r="R281" s="11">
        <f t="shared" si="231"/>
        <v>1.388888888888884E-3</v>
      </c>
      <c r="S281" s="11">
        <f t="shared" si="232"/>
        <v>3.1944444444444442E-2</v>
      </c>
      <c r="T281" s="11">
        <f t="shared" si="234"/>
        <v>1.5972222222222249E-2</v>
      </c>
      <c r="U281" s="41">
        <v>32</v>
      </c>
      <c r="V281" s="98">
        <f>INDEX('Počty dní'!A:E,MATCH(E281,'Počty dní'!C:C,0),4)</f>
        <v>195</v>
      </c>
      <c r="W281" s="99">
        <f t="shared" si="233"/>
        <v>6240</v>
      </c>
    </row>
    <row r="282" spans="1:24" x14ac:dyDescent="0.3">
      <c r="A282" s="66">
        <v>524</v>
      </c>
      <c r="B282" s="41">
        <v>5024</v>
      </c>
      <c r="C282" s="41" t="s">
        <v>1</v>
      </c>
      <c r="D282" s="41"/>
      <c r="E282" s="10" t="str">
        <f t="shared" si="227"/>
        <v>X</v>
      </c>
      <c r="F282" s="41" t="s">
        <v>50</v>
      </c>
      <c r="G282" s="41">
        <v>6</v>
      </c>
      <c r="H282" s="9" t="str">
        <f t="shared" si="228"/>
        <v>XXX380/6</v>
      </c>
      <c r="I282" s="41" t="s">
        <v>2</v>
      </c>
      <c r="J282" s="41" t="s">
        <v>2</v>
      </c>
      <c r="K282" s="42">
        <v>0.26597222222222222</v>
      </c>
      <c r="L282" s="42">
        <v>0.2673611111111111</v>
      </c>
      <c r="M282" s="41" t="s">
        <v>0</v>
      </c>
      <c r="N282" s="42">
        <v>0.3034722222222222</v>
      </c>
      <c r="O282" s="41" t="s">
        <v>11</v>
      </c>
      <c r="P282" s="9" t="str">
        <f t="shared" si="229"/>
        <v>OK</v>
      </c>
      <c r="Q282" s="11">
        <f t="shared" si="230"/>
        <v>3.6111111111111094E-2</v>
      </c>
      <c r="R282" s="11">
        <f t="shared" si="231"/>
        <v>1.388888888888884E-3</v>
      </c>
      <c r="S282" s="11">
        <f t="shared" si="232"/>
        <v>3.7499999999999978E-2</v>
      </c>
      <c r="T282" s="11">
        <f t="shared" si="234"/>
        <v>2.0138888888888873E-2</v>
      </c>
      <c r="U282" s="41">
        <v>32.9</v>
      </c>
      <c r="V282" s="98">
        <f>INDEX('Počty dní'!A:E,MATCH(E282,'Počty dní'!C:C,0),4)</f>
        <v>195</v>
      </c>
      <c r="W282" s="99">
        <f t="shared" si="233"/>
        <v>6415.5</v>
      </c>
    </row>
    <row r="283" spans="1:24" x14ac:dyDescent="0.3">
      <c r="A283" s="66">
        <v>524</v>
      </c>
      <c r="B283" s="41">
        <v>5024</v>
      </c>
      <c r="C283" s="41" t="s">
        <v>1</v>
      </c>
      <c r="D283" s="41"/>
      <c r="E283" s="10" t="str">
        <f>CONCATENATE(C283,D283)</f>
        <v>X</v>
      </c>
      <c r="F283" s="41" t="s">
        <v>48</v>
      </c>
      <c r="G283" s="41">
        <v>3</v>
      </c>
      <c r="H283" s="9" t="str">
        <f>CONCATENATE(F283,"/",G283)</f>
        <v>XXX374/3</v>
      </c>
      <c r="I283" s="41" t="s">
        <v>2</v>
      </c>
      <c r="J283" s="41" t="s">
        <v>2</v>
      </c>
      <c r="K283" s="42">
        <v>0.36249999999999999</v>
      </c>
      <c r="L283" s="42">
        <v>0.36458333333333331</v>
      </c>
      <c r="M283" s="41" t="s">
        <v>11</v>
      </c>
      <c r="N283" s="42">
        <v>0.40416666666666662</v>
      </c>
      <c r="O283" s="41" t="s">
        <v>20</v>
      </c>
      <c r="P283" s="9" t="str">
        <f t="shared" si="229"/>
        <v>OK</v>
      </c>
      <c r="Q283" s="11">
        <f t="shared" si="230"/>
        <v>3.9583333333333304E-2</v>
      </c>
      <c r="R283" s="11">
        <f t="shared" si="231"/>
        <v>2.0833333333333259E-3</v>
      </c>
      <c r="S283" s="11">
        <f t="shared" si="232"/>
        <v>4.166666666666663E-2</v>
      </c>
      <c r="T283" s="11">
        <f t="shared" si="234"/>
        <v>5.902777777777779E-2</v>
      </c>
      <c r="U283" s="41">
        <v>38.200000000000003</v>
      </c>
      <c r="V283" s="98">
        <f>INDEX('Počty dní'!A:E,MATCH(E283,'Počty dní'!C:C,0),4)</f>
        <v>195</v>
      </c>
      <c r="W283" s="99">
        <f>V283*U283</f>
        <v>7449.0000000000009</v>
      </c>
    </row>
    <row r="284" spans="1:24" x14ac:dyDescent="0.3">
      <c r="A284" s="66">
        <v>524</v>
      </c>
      <c r="B284" s="41">
        <v>5024</v>
      </c>
      <c r="C284" s="41" t="s">
        <v>1</v>
      </c>
      <c r="D284" s="41"/>
      <c r="E284" s="10" t="str">
        <f>CONCATENATE(C284,D284)</f>
        <v>X</v>
      </c>
      <c r="F284" s="41" t="s">
        <v>48</v>
      </c>
      <c r="G284" s="41">
        <v>8</v>
      </c>
      <c r="H284" s="9" t="str">
        <f>CONCATENATE(F284,"/",G284)</f>
        <v>XXX374/8</v>
      </c>
      <c r="I284" s="41" t="s">
        <v>2</v>
      </c>
      <c r="J284" s="41" t="s">
        <v>2</v>
      </c>
      <c r="K284" s="42">
        <v>0.46666666666666662</v>
      </c>
      <c r="L284" s="42">
        <v>0.46875</v>
      </c>
      <c r="M284" s="41" t="s">
        <v>20</v>
      </c>
      <c r="N284" s="42">
        <v>0.50902777777777775</v>
      </c>
      <c r="O284" s="41" t="s">
        <v>11</v>
      </c>
      <c r="P284" s="9" t="str">
        <f t="shared" si="229"/>
        <v>OK</v>
      </c>
      <c r="Q284" s="11">
        <f t="shared" si="230"/>
        <v>4.0277777777777746E-2</v>
      </c>
      <c r="R284" s="11">
        <f t="shared" si="231"/>
        <v>2.0833333333333814E-3</v>
      </c>
      <c r="S284" s="11">
        <f t="shared" si="232"/>
        <v>4.2361111111111127E-2</v>
      </c>
      <c r="T284" s="11">
        <f t="shared" si="234"/>
        <v>6.25E-2</v>
      </c>
      <c r="U284" s="41">
        <v>38.200000000000003</v>
      </c>
      <c r="V284" s="98">
        <f>INDEX('Počty dní'!A:E,MATCH(E284,'Počty dní'!C:C,0),4)</f>
        <v>195</v>
      </c>
      <c r="W284" s="99">
        <f>V284*U284</f>
        <v>7449.0000000000009</v>
      </c>
    </row>
    <row r="285" spans="1:24" x14ac:dyDescent="0.3">
      <c r="A285" s="66">
        <v>524</v>
      </c>
      <c r="B285" s="41">
        <v>5024</v>
      </c>
      <c r="C285" s="41" t="s">
        <v>1</v>
      </c>
      <c r="D285" s="41"/>
      <c r="E285" s="10" t="str">
        <f t="shared" si="227"/>
        <v>X</v>
      </c>
      <c r="F285" s="41" t="s">
        <v>50</v>
      </c>
      <c r="G285" s="41">
        <v>9</v>
      </c>
      <c r="H285" s="9" t="str">
        <f t="shared" si="228"/>
        <v>XXX380/9</v>
      </c>
      <c r="I285" s="41" t="s">
        <v>2</v>
      </c>
      <c r="J285" s="41" t="s">
        <v>2</v>
      </c>
      <c r="K285" s="42">
        <v>0.56597222222222221</v>
      </c>
      <c r="L285" s="42">
        <v>0.56944444444444442</v>
      </c>
      <c r="M285" s="41" t="s">
        <v>11</v>
      </c>
      <c r="N285" s="42">
        <v>0.6</v>
      </c>
      <c r="O285" s="41" t="s">
        <v>0</v>
      </c>
      <c r="P285" s="9" t="str">
        <f t="shared" si="229"/>
        <v>OK</v>
      </c>
      <c r="Q285" s="11">
        <f t="shared" si="230"/>
        <v>3.0555555555555558E-2</v>
      </c>
      <c r="R285" s="11">
        <f t="shared" si="231"/>
        <v>3.4722222222222099E-3</v>
      </c>
      <c r="S285" s="11">
        <f t="shared" si="232"/>
        <v>3.4027777777777768E-2</v>
      </c>
      <c r="T285" s="11">
        <f t="shared" si="234"/>
        <v>5.6944444444444464E-2</v>
      </c>
      <c r="U285" s="41">
        <v>32</v>
      </c>
      <c r="V285" s="98">
        <f>INDEX('Počty dní'!A:E,MATCH(E285,'Počty dní'!C:C,0),4)</f>
        <v>195</v>
      </c>
      <c r="W285" s="99">
        <f t="shared" si="233"/>
        <v>6240</v>
      </c>
    </row>
    <row r="286" spans="1:24" x14ac:dyDescent="0.3">
      <c r="A286" s="66">
        <v>524</v>
      </c>
      <c r="B286" s="41">
        <v>5024</v>
      </c>
      <c r="C286" s="41" t="s">
        <v>1</v>
      </c>
      <c r="D286" s="41"/>
      <c r="E286" s="10" t="str">
        <f t="shared" si="227"/>
        <v>X</v>
      </c>
      <c r="F286" s="41" t="s">
        <v>50</v>
      </c>
      <c r="G286" s="41">
        <v>12</v>
      </c>
      <c r="H286" s="9" t="str">
        <f t="shared" si="228"/>
        <v>XXX380/12</v>
      </c>
      <c r="I286" s="41" t="s">
        <v>2</v>
      </c>
      <c r="J286" s="41" t="s">
        <v>2</v>
      </c>
      <c r="K286" s="42">
        <v>0.6</v>
      </c>
      <c r="L286" s="42">
        <v>0.60069444444444442</v>
      </c>
      <c r="M286" s="41" t="s">
        <v>0</v>
      </c>
      <c r="N286" s="42">
        <v>0.6333333333333333</v>
      </c>
      <c r="O286" s="41" t="s">
        <v>11</v>
      </c>
      <c r="P286" s="9" t="str">
        <f t="shared" si="229"/>
        <v>OK</v>
      </c>
      <c r="Q286" s="11">
        <f t="shared" si="230"/>
        <v>3.2638888888888884E-2</v>
      </c>
      <c r="R286" s="11">
        <f t="shared" si="231"/>
        <v>6.9444444444444198E-4</v>
      </c>
      <c r="S286" s="11">
        <f t="shared" si="232"/>
        <v>3.3333333333333326E-2</v>
      </c>
      <c r="T286" s="11">
        <f t="shared" si="234"/>
        <v>0</v>
      </c>
      <c r="U286" s="41">
        <v>32</v>
      </c>
      <c r="V286" s="98">
        <f>INDEX('Počty dní'!A:E,MATCH(E286,'Počty dní'!C:C,0),4)</f>
        <v>195</v>
      </c>
      <c r="W286" s="99">
        <f t="shared" si="233"/>
        <v>6240</v>
      </c>
    </row>
    <row r="287" spans="1:24" x14ac:dyDescent="0.3">
      <c r="A287" s="66">
        <v>524</v>
      </c>
      <c r="B287" s="41">
        <v>5024</v>
      </c>
      <c r="C287" s="41" t="s">
        <v>1</v>
      </c>
      <c r="D287" s="41"/>
      <c r="E287" s="10" t="str">
        <f t="shared" si="227"/>
        <v>X</v>
      </c>
      <c r="F287" s="41" t="s">
        <v>45</v>
      </c>
      <c r="G287" s="41">
        <v>11</v>
      </c>
      <c r="H287" s="9" t="str">
        <f t="shared" si="228"/>
        <v>XXX372/11</v>
      </c>
      <c r="I287" s="41" t="s">
        <v>2</v>
      </c>
      <c r="J287" s="41" t="s">
        <v>2</v>
      </c>
      <c r="K287" s="42">
        <v>0.65277777777777779</v>
      </c>
      <c r="L287" s="42">
        <v>0.65486111111111112</v>
      </c>
      <c r="M287" s="41" t="s">
        <v>11</v>
      </c>
      <c r="N287" s="42">
        <v>0.6645833333333333</v>
      </c>
      <c r="O287" s="41" t="s">
        <v>16</v>
      </c>
      <c r="P287" s="9" t="str">
        <f t="shared" ref="P287" si="235">IF(M288=O287,"OK","POZOR")</f>
        <v>OK</v>
      </c>
      <c r="Q287" s="11">
        <f t="shared" si="230"/>
        <v>9.7222222222221877E-3</v>
      </c>
      <c r="R287" s="11">
        <f t="shared" si="231"/>
        <v>2.0833333333333259E-3</v>
      </c>
      <c r="S287" s="11">
        <f t="shared" si="232"/>
        <v>1.1805555555555514E-2</v>
      </c>
      <c r="T287" s="11">
        <f t="shared" si="234"/>
        <v>1.9444444444444486E-2</v>
      </c>
      <c r="U287" s="41">
        <v>10.6</v>
      </c>
      <c r="V287" s="98">
        <f>INDEX('Počty dní'!A:E,MATCH(E287,'Počty dní'!C:C,0),4)</f>
        <v>195</v>
      </c>
      <c r="W287" s="99">
        <f t="shared" si="233"/>
        <v>2067</v>
      </c>
    </row>
    <row r="288" spans="1:24" ht="15" thickBot="1" x14ac:dyDescent="0.35">
      <c r="A288" s="66">
        <v>524</v>
      </c>
      <c r="B288" s="41">
        <v>5024</v>
      </c>
      <c r="C288" s="41" t="s">
        <v>1</v>
      </c>
      <c r="D288" s="41"/>
      <c r="E288" s="10" t="str">
        <f t="shared" si="227"/>
        <v>X</v>
      </c>
      <c r="F288" s="41" t="s">
        <v>28</v>
      </c>
      <c r="G288" s="41"/>
      <c r="H288" s="9" t="str">
        <f t="shared" si="228"/>
        <v>přejezd/</v>
      </c>
      <c r="I288" s="41"/>
      <c r="J288" s="41" t="s">
        <v>2</v>
      </c>
      <c r="K288" s="42">
        <v>0.66527777777777775</v>
      </c>
      <c r="L288" s="42">
        <v>0.66527777777777775</v>
      </c>
      <c r="M288" s="41" t="s">
        <v>16</v>
      </c>
      <c r="N288" s="42">
        <v>0.67499999999999993</v>
      </c>
      <c r="O288" s="41" t="s">
        <v>11</v>
      </c>
      <c r="P288" s="9"/>
      <c r="Q288" s="11">
        <f t="shared" si="230"/>
        <v>9.7222222222221877E-3</v>
      </c>
      <c r="R288" s="11">
        <f t="shared" si="231"/>
        <v>0</v>
      </c>
      <c r="S288" s="11">
        <f t="shared" si="232"/>
        <v>9.7222222222221877E-3</v>
      </c>
      <c r="T288" s="11">
        <f t="shared" si="234"/>
        <v>6.9444444444444198E-4</v>
      </c>
      <c r="U288" s="41">
        <v>0</v>
      </c>
      <c r="V288" s="98">
        <f>INDEX('Počty dní'!A:E,MATCH(E288,'Počty dní'!C:C,0),4)</f>
        <v>195</v>
      </c>
      <c r="W288" s="40">
        <f t="shared" si="233"/>
        <v>0</v>
      </c>
    </row>
    <row r="289" spans="1:24" ht="15" thickBot="1" x14ac:dyDescent="0.35">
      <c r="A289" s="43" t="str">
        <f ca="1">CONCATENATE(INDIRECT("R[-3]C[0]",FALSE),"celkem")</f>
        <v>524celkem</v>
      </c>
      <c r="B289" s="44"/>
      <c r="C289" s="44" t="str">
        <f ca="1">INDIRECT("R[-1]C[12]",FALSE)</f>
        <v>Moravské Budějovice,,aut.nádr.</v>
      </c>
      <c r="D289" s="45"/>
      <c r="E289" s="44"/>
      <c r="F289" s="45"/>
      <c r="G289" s="46"/>
      <c r="H289" s="47"/>
      <c r="I289" s="48"/>
      <c r="J289" s="49" t="str">
        <f ca="1">INDIRECT("R[-2]C[0]",FALSE)</f>
        <v>S</v>
      </c>
      <c r="K289" s="50"/>
      <c r="L289" s="51"/>
      <c r="M289" s="52"/>
      <c r="N289" s="51"/>
      <c r="O289" s="53"/>
      <c r="P289" s="44"/>
      <c r="Q289" s="54">
        <f>SUM(Q279:Q288)</f>
        <v>0.24027777777777762</v>
      </c>
      <c r="R289" s="54">
        <f>SUM(R279:R288)</f>
        <v>1.3888888888888895E-2</v>
      </c>
      <c r="S289" s="54">
        <f>SUM(S279:S288)</f>
        <v>0.25416666666666654</v>
      </c>
      <c r="T289" s="54">
        <f>SUM(T279:T288)</f>
        <v>0.2347222222222223</v>
      </c>
      <c r="U289" s="55">
        <f>SUM(U279:U288)</f>
        <v>221.29999999999998</v>
      </c>
      <c r="V289" s="56"/>
      <c r="W289" s="106">
        <f>SUM(W279:W288)</f>
        <v>43153.5</v>
      </c>
      <c r="X289" s="58"/>
    </row>
    <row r="290" spans="1:24" x14ac:dyDescent="0.3">
      <c r="L290" s="1"/>
      <c r="N290" s="1"/>
      <c r="P290" s="1"/>
    </row>
    <row r="291" spans="1:24" ht="15" thickBot="1" x14ac:dyDescent="0.35">
      <c r="L291" s="1"/>
      <c r="N291" s="1"/>
    </row>
    <row r="292" spans="1:24" x14ac:dyDescent="0.3">
      <c r="A292" s="59">
        <v>525</v>
      </c>
      <c r="B292" s="60">
        <v>5025</v>
      </c>
      <c r="C292" s="60" t="s">
        <v>1</v>
      </c>
      <c r="D292" s="60"/>
      <c r="E292" s="61" t="str">
        <f t="shared" ref="E292:E298" si="236">CONCATENATE(C292,D292)</f>
        <v>X</v>
      </c>
      <c r="F292" s="60" t="s">
        <v>43</v>
      </c>
      <c r="G292" s="60">
        <v>3</v>
      </c>
      <c r="H292" s="62" t="str">
        <f t="shared" ref="H292:H298" si="237">CONCATENATE(F292,"/",G292)</f>
        <v>XXX400/3</v>
      </c>
      <c r="I292" s="60" t="s">
        <v>2</v>
      </c>
      <c r="J292" s="60" t="s">
        <v>29</v>
      </c>
      <c r="K292" s="63">
        <v>0.23055555555555554</v>
      </c>
      <c r="L292" s="63">
        <v>0.23263888888888887</v>
      </c>
      <c r="M292" s="60" t="s">
        <v>5</v>
      </c>
      <c r="N292" s="63">
        <v>0.27430555555555552</v>
      </c>
      <c r="O292" s="60" t="s">
        <v>11</v>
      </c>
      <c r="P292" s="62" t="str">
        <f t="shared" ref="P292:P297" si="238">IF(M293=O292,"OK","POZOR")</f>
        <v>OK</v>
      </c>
      <c r="Q292" s="64">
        <f t="shared" ref="Q292:Q298" si="239">IF(ISNUMBER(G292),N292-L292,IF(F292="přejezd",N292-L292,0))</f>
        <v>4.1666666666666657E-2</v>
      </c>
      <c r="R292" s="64">
        <f t="shared" ref="R292:R298" si="240">IF(ISNUMBER(G292),L292-K292,0)</f>
        <v>2.0833333333333259E-3</v>
      </c>
      <c r="S292" s="64">
        <f t="shared" ref="S292:S298" si="241">Q292+R292</f>
        <v>4.3749999999999983E-2</v>
      </c>
      <c r="T292" s="60"/>
      <c r="U292" s="60">
        <v>47.5</v>
      </c>
      <c r="V292" s="97">
        <f>INDEX('Počty dní'!A:E,MATCH(E292,'Počty dní'!C:C,0),4)</f>
        <v>195</v>
      </c>
      <c r="W292" s="100">
        <f t="shared" ref="W292:W298" si="242">V292*U292</f>
        <v>9262.5</v>
      </c>
    </row>
    <row r="293" spans="1:24" x14ac:dyDescent="0.3">
      <c r="A293" s="66">
        <v>525</v>
      </c>
      <c r="B293" s="41">
        <v>5025</v>
      </c>
      <c r="C293" s="41" t="s">
        <v>1</v>
      </c>
      <c r="D293" s="41">
        <v>10</v>
      </c>
      <c r="E293" s="10" t="str">
        <f t="shared" si="236"/>
        <v>X10</v>
      </c>
      <c r="F293" s="41" t="s">
        <v>41</v>
      </c>
      <c r="G293" s="41">
        <v>16</v>
      </c>
      <c r="H293" s="9" t="str">
        <f t="shared" si="237"/>
        <v>XXX370/16</v>
      </c>
      <c r="I293" s="41" t="s">
        <v>29</v>
      </c>
      <c r="J293" s="41" t="s">
        <v>29</v>
      </c>
      <c r="K293" s="42">
        <v>0.27986111111111112</v>
      </c>
      <c r="L293" s="42">
        <v>0.28472222222222221</v>
      </c>
      <c r="M293" s="41" t="s">
        <v>11</v>
      </c>
      <c r="N293" s="42">
        <v>0.30902777777777779</v>
      </c>
      <c r="O293" s="41" t="s">
        <v>4</v>
      </c>
      <c r="P293" s="9" t="str">
        <f t="shared" si="238"/>
        <v>OK</v>
      </c>
      <c r="Q293" s="11">
        <f t="shared" si="239"/>
        <v>2.430555555555558E-2</v>
      </c>
      <c r="R293" s="11">
        <f t="shared" si="240"/>
        <v>4.8611111111110938E-3</v>
      </c>
      <c r="S293" s="11">
        <f t="shared" si="241"/>
        <v>2.9166666666666674E-2</v>
      </c>
      <c r="T293" s="11">
        <f t="shared" ref="T293:T298" si="243">K293-N292</f>
        <v>5.5555555555555913E-3</v>
      </c>
      <c r="U293" s="41">
        <v>26</v>
      </c>
      <c r="V293" s="9">
        <f>INDEX('Počty dní'!A:E,MATCH(E293,'Počty dní'!C:C,0),4)</f>
        <v>195</v>
      </c>
      <c r="W293" s="40">
        <f t="shared" si="242"/>
        <v>5070</v>
      </c>
    </row>
    <row r="294" spans="1:24" x14ac:dyDescent="0.3">
      <c r="A294" s="66">
        <v>525</v>
      </c>
      <c r="B294" s="41">
        <v>5025</v>
      </c>
      <c r="C294" s="41" t="s">
        <v>1</v>
      </c>
      <c r="D294" s="41">
        <v>10</v>
      </c>
      <c r="E294" s="10" t="str">
        <f t="shared" si="236"/>
        <v>X10</v>
      </c>
      <c r="F294" s="41" t="s">
        <v>47</v>
      </c>
      <c r="G294" s="41">
        <v>12</v>
      </c>
      <c r="H294" s="9" t="str">
        <f t="shared" si="237"/>
        <v>XXX385/12</v>
      </c>
      <c r="I294" s="41" t="s">
        <v>3</v>
      </c>
      <c r="J294" s="41" t="s">
        <v>29</v>
      </c>
      <c r="K294" s="42">
        <v>0.52430555555555558</v>
      </c>
      <c r="L294" s="42">
        <v>0.52777777777777779</v>
      </c>
      <c r="M294" s="41" t="s">
        <v>4</v>
      </c>
      <c r="N294" s="42">
        <v>0.5625</v>
      </c>
      <c r="O294" s="41" t="s">
        <v>11</v>
      </c>
      <c r="P294" s="9" t="str">
        <f t="shared" si="238"/>
        <v>OK</v>
      </c>
      <c r="Q294" s="11">
        <f t="shared" si="239"/>
        <v>3.472222222222221E-2</v>
      </c>
      <c r="R294" s="11">
        <f t="shared" si="240"/>
        <v>3.4722222222222099E-3</v>
      </c>
      <c r="S294" s="11">
        <f t="shared" si="241"/>
        <v>3.819444444444442E-2</v>
      </c>
      <c r="T294" s="11">
        <f t="shared" si="243"/>
        <v>0.21527777777777779</v>
      </c>
      <c r="U294" s="41">
        <v>29.1</v>
      </c>
      <c r="V294" s="9">
        <f>INDEX('Počty dní'!A:E,MATCH(E294,'Počty dní'!C:C,0),4)</f>
        <v>195</v>
      </c>
      <c r="W294" s="40">
        <f t="shared" si="242"/>
        <v>5674.5</v>
      </c>
    </row>
    <row r="295" spans="1:24" x14ac:dyDescent="0.3">
      <c r="A295" s="66">
        <v>525</v>
      </c>
      <c r="B295" s="41">
        <v>5025</v>
      </c>
      <c r="C295" s="41" t="s">
        <v>1</v>
      </c>
      <c r="D295" s="41">
        <v>10</v>
      </c>
      <c r="E295" s="10" t="str">
        <f t="shared" si="236"/>
        <v>X10</v>
      </c>
      <c r="F295" s="41" t="s">
        <v>41</v>
      </c>
      <c r="G295" s="41">
        <v>34</v>
      </c>
      <c r="H295" s="9" t="str">
        <f t="shared" si="237"/>
        <v>XXX370/34</v>
      </c>
      <c r="I295" s="41" t="s">
        <v>3</v>
      </c>
      <c r="J295" s="41" t="s">
        <v>29</v>
      </c>
      <c r="K295" s="42">
        <v>0.58263888888888882</v>
      </c>
      <c r="L295" s="42">
        <v>0.58472222222222225</v>
      </c>
      <c r="M295" s="41" t="s">
        <v>11</v>
      </c>
      <c r="N295" s="42">
        <v>0.61111111111111105</v>
      </c>
      <c r="O295" s="41" t="s">
        <v>4</v>
      </c>
      <c r="P295" s="9" t="str">
        <f t="shared" si="238"/>
        <v>OK</v>
      </c>
      <c r="Q295" s="11">
        <f t="shared" si="239"/>
        <v>2.6388888888888795E-2</v>
      </c>
      <c r="R295" s="11">
        <f t="shared" si="240"/>
        <v>2.083333333333437E-3</v>
      </c>
      <c r="S295" s="11">
        <f t="shared" si="241"/>
        <v>2.8472222222222232E-2</v>
      </c>
      <c r="T295" s="11">
        <f t="shared" si="243"/>
        <v>2.0138888888888817E-2</v>
      </c>
      <c r="U295" s="41">
        <v>26.4</v>
      </c>
      <c r="V295" s="9">
        <f>INDEX('Počty dní'!A:E,MATCH(E295,'Počty dní'!C:C,0),4)</f>
        <v>195</v>
      </c>
      <c r="W295" s="40">
        <f t="shared" si="242"/>
        <v>5148</v>
      </c>
    </row>
    <row r="296" spans="1:24" x14ac:dyDescent="0.3">
      <c r="A296" s="66">
        <v>525</v>
      </c>
      <c r="B296" s="41">
        <v>5025</v>
      </c>
      <c r="C296" s="41" t="s">
        <v>1</v>
      </c>
      <c r="D296" s="41"/>
      <c r="E296" s="10" t="str">
        <f t="shared" si="236"/>
        <v>X</v>
      </c>
      <c r="F296" s="41" t="s">
        <v>41</v>
      </c>
      <c r="G296" s="41">
        <v>35</v>
      </c>
      <c r="H296" s="9" t="str">
        <f t="shared" si="237"/>
        <v>XXX370/35</v>
      </c>
      <c r="I296" s="41" t="s">
        <v>29</v>
      </c>
      <c r="J296" s="41" t="s">
        <v>29</v>
      </c>
      <c r="K296" s="42">
        <v>0.62152777777777779</v>
      </c>
      <c r="L296" s="42">
        <v>0.625</v>
      </c>
      <c r="M296" s="41" t="s">
        <v>4</v>
      </c>
      <c r="N296" s="42">
        <v>0.67222222222222217</v>
      </c>
      <c r="O296" s="41" t="s">
        <v>20</v>
      </c>
      <c r="P296" s="9" t="str">
        <f t="shared" si="238"/>
        <v>OK</v>
      </c>
      <c r="Q296" s="11">
        <f t="shared" si="239"/>
        <v>4.7222222222222165E-2</v>
      </c>
      <c r="R296" s="11">
        <f t="shared" si="240"/>
        <v>3.4722222222222099E-3</v>
      </c>
      <c r="S296" s="11">
        <f t="shared" si="241"/>
        <v>5.0694444444444375E-2</v>
      </c>
      <c r="T296" s="11">
        <f t="shared" si="243"/>
        <v>1.0416666666666741E-2</v>
      </c>
      <c r="U296" s="41">
        <v>47.4</v>
      </c>
      <c r="V296" s="98">
        <f>INDEX('Počty dní'!A:E,MATCH(E296,'Počty dní'!C:C,0),4)</f>
        <v>195</v>
      </c>
      <c r="W296" s="99">
        <f t="shared" si="242"/>
        <v>9243</v>
      </c>
    </row>
    <row r="297" spans="1:24" x14ac:dyDescent="0.3">
      <c r="A297" s="66">
        <v>525</v>
      </c>
      <c r="B297" s="41">
        <v>5025</v>
      </c>
      <c r="C297" s="41" t="s">
        <v>1</v>
      </c>
      <c r="D297" s="41"/>
      <c r="E297" s="10" t="str">
        <f t="shared" si="236"/>
        <v>X</v>
      </c>
      <c r="F297" s="41" t="s">
        <v>46</v>
      </c>
      <c r="G297" s="41">
        <v>16</v>
      </c>
      <c r="H297" s="9" t="str">
        <f t="shared" si="237"/>
        <v>XXX373/16</v>
      </c>
      <c r="I297" s="41" t="s">
        <v>2</v>
      </c>
      <c r="J297" s="41" t="s">
        <v>29</v>
      </c>
      <c r="K297" s="42">
        <v>0.67499999999999993</v>
      </c>
      <c r="L297" s="42">
        <v>0.67708333333333337</v>
      </c>
      <c r="M297" s="41" t="s">
        <v>20</v>
      </c>
      <c r="N297" s="42">
        <v>0.72083333333333333</v>
      </c>
      <c r="O297" s="41" t="s">
        <v>11</v>
      </c>
      <c r="P297" s="9" t="str">
        <f t="shared" si="238"/>
        <v>OK</v>
      </c>
      <c r="Q297" s="11">
        <f t="shared" si="239"/>
        <v>4.3749999999999956E-2</v>
      </c>
      <c r="R297" s="11">
        <f t="shared" si="240"/>
        <v>2.083333333333437E-3</v>
      </c>
      <c r="S297" s="11">
        <f t="shared" si="241"/>
        <v>4.5833333333333393E-2</v>
      </c>
      <c r="T297" s="11">
        <f t="shared" si="243"/>
        <v>2.7777777777777679E-3</v>
      </c>
      <c r="U297" s="41">
        <v>41.3</v>
      </c>
      <c r="V297" s="98">
        <f>INDEX('Počty dní'!A:E,MATCH(E297,'Počty dní'!C:C,0),4)</f>
        <v>195</v>
      </c>
      <c r="W297" s="99">
        <f t="shared" si="242"/>
        <v>8053.4999999999991</v>
      </c>
    </row>
    <row r="298" spans="1:24" ht="15" thickBot="1" x14ac:dyDescent="0.35">
      <c r="A298" s="66">
        <v>525</v>
      </c>
      <c r="B298" s="41">
        <v>5025</v>
      </c>
      <c r="C298" s="41" t="s">
        <v>1</v>
      </c>
      <c r="D298" s="41"/>
      <c r="E298" s="10" t="str">
        <f t="shared" si="236"/>
        <v>X</v>
      </c>
      <c r="F298" s="41" t="s">
        <v>43</v>
      </c>
      <c r="G298" s="41">
        <v>24</v>
      </c>
      <c r="H298" s="9" t="str">
        <f t="shared" si="237"/>
        <v>XXX400/24</v>
      </c>
      <c r="I298" s="41" t="s">
        <v>2</v>
      </c>
      <c r="J298" s="41" t="s">
        <v>29</v>
      </c>
      <c r="K298" s="42">
        <v>0.76527777777777783</v>
      </c>
      <c r="L298" s="42">
        <v>0.76736111111111116</v>
      </c>
      <c r="M298" s="41" t="s">
        <v>11</v>
      </c>
      <c r="N298" s="42">
        <v>0.81180555555555556</v>
      </c>
      <c r="O298" s="41" t="s">
        <v>5</v>
      </c>
      <c r="P298" s="9"/>
      <c r="Q298" s="11">
        <f t="shared" si="239"/>
        <v>4.4444444444444398E-2</v>
      </c>
      <c r="R298" s="11">
        <f t="shared" si="240"/>
        <v>2.0833333333333259E-3</v>
      </c>
      <c r="S298" s="11">
        <f t="shared" si="241"/>
        <v>4.6527777777777724E-2</v>
      </c>
      <c r="T298" s="11">
        <f t="shared" si="243"/>
        <v>4.4444444444444509E-2</v>
      </c>
      <c r="U298" s="41">
        <v>47.5</v>
      </c>
      <c r="V298" s="98">
        <f>INDEX('Počty dní'!A:E,MATCH(E298,'Počty dní'!C:C,0),4)</f>
        <v>195</v>
      </c>
      <c r="W298" s="99">
        <f t="shared" si="242"/>
        <v>9262.5</v>
      </c>
    </row>
    <row r="299" spans="1:24" ht="15" thickBot="1" x14ac:dyDescent="0.35">
      <c r="A299" s="43" t="str">
        <f ca="1">CONCATENATE(INDIRECT("R[-3]C[0]",FALSE),"celkem")</f>
        <v>525celkem</v>
      </c>
      <c r="B299" s="44"/>
      <c r="C299" s="44" t="str">
        <f ca="1">INDIRECT("R[-1]C[12]",FALSE)</f>
        <v>Jihlava,,aut.nádr.</v>
      </c>
      <c r="D299" s="45"/>
      <c r="E299" s="44"/>
      <c r="F299" s="45"/>
      <c r="G299" s="46"/>
      <c r="H299" s="47"/>
      <c r="I299" s="48"/>
      <c r="J299" s="49" t="str">
        <f ca="1">INDIRECT("R[-2]C[0]",FALSE)</f>
        <v>V+</v>
      </c>
      <c r="K299" s="50"/>
      <c r="L299" s="51"/>
      <c r="M299" s="52"/>
      <c r="N299" s="51"/>
      <c r="O299" s="53"/>
      <c r="P299" s="44"/>
      <c r="Q299" s="54">
        <f>SUM(Q292:Q298)</f>
        <v>0.26249999999999973</v>
      </c>
      <c r="R299" s="54">
        <f t="shared" ref="R299:T299" si="244">SUM(R292:R298)</f>
        <v>2.0138888888889039E-2</v>
      </c>
      <c r="S299" s="54">
        <f t="shared" si="244"/>
        <v>0.28263888888888877</v>
      </c>
      <c r="T299" s="54">
        <f t="shared" si="244"/>
        <v>0.29861111111111122</v>
      </c>
      <c r="U299" s="55">
        <f>SUM(U292:U298)</f>
        <v>265.2</v>
      </c>
      <c r="V299" s="56"/>
      <c r="W299" s="106">
        <f>SUM(W292:W298)</f>
        <v>51714</v>
      </c>
      <c r="X299" s="58"/>
    </row>
    <row r="300" spans="1:24" x14ac:dyDescent="0.3">
      <c r="L300" s="1"/>
      <c r="N300" s="1"/>
      <c r="P300" s="1"/>
    </row>
    <row r="301" spans="1:24" ht="15" thickBot="1" x14ac:dyDescent="0.35"/>
    <row r="302" spans="1:24" x14ac:dyDescent="0.3">
      <c r="A302" s="59">
        <v>526</v>
      </c>
      <c r="B302" s="60">
        <v>5026</v>
      </c>
      <c r="C302" s="60" t="s">
        <v>1</v>
      </c>
      <c r="D302" s="60"/>
      <c r="E302" s="61" t="str">
        <f t="shared" ref="E302:E307" si="245">CONCATENATE(C302,D302)</f>
        <v>X</v>
      </c>
      <c r="F302" s="60" t="s">
        <v>43</v>
      </c>
      <c r="G302" s="60">
        <v>1</v>
      </c>
      <c r="H302" s="62" t="str">
        <f t="shared" ref="H302:H307" si="246">CONCATENATE(F302,"/",G302)</f>
        <v>XXX400/1</v>
      </c>
      <c r="I302" s="60" t="s">
        <v>2</v>
      </c>
      <c r="J302" s="60" t="s">
        <v>3</v>
      </c>
      <c r="K302" s="63">
        <v>0.21388888888888891</v>
      </c>
      <c r="L302" s="63">
        <v>0.21597222222222223</v>
      </c>
      <c r="M302" s="60" t="s">
        <v>13</v>
      </c>
      <c r="N302" s="63">
        <v>0.22916666666666666</v>
      </c>
      <c r="O302" s="60" t="s">
        <v>11</v>
      </c>
      <c r="P302" s="62" t="str">
        <f t="shared" ref="P302:P306" si="247">IF(M303=O302,"OK","POZOR")</f>
        <v>OK</v>
      </c>
      <c r="Q302" s="64">
        <f t="shared" ref="Q302:Q307" si="248">IF(ISNUMBER(G302),N302-L302,IF(F302="přejezd",N302-L302,0))</f>
        <v>1.3194444444444425E-2</v>
      </c>
      <c r="R302" s="64">
        <f t="shared" ref="R302:R307" si="249">IF(ISNUMBER(G302),L302-K302,0)</f>
        <v>2.0833333333333259E-3</v>
      </c>
      <c r="S302" s="64">
        <f t="shared" ref="S302:S307" si="250">Q302+R302</f>
        <v>1.5277777777777751E-2</v>
      </c>
      <c r="T302" s="60"/>
      <c r="U302" s="60">
        <v>15.1</v>
      </c>
      <c r="V302" s="97">
        <f>INDEX('Počty dní'!A:E,MATCH(E302,'Počty dní'!C:C,0),4)</f>
        <v>195</v>
      </c>
      <c r="W302" s="100">
        <f t="shared" ref="W302:W307" si="251">V302*U302</f>
        <v>2944.5</v>
      </c>
    </row>
    <row r="303" spans="1:24" x14ac:dyDescent="0.3">
      <c r="A303" s="66">
        <v>526</v>
      </c>
      <c r="B303" s="41">
        <v>5026</v>
      </c>
      <c r="C303" s="41" t="s">
        <v>1</v>
      </c>
      <c r="D303" s="41"/>
      <c r="E303" s="10" t="str">
        <f t="shared" si="245"/>
        <v>X</v>
      </c>
      <c r="F303" s="41" t="s">
        <v>43</v>
      </c>
      <c r="G303" s="41">
        <v>4</v>
      </c>
      <c r="H303" s="9" t="str">
        <f t="shared" si="246"/>
        <v>XXX400/4</v>
      </c>
      <c r="I303" s="41" t="s">
        <v>3</v>
      </c>
      <c r="J303" s="41" t="s">
        <v>3</v>
      </c>
      <c r="K303" s="42">
        <v>0.23263888888888887</v>
      </c>
      <c r="L303" s="42">
        <v>0.23611111111111113</v>
      </c>
      <c r="M303" s="41" t="s">
        <v>11</v>
      </c>
      <c r="N303" s="42">
        <v>0.27777777777777779</v>
      </c>
      <c r="O303" s="41" t="s">
        <v>5</v>
      </c>
      <c r="P303" s="9" t="str">
        <f t="shared" si="247"/>
        <v>OK</v>
      </c>
      <c r="Q303" s="11">
        <f t="shared" si="248"/>
        <v>4.1666666666666657E-2</v>
      </c>
      <c r="R303" s="11">
        <f t="shared" si="249"/>
        <v>3.4722222222222654E-3</v>
      </c>
      <c r="S303" s="11">
        <f t="shared" si="250"/>
        <v>4.5138888888888923E-2</v>
      </c>
      <c r="T303" s="11">
        <f t="shared" ref="T303:T307" si="252">K303-N302</f>
        <v>3.4722222222222099E-3</v>
      </c>
      <c r="U303" s="41">
        <v>47.5</v>
      </c>
      <c r="V303" s="98">
        <f>INDEX('Počty dní'!A:E,MATCH(E303,'Počty dní'!C:C,0),4)</f>
        <v>195</v>
      </c>
      <c r="W303" s="99">
        <f t="shared" si="251"/>
        <v>9262.5</v>
      </c>
    </row>
    <row r="304" spans="1:24" x14ac:dyDescent="0.3">
      <c r="A304" s="66">
        <v>526</v>
      </c>
      <c r="B304" s="41">
        <v>5026</v>
      </c>
      <c r="C304" s="41" t="s">
        <v>1</v>
      </c>
      <c r="D304" s="41"/>
      <c r="E304" s="10" t="str">
        <f t="shared" si="245"/>
        <v>X</v>
      </c>
      <c r="F304" s="41" t="s">
        <v>43</v>
      </c>
      <c r="G304" s="41">
        <v>7</v>
      </c>
      <c r="H304" s="9" t="str">
        <f t="shared" si="246"/>
        <v>XXX400/7</v>
      </c>
      <c r="I304" s="41" t="s">
        <v>3</v>
      </c>
      <c r="J304" s="41" t="s">
        <v>3</v>
      </c>
      <c r="K304" s="42">
        <v>0.35416666666666669</v>
      </c>
      <c r="L304" s="42">
        <v>0.35625000000000001</v>
      </c>
      <c r="M304" s="41" t="s">
        <v>5</v>
      </c>
      <c r="N304" s="42">
        <v>0.39930555555555558</v>
      </c>
      <c r="O304" s="41" t="s">
        <v>11</v>
      </c>
      <c r="P304" s="9" t="str">
        <f t="shared" si="247"/>
        <v>OK</v>
      </c>
      <c r="Q304" s="11">
        <f t="shared" si="248"/>
        <v>4.3055555555555569E-2</v>
      </c>
      <c r="R304" s="11">
        <f t="shared" si="249"/>
        <v>2.0833333333333259E-3</v>
      </c>
      <c r="S304" s="11">
        <f t="shared" si="250"/>
        <v>4.5138888888888895E-2</v>
      </c>
      <c r="T304" s="11">
        <f t="shared" si="252"/>
        <v>7.6388888888888895E-2</v>
      </c>
      <c r="U304" s="41">
        <v>47.5</v>
      </c>
      <c r="V304" s="98">
        <f>INDEX('Počty dní'!A:E,MATCH(E304,'Počty dní'!C:C,0),4)</f>
        <v>195</v>
      </c>
      <c r="W304" s="99">
        <f t="shared" si="251"/>
        <v>9262.5</v>
      </c>
    </row>
    <row r="305" spans="1:24" x14ac:dyDescent="0.3">
      <c r="A305" s="66">
        <v>526</v>
      </c>
      <c r="B305" s="41">
        <v>5026</v>
      </c>
      <c r="C305" s="41" t="s">
        <v>1</v>
      </c>
      <c r="D305" s="41"/>
      <c r="E305" s="10" t="str">
        <f t="shared" si="245"/>
        <v>X</v>
      </c>
      <c r="F305" s="41" t="s">
        <v>43</v>
      </c>
      <c r="G305" s="41">
        <v>14</v>
      </c>
      <c r="H305" s="9" t="str">
        <f t="shared" si="246"/>
        <v>XXX400/14</v>
      </c>
      <c r="I305" s="41" t="s">
        <v>3</v>
      </c>
      <c r="J305" s="41" t="s">
        <v>3</v>
      </c>
      <c r="K305" s="42">
        <v>0.55555555555555558</v>
      </c>
      <c r="L305" s="42">
        <v>0.55902777777777779</v>
      </c>
      <c r="M305" s="41" t="s">
        <v>11</v>
      </c>
      <c r="N305" s="42">
        <v>0.60069444444444442</v>
      </c>
      <c r="O305" s="41" t="s">
        <v>5</v>
      </c>
      <c r="P305" s="9" t="str">
        <f t="shared" si="247"/>
        <v>OK</v>
      </c>
      <c r="Q305" s="11">
        <f t="shared" si="248"/>
        <v>4.166666666666663E-2</v>
      </c>
      <c r="R305" s="11">
        <f t="shared" si="249"/>
        <v>3.4722222222222099E-3</v>
      </c>
      <c r="S305" s="11">
        <f t="shared" si="250"/>
        <v>4.513888888888884E-2</v>
      </c>
      <c r="T305" s="11">
        <f t="shared" si="252"/>
        <v>0.15625</v>
      </c>
      <c r="U305" s="41">
        <v>47.5</v>
      </c>
      <c r="V305" s="98">
        <f>INDEX('Počty dní'!A:E,MATCH(E305,'Počty dní'!C:C,0),4)</f>
        <v>195</v>
      </c>
      <c r="W305" s="99">
        <f t="shared" si="251"/>
        <v>9262.5</v>
      </c>
    </row>
    <row r="306" spans="1:24" x14ac:dyDescent="0.3">
      <c r="A306" s="66">
        <v>526</v>
      </c>
      <c r="B306" s="41">
        <v>5026</v>
      </c>
      <c r="C306" s="41" t="s">
        <v>1</v>
      </c>
      <c r="D306" s="41"/>
      <c r="E306" s="10" t="str">
        <f t="shared" si="245"/>
        <v>X</v>
      </c>
      <c r="F306" s="41" t="s">
        <v>43</v>
      </c>
      <c r="G306" s="41">
        <v>17</v>
      </c>
      <c r="H306" s="9" t="str">
        <f t="shared" si="246"/>
        <v>XXX400/17</v>
      </c>
      <c r="I306" s="41" t="s">
        <v>3</v>
      </c>
      <c r="J306" s="41" t="s">
        <v>3</v>
      </c>
      <c r="K306" s="42">
        <v>0.64583333333333337</v>
      </c>
      <c r="L306" s="42">
        <v>0.64930555555555558</v>
      </c>
      <c r="M306" s="41" t="s">
        <v>5</v>
      </c>
      <c r="N306" s="42">
        <v>0.69097222222222221</v>
      </c>
      <c r="O306" s="41" t="s">
        <v>11</v>
      </c>
      <c r="P306" s="9" t="str">
        <f t="shared" si="247"/>
        <v>OK</v>
      </c>
      <c r="Q306" s="11">
        <f t="shared" si="248"/>
        <v>4.166666666666663E-2</v>
      </c>
      <c r="R306" s="11">
        <f t="shared" si="249"/>
        <v>3.4722222222222099E-3</v>
      </c>
      <c r="S306" s="11">
        <f t="shared" si="250"/>
        <v>4.513888888888884E-2</v>
      </c>
      <c r="T306" s="11">
        <f t="shared" si="252"/>
        <v>4.5138888888888951E-2</v>
      </c>
      <c r="U306" s="41">
        <v>47.5</v>
      </c>
      <c r="V306" s="98">
        <f>INDEX('Počty dní'!A:E,MATCH(E306,'Počty dní'!C:C,0),4)</f>
        <v>195</v>
      </c>
      <c r="W306" s="99">
        <f t="shared" si="251"/>
        <v>9262.5</v>
      </c>
    </row>
    <row r="307" spans="1:24" ht="15" thickBot="1" x14ac:dyDescent="0.35">
      <c r="A307" s="66">
        <v>526</v>
      </c>
      <c r="B307" s="41">
        <v>5026</v>
      </c>
      <c r="C307" s="41" t="s">
        <v>1</v>
      </c>
      <c r="D307" s="41"/>
      <c r="E307" s="10" t="str">
        <f t="shared" si="245"/>
        <v>X</v>
      </c>
      <c r="F307" s="41" t="s">
        <v>43</v>
      </c>
      <c r="G307" s="41">
        <v>22</v>
      </c>
      <c r="H307" s="9" t="str">
        <f t="shared" si="246"/>
        <v>XXX400/22</v>
      </c>
      <c r="I307" s="41" t="s">
        <v>2</v>
      </c>
      <c r="J307" s="41" t="s">
        <v>3</v>
      </c>
      <c r="K307" s="42">
        <v>0.72361111111111109</v>
      </c>
      <c r="L307" s="42">
        <v>0.72569444444444453</v>
      </c>
      <c r="M307" s="41" t="s">
        <v>11</v>
      </c>
      <c r="N307" s="42">
        <v>0.73888888888888893</v>
      </c>
      <c r="O307" s="41" t="s">
        <v>13</v>
      </c>
      <c r="P307" s="9"/>
      <c r="Q307" s="11">
        <f t="shared" si="248"/>
        <v>1.3194444444444398E-2</v>
      </c>
      <c r="R307" s="11">
        <f t="shared" si="249"/>
        <v>2.083333333333437E-3</v>
      </c>
      <c r="S307" s="11">
        <f t="shared" si="250"/>
        <v>1.5277777777777835E-2</v>
      </c>
      <c r="T307" s="11">
        <f t="shared" si="252"/>
        <v>3.2638888888888884E-2</v>
      </c>
      <c r="U307" s="41">
        <v>15.1</v>
      </c>
      <c r="V307" s="98">
        <f>INDEX('Počty dní'!A:E,MATCH(E307,'Počty dní'!C:C,0),4)</f>
        <v>195</v>
      </c>
      <c r="W307" s="99">
        <f t="shared" si="251"/>
        <v>2944.5</v>
      </c>
    </row>
    <row r="308" spans="1:24" ht="15" thickBot="1" x14ac:dyDescent="0.35">
      <c r="A308" s="43" t="str">
        <f ca="1">CONCATENATE(INDIRECT("R[-3]C[0]",FALSE),"celkem")</f>
        <v>526celkem</v>
      </c>
      <c r="B308" s="44"/>
      <c r="C308" s="44" t="str">
        <f ca="1">INDIRECT("R[-1]C[12]",FALSE)</f>
        <v>Želetava</v>
      </c>
      <c r="D308" s="45"/>
      <c r="E308" s="44"/>
      <c r="F308" s="45"/>
      <c r="G308" s="46"/>
      <c r="H308" s="47"/>
      <c r="I308" s="48"/>
      <c r="J308" s="49" t="str">
        <f ca="1">INDIRECT("R[-2]C[0]",FALSE)</f>
        <v>V</v>
      </c>
      <c r="K308" s="50"/>
      <c r="L308" s="51"/>
      <c r="M308" s="52"/>
      <c r="N308" s="51"/>
      <c r="O308" s="53"/>
      <c r="P308" s="44"/>
      <c r="Q308" s="54">
        <f>SUM(Q302:Q307)</f>
        <v>0.19444444444444431</v>
      </c>
      <c r="R308" s="54">
        <f t="shared" ref="R308:T308" si="253">SUM(R302:R307)</f>
        <v>1.6666666666666774E-2</v>
      </c>
      <c r="S308" s="54">
        <f t="shared" si="253"/>
        <v>0.21111111111111108</v>
      </c>
      <c r="T308" s="54">
        <f t="shared" si="253"/>
        <v>0.31388888888888894</v>
      </c>
      <c r="U308" s="55">
        <f>SUM(U302:U307)</f>
        <v>220.2</v>
      </c>
      <c r="V308" s="56"/>
      <c r="W308" s="106">
        <f>SUM(W302:W307)</f>
        <v>42939</v>
      </c>
      <c r="X308" s="58"/>
    </row>
    <row r="309" spans="1:24" x14ac:dyDescent="0.3">
      <c r="L309" s="1"/>
      <c r="N309" s="1"/>
    </row>
    <row r="310" spans="1:24" ht="15" thickBot="1" x14ac:dyDescent="0.35">
      <c r="L310" s="1"/>
      <c r="N310" s="1"/>
      <c r="P310" s="96"/>
    </row>
    <row r="311" spans="1:24" x14ac:dyDescent="0.3">
      <c r="A311" s="59">
        <v>527</v>
      </c>
      <c r="B311" s="60">
        <v>5027</v>
      </c>
      <c r="C311" s="60" t="s">
        <v>1</v>
      </c>
      <c r="D311" s="60"/>
      <c r="E311" s="61" t="str">
        <f t="shared" ref="E311:E325" si="254">CONCATENATE(C311,D311)</f>
        <v>X</v>
      </c>
      <c r="F311" s="60" t="s">
        <v>47</v>
      </c>
      <c r="G311" s="60">
        <v>1</v>
      </c>
      <c r="H311" s="62" t="str">
        <f t="shared" ref="H311:H325" si="255">CONCATENATE(F311,"/",G311)</f>
        <v>XXX385/1</v>
      </c>
      <c r="I311" s="60" t="s">
        <v>3</v>
      </c>
      <c r="J311" s="60" t="s">
        <v>3</v>
      </c>
      <c r="K311" s="63">
        <v>0.19791666666666666</v>
      </c>
      <c r="L311" s="63">
        <v>0.1986111111111111</v>
      </c>
      <c r="M311" s="60" t="s">
        <v>31</v>
      </c>
      <c r="N311" s="63">
        <v>0.22638888888888889</v>
      </c>
      <c r="O311" s="60" t="s">
        <v>18</v>
      </c>
      <c r="P311" s="95" t="str">
        <f t="shared" ref="P311:P324" si="256">IF(M312=O311,"OK","POZOR")</f>
        <v>OK</v>
      </c>
      <c r="Q311" s="64">
        <f t="shared" ref="Q311:Q325" si="257">IF(ISNUMBER(G311),N311-L311,IF(F311="přejezd",N311-L311,0))</f>
        <v>2.777777777777779E-2</v>
      </c>
      <c r="R311" s="64">
        <f t="shared" ref="R311:R325" si="258">IF(ISNUMBER(G311),L311-K311,0)</f>
        <v>6.9444444444444198E-4</v>
      </c>
      <c r="S311" s="64">
        <f t="shared" ref="S311:S325" si="259">Q311+R311</f>
        <v>2.8472222222222232E-2</v>
      </c>
      <c r="T311" s="60"/>
      <c r="U311" s="60">
        <v>22.1</v>
      </c>
      <c r="V311" s="97">
        <f>INDEX('Počty dní'!A:E,MATCH(E311,'Počty dní'!C:C,0),4)</f>
        <v>195</v>
      </c>
      <c r="W311" s="100">
        <f t="shared" ref="W311:W325" si="260">V311*U311</f>
        <v>4309.5</v>
      </c>
    </row>
    <row r="312" spans="1:24" x14ac:dyDescent="0.3">
      <c r="A312" s="66">
        <v>527</v>
      </c>
      <c r="B312" s="41">
        <v>5027</v>
      </c>
      <c r="C312" s="41" t="s">
        <v>1</v>
      </c>
      <c r="D312" s="41"/>
      <c r="E312" s="10" t="str">
        <f t="shared" si="254"/>
        <v>X</v>
      </c>
      <c r="F312" s="41" t="s">
        <v>47</v>
      </c>
      <c r="G312" s="41">
        <v>6</v>
      </c>
      <c r="H312" s="9" t="str">
        <f t="shared" si="255"/>
        <v>XXX385/6</v>
      </c>
      <c r="I312" s="41" t="s">
        <v>3</v>
      </c>
      <c r="J312" s="41" t="s">
        <v>3</v>
      </c>
      <c r="K312" s="42">
        <v>0.2590277777777778</v>
      </c>
      <c r="L312" s="42">
        <v>0.26041666666666669</v>
      </c>
      <c r="M312" s="41" t="s">
        <v>18</v>
      </c>
      <c r="N312" s="42">
        <v>0.3125</v>
      </c>
      <c r="O312" s="41" t="s">
        <v>11</v>
      </c>
      <c r="P312" s="9" t="str">
        <f t="shared" si="256"/>
        <v>OK</v>
      </c>
      <c r="Q312" s="11">
        <f t="shared" si="257"/>
        <v>5.2083333333333315E-2</v>
      </c>
      <c r="R312" s="11">
        <f t="shared" si="258"/>
        <v>1.388888888888884E-3</v>
      </c>
      <c r="S312" s="11">
        <f t="shared" si="259"/>
        <v>5.3472222222222199E-2</v>
      </c>
      <c r="T312" s="11">
        <f t="shared" ref="T312:T325" si="261">K312-N311</f>
        <v>3.2638888888888912E-2</v>
      </c>
      <c r="U312" s="41">
        <v>43.2</v>
      </c>
      <c r="V312" s="98">
        <f>INDEX('Počty dní'!A:E,MATCH(E312,'Počty dní'!C:C,0),4)</f>
        <v>195</v>
      </c>
      <c r="W312" s="99">
        <f t="shared" si="260"/>
        <v>8424</v>
      </c>
    </row>
    <row r="313" spans="1:24" x14ac:dyDescent="0.3">
      <c r="A313" s="66">
        <v>527</v>
      </c>
      <c r="B313" s="41">
        <v>5027</v>
      </c>
      <c r="C313" s="41" t="s">
        <v>1</v>
      </c>
      <c r="D313" s="41"/>
      <c r="E313" s="10" t="str">
        <f>CONCATENATE(C313,D313)</f>
        <v>X</v>
      </c>
      <c r="F313" s="41" t="s">
        <v>50</v>
      </c>
      <c r="G313" s="41">
        <v>5</v>
      </c>
      <c r="H313" s="9" t="str">
        <f>CONCATENATE(F313,"/",G313)</f>
        <v>XXX380/5</v>
      </c>
      <c r="I313" s="41" t="s">
        <v>2</v>
      </c>
      <c r="J313" s="41" t="s">
        <v>3</v>
      </c>
      <c r="K313" s="42">
        <v>0.31805555555555554</v>
      </c>
      <c r="L313" s="42">
        <v>0.31944444444444448</v>
      </c>
      <c r="M313" s="41" t="s">
        <v>11</v>
      </c>
      <c r="N313" s="42">
        <v>0.35000000000000003</v>
      </c>
      <c r="O313" s="41" t="s">
        <v>0</v>
      </c>
      <c r="P313" s="9" t="str">
        <f t="shared" si="256"/>
        <v>OK</v>
      </c>
      <c r="Q313" s="11">
        <f t="shared" si="257"/>
        <v>3.0555555555555558E-2</v>
      </c>
      <c r="R313" s="11">
        <f t="shared" si="258"/>
        <v>1.3888888888889395E-3</v>
      </c>
      <c r="S313" s="11">
        <f t="shared" si="259"/>
        <v>3.1944444444444497E-2</v>
      </c>
      <c r="T313" s="11">
        <f t="shared" si="261"/>
        <v>5.5555555555555358E-3</v>
      </c>
      <c r="U313" s="41">
        <v>32</v>
      </c>
      <c r="V313" s="98">
        <f>INDEX('Počty dní'!A:E,MATCH(E313,'Počty dní'!C:C,0),4)</f>
        <v>195</v>
      </c>
      <c r="W313" s="99">
        <f>V313*U313</f>
        <v>6240</v>
      </c>
    </row>
    <row r="314" spans="1:24" x14ac:dyDescent="0.3">
      <c r="A314" s="66">
        <v>527</v>
      </c>
      <c r="B314" s="41">
        <v>5027</v>
      </c>
      <c r="C314" s="41" t="s">
        <v>1</v>
      </c>
      <c r="D314" s="41"/>
      <c r="E314" s="10" t="str">
        <f>CONCATENATE(C314,D314)</f>
        <v>X</v>
      </c>
      <c r="F314" s="41" t="s">
        <v>50</v>
      </c>
      <c r="G314" s="41">
        <v>8</v>
      </c>
      <c r="H314" s="9" t="str">
        <f>CONCATENATE(F314,"/",G314)</f>
        <v>XXX380/8</v>
      </c>
      <c r="I314" s="41" t="s">
        <v>2</v>
      </c>
      <c r="J314" s="41" t="s">
        <v>3</v>
      </c>
      <c r="K314" s="42">
        <v>0.35000000000000003</v>
      </c>
      <c r="L314" s="42">
        <v>0.35069444444444442</v>
      </c>
      <c r="M314" s="41" t="s">
        <v>0</v>
      </c>
      <c r="N314" s="42">
        <v>0.3833333333333333</v>
      </c>
      <c r="O314" s="41" t="s">
        <v>11</v>
      </c>
      <c r="P314" s="9" t="str">
        <f t="shared" si="256"/>
        <v>OK</v>
      </c>
      <c r="Q314" s="11">
        <f t="shared" si="257"/>
        <v>3.2638888888888884E-2</v>
      </c>
      <c r="R314" s="11">
        <f t="shared" si="258"/>
        <v>6.9444444444438647E-4</v>
      </c>
      <c r="S314" s="11">
        <f t="shared" si="259"/>
        <v>3.333333333333327E-2</v>
      </c>
      <c r="T314" s="11">
        <f t="shared" si="261"/>
        <v>0</v>
      </c>
      <c r="U314" s="41">
        <v>32</v>
      </c>
      <c r="V314" s="98">
        <f>INDEX('Počty dní'!A:E,MATCH(E314,'Počty dní'!C:C,0),4)</f>
        <v>195</v>
      </c>
      <c r="W314" s="99">
        <f>V314*U314</f>
        <v>6240</v>
      </c>
    </row>
    <row r="315" spans="1:24" x14ac:dyDescent="0.3">
      <c r="A315" s="66">
        <v>527</v>
      </c>
      <c r="B315" s="41">
        <v>5027</v>
      </c>
      <c r="C315" s="41" t="s">
        <v>1</v>
      </c>
      <c r="D315" s="41"/>
      <c r="E315" s="10" t="str">
        <f t="shared" si="254"/>
        <v>X</v>
      </c>
      <c r="F315" s="41" t="s">
        <v>47</v>
      </c>
      <c r="G315" s="41">
        <v>9</v>
      </c>
      <c r="H315" s="9" t="str">
        <f t="shared" si="255"/>
        <v>XXX385/9</v>
      </c>
      <c r="I315" s="41" t="s">
        <v>2</v>
      </c>
      <c r="J315" s="41" t="s">
        <v>3</v>
      </c>
      <c r="K315" s="42">
        <v>0.4465277777777778</v>
      </c>
      <c r="L315" s="42">
        <v>0.44791666666666669</v>
      </c>
      <c r="M315" s="41" t="s">
        <v>11</v>
      </c>
      <c r="N315" s="42">
        <v>0.4694444444444445</v>
      </c>
      <c r="O315" s="41" t="s">
        <v>21</v>
      </c>
      <c r="P315" s="9" t="str">
        <f t="shared" si="256"/>
        <v>OK</v>
      </c>
      <c r="Q315" s="11">
        <f t="shared" si="257"/>
        <v>2.1527777777777812E-2</v>
      </c>
      <c r="R315" s="11">
        <f t="shared" si="258"/>
        <v>1.388888888888884E-3</v>
      </c>
      <c r="S315" s="11">
        <f t="shared" si="259"/>
        <v>2.2916666666666696E-2</v>
      </c>
      <c r="T315" s="11">
        <f t="shared" si="261"/>
        <v>6.3194444444444497E-2</v>
      </c>
      <c r="U315" s="41">
        <v>21</v>
      </c>
      <c r="V315" s="98">
        <f>INDEX('Počty dní'!A:E,MATCH(E315,'Počty dní'!C:C,0),4)</f>
        <v>195</v>
      </c>
      <c r="W315" s="99">
        <f t="shared" si="260"/>
        <v>4095</v>
      </c>
    </row>
    <row r="316" spans="1:24" x14ac:dyDescent="0.3">
      <c r="A316" s="66">
        <v>527</v>
      </c>
      <c r="B316" s="41">
        <v>5027</v>
      </c>
      <c r="C316" s="41" t="s">
        <v>1</v>
      </c>
      <c r="D316" s="41"/>
      <c r="E316" s="10" t="str">
        <f t="shared" si="254"/>
        <v>X</v>
      </c>
      <c r="F316" s="41" t="s">
        <v>47</v>
      </c>
      <c r="G316" s="41">
        <v>10</v>
      </c>
      <c r="H316" s="9" t="str">
        <f t="shared" si="255"/>
        <v>XXX385/10</v>
      </c>
      <c r="I316" s="41" t="s">
        <v>2</v>
      </c>
      <c r="J316" s="41" t="s">
        <v>3</v>
      </c>
      <c r="K316" s="42">
        <v>0.4694444444444445</v>
      </c>
      <c r="L316" s="42">
        <v>0.47083333333333338</v>
      </c>
      <c r="M316" s="41" t="s">
        <v>21</v>
      </c>
      <c r="N316" s="42">
        <v>0.48819444444444443</v>
      </c>
      <c r="O316" s="41" t="s">
        <v>11</v>
      </c>
      <c r="P316" s="9" t="str">
        <f t="shared" si="256"/>
        <v>OK</v>
      </c>
      <c r="Q316" s="11">
        <f t="shared" si="257"/>
        <v>1.7361111111111049E-2</v>
      </c>
      <c r="R316" s="11">
        <f t="shared" si="258"/>
        <v>1.388888888888884E-3</v>
      </c>
      <c r="S316" s="11">
        <f t="shared" si="259"/>
        <v>1.8749999999999933E-2</v>
      </c>
      <c r="T316" s="11">
        <f t="shared" si="261"/>
        <v>0</v>
      </c>
      <c r="U316" s="41">
        <v>14.7</v>
      </c>
      <c r="V316" s="98">
        <f>INDEX('Počty dní'!A:E,MATCH(E316,'Počty dní'!C:C,0),4)</f>
        <v>195</v>
      </c>
      <c r="W316" s="99">
        <f t="shared" si="260"/>
        <v>2866.5</v>
      </c>
    </row>
    <row r="317" spans="1:24" x14ac:dyDescent="0.3">
      <c r="A317" s="66">
        <v>527</v>
      </c>
      <c r="B317" s="41">
        <v>5027</v>
      </c>
      <c r="C317" s="41" t="s">
        <v>1</v>
      </c>
      <c r="D317" s="41"/>
      <c r="E317" s="10" t="str">
        <f t="shared" si="254"/>
        <v>X</v>
      </c>
      <c r="F317" s="41" t="s">
        <v>47</v>
      </c>
      <c r="G317" s="41">
        <v>11</v>
      </c>
      <c r="H317" s="9" t="str">
        <f t="shared" si="255"/>
        <v>XXX385/11</v>
      </c>
      <c r="I317" s="41" t="s">
        <v>2</v>
      </c>
      <c r="J317" s="41" t="s">
        <v>3</v>
      </c>
      <c r="K317" s="42">
        <v>0.51597222222222217</v>
      </c>
      <c r="L317" s="42">
        <v>0.51736111111111105</v>
      </c>
      <c r="M317" s="41" t="s">
        <v>11</v>
      </c>
      <c r="N317" s="42">
        <v>0.56805555555555554</v>
      </c>
      <c r="O317" s="41" t="s">
        <v>18</v>
      </c>
      <c r="P317" s="9" t="str">
        <f t="shared" si="256"/>
        <v>OK</v>
      </c>
      <c r="Q317" s="11">
        <f t="shared" si="257"/>
        <v>5.0694444444444486E-2</v>
      </c>
      <c r="R317" s="11">
        <f t="shared" si="258"/>
        <v>1.388888888888884E-3</v>
      </c>
      <c r="S317" s="11">
        <f t="shared" si="259"/>
        <v>5.208333333333337E-2</v>
      </c>
      <c r="T317" s="11">
        <f t="shared" si="261"/>
        <v>2.7777777777777735E-2</v>
      </c>
      <c r="U317" s="41">
        <v>43.2</v>
      </c>
      <c r="V317" s="98">
        <f>INDEX('Počty dní'!A:E,MATCH(E317,'Počty dní'!C:C,0),4)</f>
        <v>195</v>
      </c>
      <c r="W317" s="99">
        <f t="shared" si="260"/>
        <v>8424</v>
      </c>
    </row>
    <row r="318" spans="1:24" x14ac:dyDescent="0.3">
      <c r="A318" s="66">
        <v>527</v>
      </c>
      <c r="B318" s="41">
        <v>5027</v>
      </c>
      <c r="C318" s="41" t="s">
        <v>1</v>
      </c>
      <c r="D318" s="41"/>
      <c r="E318" s="10" t="str">
        <f t="shared" si="254"/>
        <v>X</v>
      </c>
      <c r="F318" s="41" t="s">
        <v>28</v>
      </c>
      <c r="G318" s="41"/>
      <c r="H318" s="9" t="str">
        <f t="shared" si="255"/>
        <v>přejezd/</v>
      </c>
      <c r="I318" s="41"/>
      <c r="J318" s="41" t="s">
        <v>3</v>
      </c>
      <c r="K318" s="42">
        <v>0.56805555555555554</v>
      </c>
      <c r="L318" s="42">
        <v>0.56805555555555554</v>
      </c>
      <c r="M318" s="41" t="s">
        <v>18</v>
      </c>
      <c r="N318" s="42">
        <v>0.57152777777777775</v>
      </c>
      <c r="O318" s="41" t="s">
        <v>4</v>
      </c>
      <c r="P318" s="9" t="str">
        <f t="shared" si="256"/>
        <v>OK</v>
      </c>
      <c r="Q318" s="11">
        <f t="shared" si="257"/>
        <v>3.4722222222222099E-3</v>
      </c>
      <c r="R318" s="11">
        <f t="shared" si="258"/>
        <v>0</v>
      </c>
      <c r="S318" s="11">
        <f t="shared" si="259"/>
        <v>3.4722222222222099E-3</v>
      </c>
      <c r="T318" s="11">
        <f t="shared" si="261"/>
        <v>0</v>
      </c>
      <c r="U318" s="41">
        <v>0</v>
      </c>
      <c r="V318" s="98">
        <f>INDEX('Počty dní'!A:E,MATCH(E318,'Počty dní'!C:C,0),4)</f>
        <v>195</v>
      </c>
      <c r="W318" s="40">
        <f t="shared" si="260"/>
        <v>0</v>
      </c>
    </row>
    <row r="319" spans="1:24" x14ac:dyDescent="0.3">
      <c r="A319" s="66">
        <v>527</v>
      </c>
      <c r="B319" s="41">
        <v>5027</v>
      </c>
      <c r="C319" s="41" t="s">
        <v>1</v>
      </c>
      <c r="D319" s="41">
        <v>10</v>
      </c>
      <c r="E319" s="10" t="str">
        <f t="shared" si="254"/>
        <v>X10</v>
      </c>
      <c r="F319" s="41" t="s">
        <v>41</v>
      </c>
      <c r="G319" s="41">
        <v>27</v>
      </c>
      <c r="H319" s="9" t="str">
        <f t="shared" si="255"/>
        <v>XXX370/27</v>
      </c>
      <c r="I319" s="41" t="s">
        <v>3</v>
      </c>
      <c r="J319" s="41" t="s">
        <v>3</v>
      </c>
      <c r="K319" s="42">
        <v>0.57291666666666663</v>
      </c>
      <c r="L319" s="42">
        <v>0.57638888888888895</v>
      </c>
      <c r="M319" s="41" t="s">
        <v>4</v>
      </c>
      <c r="N319" s="42">
        <v>0.60069444444444442</v>
      </c>
      <c r="O319" s="41" t="s">
        <v>11</v>
      </c>
      <c r="P319" s="9" t="str">
        <f t="shared" si="256"/>
        <v>OK</v>
      </c>
      <c r="Q319" s="11">
        <f t="shared" si="257"/>
        <v>2.4305555555555469E-2</v>
      </c>
      <c r="R319" s="11">
        <f t="shared" si="258"/>
        <v>3.4722222222223209E-3</v>
      </c>
      <c r="S319" s="11">
        <f t="shared" si="259"/>
        <v>2.777777777777779E-2</v>
      </c>
      <c r="T319" s="11">
        <f t="shared" si="261"/>
        <v>1.388888888888884E-3</v>
      </c>
      <c r="U319" s="41">
        <v>26</v>
      </c>
      <c r="V319" s="9">
        <f>INDEX('Počty dní'!A:E,MATCH(E319,'Počty dní'!C:C,0),4)</f>
        <v>195</v>
      </c>
      <c r="W319" s="40">
        <f t="shared" si="260"/>
        <v>5070</v>
      </c>
    </row>
    <row r="320" spans="1:24" x14ac:dyDescent="0.3">
      <c r="A320" s="66">
        <v>527</v>
      </c>
      <c r="B320" s="41">
        <v>5027</v>
      </c>
      <c r="C320" s="41" t="s">
        <v>1</v>
      </c>
      <c r="D320" s="41"/>
      <c r="E320" s="10" t="str">
        <f t="shared" si="254"/>
        <v>X</v>
      </c>
      <c r="F320" s="41" t="s">
        <v>47</v>
      </c>
      <c r="G320" s="41">
        <v>15</v>
      </c>
      <c r="H320" s="9" t="str">
        <f t="shared" si="255"/>
        <v>XXX385/15</v>
      </c>
      <c r="I320" s="41" t="s">
        <v>3</v>
      </c>
      <c r="J320" s="41" t="s">
        <v>3</v>
      </c>
      <c r="K320" s="42">
        <v>0.61111111111111105</v>
      </c>
      <c r="L320" s="42">
        <v>0.61458333333333337</v>
      </c>
      <c r="M320" s="41" t="s">
        <v>11</v>
      </c>
      <c r="N320" s="42">
        <v>0.65416666666666667</v>
      </c>
      <c r="O320" s="41" t="s">
        <v>4</v>
      </c>
      <c r="P320" s="9" t="str">
        <f t="shared" si="256"/>
        <v>OK</v>
      </c>
      <c r="Q320" s="11">
        <f t="shared" si="257"/>
        <v>3.9583333333333304E-2</v>
      </c>
      <c r="R320" s="11">
        <f t="shared" si="258"/>
        <v>3.4722222222223209E-3</v>
      </c>
      <c r="S320" s="11">
        <f t="shared" si="259"/>
        <v>4.3055555555555625E-2</v>
      </c>
      <c r="T320" s="11">
        <f t="shared" si="261"/>
        <v>1.041666666666663E-2</v>
      </c>
      <c r="U320" s="41">
        <v>35.4</v>
      </c>
      <c r="V320" s="98">
        <f>INDEX('Počty dní'!A:E,MATCH(E320,'Počty dní'!C:C,0),4)</f>
        <v>195</v>
      </c>
      <c r="W320" s="99">
        <f t="shared" si="260"/>
        <v>6903</v>
      </c>
    </row>
    <row r="321" spans="1:24" x14ac:dyDescent="0.3">
      <c r="A321" s="66">
        <v>527</v>
      </c>
      <c r="B321" s="41">
        <v>5027</v>
      </c>
      <c r="C321" s="41" t="s">
        <v>1</v>
      </c>
      <c r="D321" s="41"/>
      <c r="E321" s="10" t="str">
        <f t="shared" si="254"/>
        <v>X</v>
      </c>
      <c r="F321" s="41" t="s">
        <v>47</v>
      </c>
      <c r="G321" s="41">
        <v>20</v>
      </c>
      <c r="H321" s="9" t="str">
        <f t="shared" si="255"/>
        <v>XXX385/20</v>
      </c>
      <c r="I321" s="41" t="s">
        <v>2</v>
      </c>
      <c r="J321" s="41" t="s">
        <v>3</v>
      </c>
      <c r="K321" s="42">
        <v>0.73402777777777783</v>
      </c>
      <c r="L321" s="42">
        <v>0.73611111111111116</v>
      </c>
      <c r="M321" s="41" t="s">
        <v>4</v>
      </c>
      <c r="N321" s="42">
        <v>0.77083333333333337</v>
      </c>
      <c r="O321" s="41" t="s">
        <v>11</v>
      </c>
      <c r="P321" s="9" t="str">
        <f t="shared" si="256"/>
        <v>OK</v>
      </c>
      <c r="Q321" s="11">
        <f t="shared" si="257"/>
        <v>3.472222222222221E-2</v>
      </c>
      <c r="R321" s="11">
        <f t="shared" si="258"/>
        <v>2.0833333333333259E-3</v>
      </c>
      <c r="S321" s="11">
        <f t="shared" si="259"/>
        <v>3.6805555555555536E-2</v>
      </c>
      <c r="T321" s="11">
        <f t="shared" si="261"/>
        <v>7.986111111111116E-2</v>
      </c>
      <c r="U321" s="41">
        <v>29.1</v>
      </c>
      <c r="V321" s="98">
        <f>INDEX('Počty dní'!A:E,MATCH(E321,'Počty dní'!C:C,0),4)</f>
        <v>195</v>
      </c>
      <c r="W321" s="99">
        <f t="shared" si="260"/>
        <v>5674.5</v>
      </c>
    </row>
    <row r="322" spans="1:24" x14ac:dyDescent="0.3">
      <c r="A322" s="66">
        <v>527</v>
      </c>
      <c r="B322" s="41">
        <v>5027</v>
      </c>
      <c r="C322" s="41" t="s">
        <v>1</v>
      </c>
      <c r="D322" s="41"/>
      <c r="E322" s="10" t="str">
        <f t="shared" si="254"/>
        <v>X</v>
      </c>
      <c r="F322" s="41" t="s">
        <v>47</v>
      </c>
      <c r="G322" s="41">
        <v>21</v>
      </c>
      <c r="H322" s="9" t="str">
        <f t="shared" si="255"/>
        <v>XXX385/21</v>
      </c>
      <c r="I322" s="41" t="s">
        <v>2</v>
      </c>
      <c r="J322" s="41" t="s">
        <v>3</v>
      </c>
      <c r="K322" s="42">
        <v>0.77986111111111101</v>
      </c>
      <c r="L322" s="42">
        <v>0.78125</v>
      </c>
      <c r="M322" s="41" t="s">
        <v>11</v>
      </c>
      <c r="N322" s="42">
        <v>0.8027777777777777</v>
      </c>
      <c r="O322" s="41" t="s">
        <v>21</v>
      </c>
      <c r="P322" s="9" t="str">
        <f t="shared" si="256"/>
        <v>OK</v>
      </c>
      <c r="Q322" s="11">
        <f t="shared" si="257"/>
        <v>2.1527777777777701E-2</v>
      </c>
      <c r="R322" s="11">
        <f t="shared" si="258"/>
        <v>1.388888888888995E-3</v>
      </c>
      <c r="S322" s="11">
        <f t="shared" si="259"/>
        <v>2.2916666666666696E-2</v>
      </c>
      <c r="T322" s="11">
        <f t="shared" si="261"/>
        <v>9.0277777777776347E-3</v>
      </c>
      <c r="U322" s="41">
        <v>21</v>
      </c>
      <c r="V322" s="98">
        <f>INDEX('Počty dní'!A:E,MATCH(E322,'Počty dní'!C:C,0),4)</f>
        <v>195</v>
      </c>
      <c r="W322" s="99">
        <f t="shared" si="260"/>
        <v>4095</v>
      </c>
    </row>
    <row r="323" spans="1:24" x14ac:dyDescent="0.3">
      <c r="A323" s="66">
        <v>527</v>
      </c>
      <c r="B323" s="41">
        <v>5027</v>
      </c>
      <c r="C323" s="41" t="s">
        <v>1</v>
      </c>
      <c r="D323" s="41"/>
      <c r="E323" s="10" t="str">
        <f t="shared" si="254"/>
        <v>X</v>
      </c>
      <c r="F323" s="41" t="s">
        <v>47</v>
      </c>
      <c r="G323" s="41">
        <v>22</v>
      </c>
      <c r="H323" s="9" t="str">
        <f t="shared" si="255"/>
        <v>XXX385/22</v>
      </c>
      <c r="I323" s="41" t="s">
        <v>2</v>
      </c>
      <c r="J323" s="41" t="s">
        <v>3</v>
      </c>
      <c r="K323" s="42">
        <v>0.80347222222222225</v>
      </c>
      <c r="L323" s="42">
        <v>0.80347222222222225</v>
      </c>
      <c r="M323" s="41" t="s">
        <v>21</v>
      </c>
      <c r="N323" s="42">
        <v>0.80902777777777779</v>
      </c>
      <c r="O323" s="41" t="s">
        <v>31</v>
      </c>
      <c r="P323" s="9" t="str">
        <f t="shared" si="256"/>
        <v>OK</v>
      </c>
      <c r="Q323" s="11">
        <f t="shared" si="257"/>
        <v>5.5555555555555358E-3</v>
      </c>
      <c r="R323" s="11">
        <f t="shared" si="258"/>
        <v>0</v>
      </c>
      <c r="S323" s="11">
        <f t="shared" si="259"/>
        <v>5.5555555555555358E-3</v>
      </c>
      <c r="T323" s="11">
        <f t="shared" si="261"/>
        <v>6.94444444444553E-4</v>
      </c>
      <c r="U323" s="41">
        <v>4.9000000000000004</v>
      </c>
      <c r="V323" s="98">
        <f>INDEX('Počty dní'!A:E,MATCH(E323,'Počty dní'!C:C,0),4)</f>
        <v>195</v>
      </c>
      <c r="W323" s="99">
        <f t="shared" si="260"/>
        <v>955.50000000000011</v>
      </c>
    </row>
    <row r="324" spans="1:24" x14ac:dyDescent="0.3">
      <c r="A324" s="66">
        <v>527</v>
      </c>
      <c r="B324" s="41">
        <v>5027</v>
      </c>
      <c r="C324" s="41" t="s">
        <v>1</v>
      </c>
      <c r="D324" s="41"/>
      <c r="E324" s="10" t="str">
        <f t="shared" si="254"/>
        <v>X</v>
      </c>
      <c r="F324" s="41" t="s">
        <v>47</v>
      </c>
      <c r="G324" s="41">
        <v>23</v>
      </c>
      <c r="H324" s="9" t="str">
        <f t="shared" si="255"/>
        <v>XXX385/23</v>
      </c>
      <c r="I324" s="41" t="s">
        <v>2</v>
      </c>
      <c r="J324" s="41" t="s">
        <v>3</v>
      </c>
      <c r="K324" s="42">
        <v>0.86249999999999993</v>
      </c>
      <c r="L324" s="42">
        <v>0.86319444444444438</v>
      </c>
      <c r="M324" s="41" t="s">
        <v>31</v>
      </c>
      <c r="N324" s="42">
        <v>0.8965277777777777</v>
      </c>
      <c r="O324" s="41" t="s">
        <v>18</v>
      </c>
      <c r="P324" s="9" t="str">
        <f t="shared" si="256"/>
        <v>OK</v>
      </c>
      <c r="Q324" s="11">
        <f t="shared" si="257"/>
        <v>3.3333333333333326E-2</v>
      </c>
      <c r="R324" s="11">
        <f t="shared" si="258"/>
        <v>6.9444444444444198E-4</v>
      </c>
      <c r="S324" s="11">
        <f t="shared" si="259"/>
        <v>3.4027777777777768E-2</v>
      </c>
      <c r="T324" s="11">
        <f t="shared" si="261"/>
        <v>5.3472222222222143E-2</v>
      </c>
      <c r="U324" s="41">
        <v>28.4</v>
      </c>
      <c r="V324" s="98">
        <f>INDEX('Počty dní'!A:E,MATCH(E324,'Počty dní'!C:C,0),4)</f>
        <v>195</v>
      </c>
      <c r="W324" s="99">
        <f t="shared" si="260"/>
        <v>5538</v>
      </c>
    </row>
    <row r="325" spans="1:24" ht="15" thickBot="1" x14ac:dyDescent="0.35">
      <c r="A325" s="66">
        <v>527</v>
      </c>
      <c r="B325" s="41">
        <v>5027</v>
      </c>
      <c r="C325" s="41" t="s">
        <v>1</v>
      </c>
      <c r="D325" s="41"/>
      <c r="E325" s="10" t="str">
        <f t="shared" si="254"/>
        <v>X</v>
      </c>
      <c r="F325" s="41" t="s">
        <v>47</v>
      </c>
      <c r="G325" s="41">
        <v>24</v>
      </c>
      <c r="H325" s="9" t="str">
        <f t="shared" si="255"/>
        <v>XXX385/24</v>
      </c>
      <c r="I325" s="41" t="s">
        <v>2</v>
      </c>
      <c r="J325" s="41" t="s">
        <v>3</v>
      </c>
      <c r="K325" s="42">
        <v>0.93333333333333324</v>
      </c>
      <c r="L325" s="42">
        <v>0.93402777777777779</v>
      </c>
      <c r="M325" s="41" t="s">
        <v>18</v>
      </c>
      <c r="N325" s="42">
        <v>0.96805555555555556</v>
      </c>
      <c r="O325" s="41" t="s">
        <v>31</v>
      </c>
      <c r="P325" s="9"/>
      <c r="Q325" s="11">
        <f t="shared" si="257"/>
        <v>3.4027777777777768E-2</v>
      </c>
      <c r="R325" s="11">
        <f t="shared" si="258"/>
        <v>6.94444444444553E-4</v>
      </c>
      <c r="S325" s="11">
        <f t="shared" si="259"/>
        <v>3.4722222222222321E-2</v>
      </c>
      <c r="T325" s="11">
        <f t="shared" si="261"/>
        <v>3.6805555555555536E-2</v>
      </c>
      <c r="U325" s="41">
        <v>28.4</v>
      </c>
      <c r="V325" s="98">
        <f>INDEX('Počty dní'!A:E,MATCH(E325,'Počty dní'!C:C,0),4)</f>
        <v>195</v>
      </c>
      <c r="W325" s="99">
        <f t="shared" si="260"/>
        <v>5538</v>
      </c>
    </row>
    <row r="326" spans="1:24" ht="15" thickBot="1" x14ac:dyDescent="0.35">
      <c r="A326" s="43" t="str">
        <f ca="1">CONCATENATE(INDIRECT("R[-3]C[0]",FALSE),"celkem")</f>
        <v>527celkem</v>
      </c>
      <c r="B326" s="44"/>
      <c r="C326" s="44" t="str">
        <f ca="1">INDIRECT("R[-1]C[12]",FALSE)</f>
        <v>Šebkovice</v>
      </c>
      <c r="D326" s="45"/>
      <c r="E326" s="44"/>
      <c r="F326" s="45"/>
      <c r="G326" s="46"/>
      <c r="H326" s="47"/>
      <c r="I326" s="48"/>
      <c r="J326" s="49" t="str">
        <f ca="1">INDIRECT("R[-2]C[0]",FALSE)</f>
        <v>V</v>
      </c>
      <c r="K326" s="50"/>
      <c r="L326" s="51"/>
      <c r="M326" s="52"/>
      <c r="N326" s="51"/>
      <c r="O326" s="53"/>
      <c r="P326" s="44"/>
      <c r="Q326" s="54">
        <f>SUM(Q311:Q325)</f>
        <v>0.42916666666666642</v>
      </c>
      <c r="R326" s="54">
        <f>SUM(R311:R325)</f>
        <v>2.0138888888889261E-2</v>
      </c>
      <c r="S326" s="54">
        <f>SUM(S311:S325)</f>
        <v>0.44930555555555568</v>
      </c>
      <c r="T326" s="54">
        <f>SUM(T311:T325)</f>
        <v>0.32083333333333319</v>
      </c>
      <c r="U326" s="55">
        <f>SUM(U311:U325)</f>
        <v>381.39999999999992</v>
      </c>
      <c r="V326" s="56"/>
      <c r="W326" s="106">
        <f>SUM(W311:W325)</f>
        <v>74373</v>
      </c>
      <c r="X326" s="58"/>
    </row>
    <row r="327" spans="1:24" x14ac:dyDescent="0.3">
      <c r="L327" s="1"/>
      <c r="N327" s="1"/>
      <c r="P327" s="1"/>
    </row>
    <row r="328" spans="1:24" ht="15" thickBot="1" x14ac:dyDescent="0.35">
      <c r="L328" s="1"/>
      <c r="N328" s="1"/>
      <c r="P328" s="1"/>
    </row>
    <row r="329" spans="1:24" x14ac:dyDescent="0.3">
      <c r="A329" s="59">
        <v>528</v>
      </c>
      <c r="B329" s="60">
        <v>5028</v>
      </c>
      <c r="C329" s="60" t="s">
        <v>1</v>
      </c>
      <c r="D329" s="60"/>
      <c r="E329" s="61" t="str">
        <f t="shared" ref="E329:E339" si="262">CONCATENATE(C329,D329)</f>
        <v>X</v>
      </c>
      <c r="F329" s="60" t="s">
        <v>47</v>
      </c>
      <c r="G329" s="60">
        <v>2</v>
      </c>
      <c r="H329" s="62" t="str">
        <f t="shared" ref="H329:H339" si="263">CONCATENATE(F329,"/",G329)</f>
        <v>XXX385/2</v>
      </c>
      <c r="I329" s="60" t="s">
        <v>2</v>
      </c>
      <c r="J329" s="60" t="s">
        <v>3</v>
      </c>
      <c r="K329" s="63">
        <v>0.20555555555555557</v>
      </c>
      <c r="L329" s="63">
        <v>0.20625000000000002</v>
      </c>
      <c r="M329" s="60" t="s">
        <v>21</v>
      </c>
      <c r="N329" s="63">
        <v>0.22916666666666666</v>
      </c>
      <c r="O329" s="60" t="s">
        <v>11</v>
      </c>
      <c r="P329" s="62" t="str">
        <f t="shared" ref="P329:P338" si="264">IF(M330=O329,"OK","POZOR")</f>
        <v>OK</v>
      </c>
      <c r="Q329" s="64">
        <f t="shared" ref="Q329:Q339" si="265">IF(ISNUMBER(G329),N329-L329,IF(F329="přejezd",N329-L329,0))</f>
        <v>2.2916666666666641E-2</v>
      </c>
      <c r="R329" s="64">
        <f t="shared" ref="R329:R339" si="266">IF(ISNUMBER(G329),L329-K329,0)</f>
        <v>6.9444444444444198E-4</v>
      </c>
      <c r="S329" s="64">
        <f t="shared" ref="S329:S339" si="267">Q329+R329</f>
        <v>2.3611111111111083E-2</v>
      </c>
      <c r="T329" s="60"/>
      <c r="U329" s="60">
        <v>21</v>
      </c>
      <c r="V329" s="97">
        <f>INDEX('Počty dní'!A:E,MATCH(E329,'Počty dní'!C:C,0),4)</f>
        <v>195</v>
      </c>
      <c r="W329" s="100">
        <f t="shared" ref="W329:W339" si="268">V329*U329</f>
        <v>4095</v>
      </c>
    </row>
    <row r="330" spans="1:24" x14ac:dyDescent="0.3">
      <c r="A330" s="66">
        <v>528</v>
      </c>
      <c r="B330" s="41">
        <v>5028</v>
      </c>
      <c r="C330" s="41" t="s">
        <v>1</v>
      </c>
      <c r="D330" s="41"/>
      <c r="E330" s="10" t="str">
        <f t="shared" si="262"/>
        <v>X</v>
      </c>
      <c r="F330" s="41" t="s">
        <v>28</v>
      </c>
      <c r="G330" s="41"/>
      <c r="H330" s="9" t="str">
        <f t="shared" si="263"/>
        <v>přejezd/</v>
      </c>
      <c r="I330" s="41"/>
      <c r="J330" s="41" t="s">
        <v>3</v>
      </c>
      <c r="K330" s="42">
        <v>0.23750000000000002</v>
      </c>
      <c r="L330" s="42">
        <v>0.23750000000000002</v>
      </c>
      <c r="M330" s="41" t="s">
        <v>11</v>
      </c>
      <c r="N330" s="42">
        <v>0.24722222222222223</v>
      </c>
      <c r="O330" s="41" t="s">
        <v>16</v>
      </c>
      <c r="P330" s="9" t="str">
        <f t="shared" si="264"/>
        <v>OK</v>
      </c>
      <c r="Q330" s="11">
        <f t="shared" si="265"/>
        <v>9.7222222222222154E-3</v>
      </c>
      <c r="R330" s="11">
        <f t="shared" si="266"/>
        <v>0</v>
      </c>
      <c r="S330" s="11">
        <f t="shared" si="267"/>
        <v>9.7222222222222154E-3</v>
      </c>
      <c r="T330" s="11">
        <f t="shared" ref="T330:T339" si="269">K330-N329</f>
        <v>8.3333333333333592E-3</v>
      </c>
      <c r="U330" s="41">
        <v>0</v>
      </c>
      <c r="V330" s="98">
        <f>INDEX('Počty dní'!A:E,MATCH(E330,'Počty dní'!C:C,0),4)</f>
        <v>195</v>
      </c>
      <c r="W330" s="40">
        <f t="shared" si="268"/>
        <v>0</v>
      </c>
    </row>
    <row r="331" spans="1:24" x14ac:dyDescent="0.3">
      <c r="A331" s="66">
        <v>528</v>
      </c>
      <c r="B331" s="41">
        <v>5028</v>
      </c>
      <c r="C331" s="41" t="s">
        <v>1</v>
      </c>
      <c r="D331" s="41"/>
      <c r="E331" s="10" t="str">
        <f t="shared" si="262"/>
        <v>X</v>
      </c>
      <c r="F331" s="41" t="s">
        <v>45</v>
      </c>
      <c r="G331" s="41">
        <v>4</v>
      </c>
      <c r="H331" s="9" t="str">
        <f t="shared" si="263"/>
        <v>XXX372/4</v>
      </c>
      <c r="I331" s="41" t="s">
        <v>2</v>
      </c>
      <c r="J331" s="41" t="s">
        <v>3</v>
      </c>
      <c r="K331" s="42">
        <v>0.24930555555555556</v>
      </c>
      <c r="L331" s="42">
        <v>0.25</v>
      </c>
      <c r="M331" s="41" t="s">
        <v>16</v>
      </c>
      <c r="N331" s="42">
        <v>0.26041666666666669</v>
      </c>
      <c r="O331" s="41" t="s">
        <v>11</v>
      </c>
      <c r="P331" s="9" t="str">
        <f t="shared" si="264"/>
        <v>OK</v>
      </c>
      <c r="Q331" s="11">
        <f t="shared" si="265"/>
        <v>1.0416666666666685E-2</v>
      </c>
      <c r="R331" s="11">
        <f t="shared" si="266"/>
        <v>6.9444444444444198E-4</v>
      </c>
      <c r="S331" s="11">
        <f t="shared" si="267"/>
        <v>1.1111111111111127E-2</v>
      </c>
      <c r="T331" s="11">
        <f t="shared" si="269"/>
        <v>2.0833333333333259E-3</v>
      </c>
      <c r="U331" s="41">
        <v>11.1</v>
      </c>
      <c r="V331" s="98">
        <f>INDEX('Počty dní'!A:E,MATCH(E331,'Počty dní'!C:C,0),4)</f>
        <v>195</v>
      </c>
      <c r="W331" s="99">
        <f t="shared" si="268"/>
        <v>2164.5</v>
      </c>
    </row>
    <row r="332" spans="1:24" x14ac:dyDescent="0.3">
      <c r="A332" s="66">
        <v>528</v>
      </c>
      <c r="B332" s="41">
        <v>5028</v>
      </c>
      <c r="C332" s="41" t="s">
        <v>1</v>
      </c>
      <c r="D332" s="41"/>
      <c r="E332" s="10" t="str">
        <f t="shared" si="262"/>
        <v>X</v>
      </c>
      <c r="F332" s="41" t="s">
        <v>47</v>
      </c>
      <c r="G332" s="41">
        <v>5</v>
      </c>
      <c r="H332" s="9" t="str">
        <f t="shared" si="263"/>
        <v>XXX385/5</v>
      </c>
      <c r="I332" s="41" t="s">
        <v>3</v>
      </c>
      <c r="J332" s="41" t="s">
        <v>3</v>
      </c>
      <c r="K332" s="42">
        <v>0.26597222222222222</v>
      </c>
      <c r="L332" s="42">
        <v>0.2673611111111111</v>
      </c>
      <c r="M332" s="41" t="s">
        <v>11</v>
      </c>
      <c r="N332" s="42">
        <v>0.30555555555555552</v>
      </c>
      <c r="O332" s="41" t="s">
        <v>4</v>
      </c>
      <c r="P332" s="9" t="str">
        <f t="shared" si="264"/>
        <v>OK</v>
      </c>
      <c r="Q332" s="11">
        <f t="shared" si="265"/>
        <v>3.819444444444442E-2</v>
      </c>
      <c r="R332" s="11">
        <f t="shared" si="266"/>
        <v>1.388888888888884E-3</v>
      </c>
      <c r="S332" s="11">
        <f t="shared" si="267"/>
        <v>3.9583333333333304E-2</v>
      </c>
      <c r="T332" s="11">
        <f t="shared" si="269"/>
        <v>5.5555555555555358E-3</v>
      </c>
      <c r="U332" s="41">
        <v>29.1</v>
      </c>
      <c r="V332" s="98">
        <f>INDEX('Počty dní'!A:E,MATCH(E332,'Počty dní'!C:C,0),4)</f>
        <v>195</v>
      </c>
      <c r="W332" s="99">
        <f t="shared" si="268"/>
        <v>5674.5</v>
      </c>
    </row>
    <row r="333" spans="1:24" x14ac:dyDescent="0.3">
      <c r="A333" s="66">
        <v>528</v>
      </c>
      <c r="B333" s="41">
        <v>5028</v>
      </c>
      <c r="C333" s="41" t="s">
        <v>1</v>
      </c>
      <c r="D333" s="41"/>
      <c r="E333" s="10" t="str">
        <f t="shared" si="262"/>
        <v>X</v>
      </c>
      <c r="F333" s="41" t="s">
        <v>92</v>
      </c>
      <c r="G333" s="41">
        <v>11</v>
      </c>
      <c r="H333" s="9" t="str">
        <f t="shared" si="263"/>
        <v>XXX480/11</v>
      </c>
      <c r="I333" s="41" t="s">
        <v>2</v>
      </c>
      <c r="J333" s="41" t="s">
        <v>3</v>
      </c>
      <c r="K333" s="42">
        <v>0.43958333333333338</v>
      </c>
      <c r="L333" s="42">
        <v>0.44305555555555554</v>
      </c>
      <c r="M333" s="41" t="s">
        <v>4</v>
      </c>
      <c r="N333" s="42">
        <v>0.4826388888888889</v>
      </c>
      <c r="O333" s="41" t="s">
        <v>26</v>
      </c>
      <c r="P333" s="9" t="str">
        <f t="shared" si="264"/>
        <v>OK</v>
      </c>
      <c r="Q333" s="11">
        <f t="shared" si="265"/>
        <v>3.9583333333333359E-2</v>
      </c>
      <c r="R333" s="11">
        <f t="shared" si="266"/>
        <v>3.4722222222221544E-3</v>
      </c>
      <c r="S333" s="11">
        <f t="shared" si="267"/>
        <v>4.3055555555555514E-2</v>
      </c>
      <c r="T333" s="11">
        <f t="shared" si="269"/>
        <v>0.13402777777777786</v>
      </c>
      <c r="U333" s="41">
        <v>38.200000000000003</v>
      </c>
      <c r="V333" s="98">
        <f>INDEX('Počty dní'!A:E,MATCH(E333,'Počty dní'!C:C,0),4)</f>
        <v>195</v>
      </c>
      <c r="W333" s="99">
        <f t="shared" si="268"/>
        <v>7449.0000000000009</v>
      </c>
    </row>
    <row r="334" spans="1:24" x14ac:dyDescent="0.3">
      <c r="A334" s="66">
        <v>528</v>
      </c>
      <c r="B334" s="41">
        <v>5028</v>
      </c>
      <c r="C334" s="41" t="s">
        <v>1</v>
      </c>
      <c r="D334" s="41"/>
      <c r="E334" s="10" t="str">
        <f t="shared" si="262"/>
        <v>X</v>
      </c>
      <c r="F334" s="41" t="s">
        <v>92</v>
      </c>
      <c r="G334" s="41">
        <v>18</v>
      </c>
      <c r="H334" s="9" t="str">
        <f t="shared" si="263"/>
        <v>XXX480/18</v>
      </c>
      <c r="I334" s="41" t="s">
        <v>2</v>
      </c>
      <c r="J334" s="41" t="s">
        <v>3</v>
      </c>
      <c r="K334" s="42">
        <v>0.5083333333333333</v>
      </c>
      <c r="L334" s="42">
        <v>0.50972222222222219</v>
      </c>
      <c r="M334" s="41" t="s">
        <v>26</v>
      </c>
      <c r="N334" s="42">
        <v>0.54999999999999993</v>
      </c>
      <c r="O334" s="41" t="s">
        <v>4</v>
      </c>
      <c r="P334" s="9" t="str">
        <f t="shared" si="264"/>
        <v>OK</v>
      </c>
      <c r="Q334" s="11">
        <f t="shared" si="265"/>
        <v>4.0277777777777746E-2</v>
      </c>
      <c r="R334" s="11">
        <f t="shared" si="266"/>
        <v>1.388888888888884E-3</v>
      </c>
      <c r="S334" s="11">
        <f t="shared" si="267"/>
        <v>4.166666666666663E-2</v>
      </c>
      <c r="T334" s="11">
        <f t="shared" si="269"/>
        <v>2.5694444444444409E-2</v>
      </c>
      <c r="U334" s="41">
        <v>38.200000000000003</v>
      </c>
      <c r="V334" s="98">
        <f>INDEX('Počty dní'!A:E,MATCH(E334,'Počty dní'!C:C,0),4)</f>
        <v>195</v>
      </c>
      <c r="W334" s="99">
        <f t="shared" si="268"/>
        <v>7449.0000000000009</v>
      </c>
    </row>
    <row r="335" spans="1:24" x14ac:dyDescent="0.3">
      <c r="A335" s="66">
        <v>528</v>
      </c>
      <c r="B335" s="41">
        <v>5028</v>
      </c>
      <c r="C335" s="41" t="s">
        <v>1</v>
      </c>
      <c r="D335" s="41"/>
      <c r="E335" s="10" t="str">
        <f t="shared" si="262"/>
        <v>X</v>
      </c>
      <c r="F335" s="41" t="s">
        <v>28</v>
      </c>
      <c r="G335" s="41"/>
      <c r="H335" s="9" t="str">
        <f t="shared" si="263"/>
        <v>přejezd/</v>
      </c>
      <c r="I335" s="41"/>
      <c r="J335" s="41" t="s">
        <v>3</v>
      </c>
      <c r="K335" s="42">
        <v>0.59444444444444444</v>
      </c>
      <c r="L335" s="42">
        <v>0.59444444444444444</v>
      </c>
      <c r="M335" s="41" t="s">
        <v>4</v>
      </c>
      <c r="N335" s="42">
        <v>0.59791666666666665</v>
      </c>
      <c r="O335" s="41" t="s">
        <v>18</v>
      </c>
      <c r="P335" s="9" t="str">
        <f t="shared" si="264"/>
        <v>OK</v>
      </c>
      <c r="Q335" s="11">
        <f t="shared" si="265"/>
        <v>3.4722222222222099E-3</v>
      </c>
      <c r="R335" s="11">
        <f t="shared" si="266"/>
        <v>0</v>
      </c>
      <c r="S335" s="11">
        <f t="shared" si="267"/>
        <v>3.4722222222222099E-3</v>
      </c>
      <c r="T335" s="11">
        <f t="shared" si="269"/>
        <v>4.4444444444444509E-2</v>
      </c>
      <c r="U335" s="41">
        <v>0</v>
      </c>
      <c r="V335" s="98">
        <f>INDEX('Počty dní'!A:E,MATCH(E335,'Počty dní'!C:C,0),4)</f>
        <v>195</v>
      </c>
      <c r="W335" s="40">
        <f t="shared" si="268"/>
        <v>0</v>
      </c>
    </row>
    <row r="336" spans="1:24" x14ac:dyDescent="0.3">
      <c r="A336" s="66">
        <v>528</v>
      </c>
      <c r="B336" s="41">
        <v>5028</v>
      </c>
      <c r="C336" s="41" t="s">
        <v>1</v>
      </c>
      <c r="D336" s="41"/>
      <c r="E336" s="10" t="str">
        <f t="shared" si="262"/>
        <v>X</v>
      </c>
      <c r="F336" s="41" t="s">
        <v>47</v>
      </c>
      <c r="G336" s="41">
        <v>16</v>
      </c>
      <c r="H336" s="9" t="str">
        <f t="shared" si="263"/>
        <v>XXX385/16</v>
      </c>
      <c r="I336" s="41" t="s">
        <v>3</v>
      </c>
      <c r="J336" s="41" t="s">
        <v>3</v>
      </c>
      <c r="K336" s="42">
        <v>0.60138888888888886</v>
      </c>
      <c r="L336" s="42">
        <v>0.6020833333333333</v>
      </c>
      <c r="M336" s="41" t="s">
        <v>18</v>
      </c>
      <c r="N336" s="42">
        <v>0.64583333333333337</v>
      </c>
      <c r="O336" s="41" t="s">
        <v>11</v>
      </c>
      <c r="P336" s="9" t="str">
        <f t="shared" si="264"/>
        <v>OK</v>
      </c>
      <c r="Q336" s="11">
        <f t="shared" si="265"/>
        <v>4.3750000000000067E-2</v>
      </c>
      <c r="R336" s="11">
        <f t="shared" si="266"/>
        <v>6.9444444444444198E-4</v>
      </c>
      <c r="S336" s="11">
        <f t="shared" si="267"/>
        <v>4.4444444444444509E-2</v>
      </c>
      <c r="T336" s="11">
        <f t="shared" si="269"/>
        <v>3.4722222222222099E-3</v>
      </c>
      <c r="U336" s="41">
        <v>31.9</v>
      </c>
      <c r="V336" s="98">
        <f>INDEX('Počty dní'!A:E,MATCH(E336,'Počty dní'!C:C,0),4)</f>
        <v>195</v>
      </c>
      <c r="W336" s="99">
        <f t="shared" si="268"/>
        <v>6220.5</v>
      </c>
    </row>
    <row r="337" spans="1:24" x14ac:dyDescent="0.3">
      <c r="A337" s="66">
        <v>528</v>
      </c>
      <c r="B337" s="41">
        <v>5028</v>
      </c>
      <c r="C337" s="41" t="s">
        <v>1</v>
      </c>
      <c r="D337" s="41"/>
      <c r="E337" s="10" t="str">
        <f t="shared" si="262"/>
        <v>X</v>
      </c>
      <c r="F337" s="41" t="s">
        <v>47</v>
      </c>
      <c r="G337" s="41">
        <v>17</v>
      </c>
      <c r="H337" s="9" t="str">
        <f t="shared" si="263"/>
        <v>XXX385/17</v>
      </c>
      <c r="I337" s="41" t="s">
        <v>2</v>
      </c>
      <c r="J337" s="41" t="s">
        <v>3</v>
      </c>
      <c r="K337" s="42">
        <v>0.65277777777777779</v>
      </c>
      <c r="L337" s="42">
        <v>0.65625</v>
      </c>
      <c r="M337" s="41" t="s">
        <v>11</v>
      </c>
      <c r="N337" s="42">
        <v>0.67222222222222217</v>
      </c>
      <c r="O337" s="41" t="s">
        <v>21</v>
      </c>
      <c r="P337" s="9" t="str">
        <f t="shared" si="264"/>
        <v>OK</v>
      </c>
      <c r="Q337" s="11">
        <f t="shared" si="265"/>
        <v>1.5972222222222165E-2</v>
      </c>
      <c r="R337" s="11">
        <f t="shared" si="266"/>
        <v>3.4722222222222099E-3</v>
      </c>
      <c r="S337" s="11">
        <f t="shared" si="267"/>
        <v>1.9444444444444375E-2</v>
      </c>
      <c r="T337" s="11">
        <f t="shared" si="269"/>
        <v>6.9444444444444198E-3</v>
      </c>
      <c r="U337" s="41">
        <v>14.7</v>
      </c>
      <c r="V337" s="98">
        <f>INDEX('Počty dní'!A:E,MATCH(E337,'Počty dní'!C:C,0),4)</f>
        <v>195</v>
      </c>
      <c r="W337" s="99">
        <f t="shared" si="268"/>
        <v>2866.5</v>
      </c>
    </row>
    <row r="338" spans="1:24" x14ac:dyDescent="0.3">
      <c r="A338" s="66">
        <v>528</v>
      </c>
      <c r="B338" s="41">
        <v>5028</v>
      </c>
      <c r="C338" s="41" t="s">
        <v>1</v>
      </c>
      <c r="D338" s="41"/>
      <c r="E338" s="10" t="str">
        <f t="shared" si="262"/>
        <v>X</v>
      </c>
      <c r="F338" s="41" t="s">
        <v>47</v>
      </c>
      <c r="G338" s="41">
        <v>18</v>
      </c>
      <c r="H338" s="9" t="str">
        <f t="shared" si="263"/>
        <v>XXX385/18</v>
      </c>
      <c r="I338" s="41" t="s">
        <v>2</v>
      </c>
      <c r="J338" s="41" t="s">
        <v>3</v>
      </c>
      <c r="K338" s="42">
        <v>0.67291666666666661</v>
      </c>
      <c r="L338" s="42">
        <v>0.67361111111111116</v>
      </c>
      <c r="M338" s="41" t="s">
        <v>21</v>
      </c>
      <c r="N338" s="42">
        <v>0.69652777777777775</v>
      </c>
      <c r="O338" s="41" t="s">
        <v>11</v>
      </c>
      <c r="P338" s="9" t="str">
        <f t="shared" si="264"/>
        <v>OK</v>
      </c>
      <c r="Q338" s="11">
        <f t="shared" si="265"/>
        <v>2.2916666666666585E-2</v>
      </c>
      <c r="R338" s="11">
        <f t="shared" si="266"/>
        <v>6.94444444444553E-4</v>
      </c>
      <c r="S338" s="11">
        <f t="shared" si="267"/>
        <v>2.3611111111111138E-2</v>
      </c>
      <c r="T338" s="11">
        <f t="shared" si="269"/>
        <v>6.9444444444444198E-4</v>
      </c>
      <c r="U338" s="41">
        <v>21</v>
      </c>
      <c r="V338" s="98">
        <f>INDEX('Počty dní'!A:E,MATCH(E338,'Počty dní'!C:C,0),4)</f>
        <v>195</v>
      </c>
      <c r="W338" s="99">
        <f t="shared" si="268"/>
        <v>4095</v>
      </c>
    </row>
    <row r="339" spans="1:24" ht="15" thickBot="1" x14ac:dyDescent="0.35">
      <c r="A339" s="66">
        <v>528</v>
      </c>
      <c r="B339" s="41">
        <v>5028</v>
      </c>
      <c r="C339" s="41" t="s">
        <v>1</v>
      </c>
      <c r="D339" s="41"/>
      <c r="E339" s="10" t="str">
        <f t="shared" si="262"/>
        <v>X</v>
      </c>
      <c r="F339" s="41" t="s">
        <v>47</v>
      </c>
      <c r="G339" s="41">
        <v>19</v>
      </c>
      <c r="H339" s="9" t="str">
        <f t="shared" si="263"/>
        <v>XXX385/19</v>
      </c>
      <c r="I339" s="41" t="s">
        <v>2</v>
      </c>
      <c r="J339" s="41" t="s">
        <v>3</v>
      </c>
      <c r="K339" s="42">
        <v>0.6972222222222223</v>
      </c>
      <c r="L339" s="42">
        <v>0.69791666666666663</v>
      </c>
      <c r="M339" s="41" t="s">
        <v>11</v>
      </c>
      <c r="N339" s="42">
        <v>0.71944444444444444</v>
      </c>
      <c r="O339" s="41" t="s">
        <v>21</v>
      </c>
      <c r="P339" s="9"/>
      <c r="Q339" s="11">
        <f t="shared" si="265"/>
        <v>2.1527777777777812E-2</v>
      </c>
      <c r="R339" s="11">
        <f t="shared" si="266"/>
        <v>6.9444444444433095E-4</v>
      </c>
      <c r="S339" s="11">
        <f t="shared" si="267"/>
        <v>2.2222222222222143E-2</v>
      </c>
      <c r="T339" s="11">
        <f t="shared" si="269"/>
        <v>6.94444444444553E-4</v>
      </c>
      <c r="U339" s="41">
        <v>21</v>
      </c>
      <c r="V339" s="98">
        <f>INDEX('Počty dní'!A:E,MATCH(E339,'Počty dní'!C:C,0),4)</f>
        <v>195</v>
      </c>
      <c r="W339" s="99">
        <f t="shared" si="268"/>
        <v>4095</v>
      </c>
    </row>
    <row r="340" spans="1:24" ht="15" thickBot="1" x14ac:dyDescent="0.35">
      <c r="A340" s="43" t="str">
        <f ca="1">CONCATENATE(INDIRECT("R[-3]C[0]",FALSE),"celkem")</f>
        <v>528celkem</v>
      </c>
      <c r="B340" s="44"/>
      <c r="C340" s="44" t="str">
        <f ca="1">INDIRECT("R[-1]C[12]",FALSE)</f>
        <v>Čáslavice</v>
      </c>
      <c r="D340" s="45"/>
      <c r="E340" s="44"/>
      <c r="F340" s="45"/>
      <c r="G340" s="46"/>
      <c r="H340" s="47"/>
      <c r="I340" s="48"/>
      <c r="J340" s="49" t="str">
        <f ca="1">INDIRECT("R[-2]C[0]",FALSE)</f>
        <v>V</v>
      </c>
      <c r="K340" s="50"/>
      <c r="L340" s="51"/>
      <c r="M340" s="52"/>
      <c r="N340" s="51"/>
      <c r="O340" s="53"/>
      <c r="P340" s="44"/>
      <c r="Q340" s="54">
        <f>SUM(Q329:Q339)</f>
        <v>0.26874999999999993</v>
      </c>
      <c r="R340" s="54">
        <f t="shared" ref="R340:T340" si="270">SUM(R329:R339)</f>
        <v>1.3194444444444342E-2</v>
      </c>
      <c r="S340" s="54">
        <f t="shared" si="270"/>
        <v>0.28194444444444422</v>
      </c>
      <c r="T340" s="54">
        <f t="shared" si="270"/>
        <v>0.23194444444444462</v>
      </c>
      <c r="U340" s="55">
        <f>SUM(U329:U339)</f>
        <v>226.20000000000002</v>
      </c>
      <c r="V340" s="56"/>
      <c r="W340" s="106">
        <f>SUM(W329:W339)</f>
        <v>44109</v>
      </c>
      <c r="X340" s="58"/>
    </row>
    <row r="342" spans="1:24" ht="15" thickBot="1" x14ac:dyDescent="0.35"/>
    <row r="343" spans="1:24" x14ac:dyDescent="0.3">
      <c r="A343" s="59">
        <v>529</v>
      </c>
      <c r="B343" s="60">
        <v>5029</v>
      </c>
      <c r="C343" s="60" t="s">
        <v>1</v>
      </c>
      <c r="D343" s="60"/>
      <c r="E343" s="61" t="str">
        <f t="shared" ref="E343:E356" si="271">CONCATENATE(C343,D343)</f>
        <v>X</v>
      </c>
      <c r="F343" s="60" t="s">
        <v>94</v>
      </c>
      <c r="G343" s="60">
        <v>2</v>
      </c>
      <c r="H343" s="62" t="str">
        <f t="shared" ref="H343:H356" si="272">CONCATENATE(F343,"/",G343)</f>
        <v>XXX832/2</v>
      </c>
      <c r="I343" s="60" t="s">
        <v>2</v>
      </c>
      <c r="J343" s="60" t="s">
        <v>2</v>
      </c>
      <c r="K343" s="63">
        <v>0.20833333333333334</v>
      </c>
      <c r="L343" s="63">
        <v>0.20902777777777778</v>
      </c>
      <c r="M343" s="60" t="s">
        <v>14</v>
      </c>
      <c r="N343" s="63">
        <v>0.22916666666666666</v>
      </c>
      <c r="O343" s="60" t="s">
        <v>11</v>
      </c>
      <c r="P343" s="62" t="str">
        <f t="shared" ref="P343:P355" si="273">IF(M344=O343,"OK","POZOR")</f>
        <v>OK</v>
      </c>
      <c r="Q343" s="64">
        <f t="shared" ref="Q343:Q356" si="274">IF(ISNUMBER(G343),N343-L343,IF(F343="přejezd",N343-L343,0))</f>
        <v>2.0138888888888873E-2</v>
      </c>
      <c r="R343" s="64">
        <f t="shared" ref="R343:R356" si="275">IF(ISNUMBER(G343),L343-K343,0)</f>
        <v>6.9444444444444198E-4</v>
      </c>
      <c r="S343" s="64">
        <f t="shared" ref="S343:S356" si="276">Q343+R343</f>
        <v>2.0833333333333315E-2</v>
      </c>
      <c r="T343" s="60"/>
      <c r="U343" s="60">
        <v>17.3</v>
      </c>
      <c r="V343" s="97">
        <f>INDEX('Počty dní'!A:E,MATCH(E343,'Počty dní'!C:C,0),4)</f>
        <v>195</v>
      </c>
      <c r="W343" s="100">
        <f t="shared" ref="W343:W356" si="277">V343*U343</f>
        <v>3373.5</v>
      </c>
    </row>
    <row r="344" spans="1:24" x14ac:dyDescent="0.3">
      <c r="A344" s="66">
        <v>529</v>
      </c>
      <c r="B344" s="41">
        <v>5029</v>
      </c>
      <c r="C344" s="41" t="s">
        <v>1</v>
      </c>
      <c r="D344" s="41"/>
      <c r="E344" s="10" t="str">
        <f t="shared" si="271"/>
        <v>X</v>
      </c>
      <c r="F344" s="41" t="s">
        <v>94</v>
      </c>
      <c r="G344" s="41">
        <v>1</v>
      </c>
      <c r="H344" s="9" t="str">
        <f t="shared" si="272"/>
        <v>XXX832/1</v>
      </c>
      <c r="I344" s="41" t="s">
        <v>2</v>
      </c>
      <c r="J344" s="41" t="s">
        <v>2</v>
      </c>
      <c r="K344" s="42">
        <v>0.23472222222222219</v>
      </c>
      <c r="L344" s="42">
        <v>0.23611111111111113</v>
      </c>
      <c r="M344" s="41" t="s">
        <v>11</v>
      </c>
      <c r="N344" s="42">
        <v>0.24652777777777779</v>
      </c>
      <c r="O344" s="41" t="s">
        <v>15</v>
      </c>
      <c r="P344" s="9" t="str">
        <f t="shared" si="273"/>
        <v>OK</v>
      </c>
      <c r="Q344" s="11">
        <f t="shared" si="274"/>
        <v>1.0416666666666657E-2</v>
      </c>
      <c r="R344" s="11">
        <f t="shared" si="275"/>
        <v>1.3888888888889395E-3</v>
      </c>
      <c r="S344" s="11">
        <f t="shared" si="276"/>
        <v>1.1805555555555597E-2</v>
      </c>
      <c r="T344" s="11">
        <f t="shared" ref="T344:T356" si="278">K344-N343</f>
        <v>5.5555555555555358E-3</v>
      </c>
      <c r="U344" s="41">
        <v>10.5</v>
      </c>
      <c r="V344" s="98">
        <f>INDEX('Počty dní'!A:E,MATCH(E344,'Počty dní'!C:C,0),4)</f>
        <v>195</v>
      </c>
      <c r="W344" s="99">
        <f t="shared" si="277"/>
        <v>2047.5</v>
      </c>
    </row>
    <row r="345" spans="1:24" x14ac:dyDescent="0.3">
      <c r="A345" s="66">
        <v>529</v>
      </c>
      <c r="B345" s="41">
        <v>5029</v>
      </c>
      <c r="C345" s="41" t="s">
        <v>1</v>
      </c>
      <c r="D345" s="41"/>
      <c r="E345" s="10" t="str">
        <f t="shared" si="271"/>
        <v>X</v>
      </c>
      <c r="F345" s="41" t="s">
        <v>94</v>
      </c>
      <c r="G345" s="41">
        <v>4</v>
      </c>
      <c r="H345" s="9" t="str">
        <f t="shared" si="272"/>
        <v>XXX832/4</v>
      </c>
      <c r="I345" s="41" t="s">
        <v>2</v>
      </c>
      <c r="J345" s="41" t="s">
        <v>2</v>
      </c>
      <c r="K345" s="42">
        <v>0.24791666666666667</v>
      </c>
      <c r="L345" s="42">
        <v>0.24930555555555556</v>
      </c>
      <c r="M345" s="41" t="s">
        <v>15</v>
      </c>
      <c r="N345" s="42">
        <v>0.26041666666666669</v>
      </c>
      <c r="O345" s="41" t="s">
        <v>11</v>
      </c>
      <c r="P345" s="9" t="str">
        <f t="shared" si="273"/>
        <v>OK</v>
      </c>
      <c r="Q345" s="11">
        <f t="shared" si="274"/>
        <v>1.1111111111111127E-2</v>
      </c>
      <c r="R345" s="11">
        <f t="shared" si="275"/>
        <v>1.388888888888884E-3</v>
      </c>
      <c r="S345" s="11">
        <f t="shared" si="276"/>
        <v>1.2500000000000011E-2</v>
      </c>
      <c r="T345" s="11">
        <f t="shared" si="278"/>
        <v>1.388888888888884E-3</v>
      </c>
      <c r="U345" s="41">
        <v>10.9</v>
      </c>
      <c r="V345" s="98">
        <f>INDEX('Počty dní'!A:E,MATCH(E345,'Počty dní'!C:C,0),4)</f>
        <v>195</v>
      </c>
      <c r="W345" s="99">
        <f t="shared" si="277"/>
        <v>2125.5</v>
      </c>
    </row>
    <row r="346" spans="1:24" x14ac:dyDescent="0.3">
      <c r="A346" s="66">
        <v>529</v>
      </c>
      <c r="B346" s="41">
        <v>5029</v>
      </c>
      <c r="C346" s="41" t="s">
        <v>1</v>
      </c>
      <c r="D346" s="41"/>
      <c r="E346" s="10" t="str">
        <f t="shared" si="271"/>
        <v>X</v>
      </c>
      <c r="F346" s="41" t="s">
        <v>94</v>
      </c>
      <c r="G346" s="41">
        <v>3</v>
      </c>
      <c r="H346" s="9" t="str">
        <f t="shared" si="272"/>
        <v>XXX832/3</v>
      </c>
      <c r="I346" s="41" t="s">
        <v>2</v>
      </c>
      <c r="J346" s="41" t="s">
        <v>2</v>
      </c>
      <c r="K346" s="42">
        <v>0.26597222222222222</v>
      </c>
      <c r="L346" s="42">
        <v>0.2673611111111111</v>
      </c>
      <c r="M346" s="41" t="s">
        <v>11</v>
      </c>
      <c r="N346" s="42">
        <v>0.28750000000000003</v>
      </c>
      <c r="O346" s="41" t="s">
        <v>14</v>
      </c>
      <c r="P346" s="9" t="str">
        <f t="shared" si="273"/>
        <v>OK</v>
      </c>
      <c r="Q346" s="11">
        <f t="shared" si="274"/>
        <v>2.0138888888888928E-2</v>
      </c>
      <c r="R346" s="11">
        <f t="shared" si="275"/>
        <v>1.388888888888884E-3</v>
      </c>
      <c r="S346" s="11">
        <f t="shared" si="276"/>
        <v>2.1527777777777812E-2</v>
      </c>
      <c r="T346" s="11">
        <f t="shared" si="278"/>
        <v>5.5555555555555358E-3</v>
      </c>
      <c r="U346" s="41">
        <v>18.100000000000001</v>
      </c>
      <c r="V346" s="98">
        <f>INDEX('Počty dní'!A:E,MATCH(E346,'Počty dní'!C:C,0),4)</f>
        <v>195</v>
      </c>
      <c r="W346" s="99">
        <f t="shared" si="277"/>
        <v>3529.5000000000005</v>
      </c>
    </row>
    <row r="347" spans="1:24" x14ac:dyDescent="0.3">
      <c r="A347" s="66">
        <v>529</v>
      </c>
      <c r="B347" s="41">
        <v>5029</v>
      </c>
      <c r="C347" s="41" t="s">
        <v>1</v>
      </c>
      <c r="D347" s="41"/>
      <c r="E347" s="10" t="str">
        <f t="shared" si="271"/>
        <v>X</v>
      </c>
      <c r="F347" s="41" t="s">
        <v>94</v>
      </c>
      <c r="G347" s="41">
        <v>6</v>
      </c>
      <c r="H347" s="9" t="str">
        <f t="shared" si="272"/>
        <v>XXX832/6</v>
      </c>
      <c r="I347" s="41" t="s">
        <v>2</v>
      </c>
      <c r="J347" s="41" t="s">
        <v>2</v>
      </c>
      <c r="K347" s="42">
        <v>0.28888888888888892</v>
      </c>
      <c r="L347" s="42">
        <v>0.28958333333333336</v>
      </c>
      <c r="M347" s="41" t="s">
        <v>14</v>
      </c>
      <c r="N347" s="42">
        <v>0.3125</v>
      </c>
      <c r="O347" s="41" t="s">
        <v>11</v>
      </c>
      <c r="P347" s="9" t="str">
        <f t="shared" si="273"/>
        <v>OK</v>
      </c>
      <c r="Q347" s="11">
        <f t="shared" si="274"/>
        <v>2.2916666666666641E-2</v>
      </c>
      <c r="R347" s="11">
        <f t="shared" si="275"/>
        <v>6.9444444444444198E-4</v>
      </c>
      <c r="S347" s="11">
        <f t="shared" si="276"/>
        <v>2.3611111111111083E-2</v>
      </c>
      <c r="T347" s="11">
        <f t="shared" si="278"/>
        <v>1.388888888888884E-3</v>
      </c>
      <c r="U347" s="41">
        <v>17.3</v>
      </c>
      <c r="V347" s="98">
        <f>INDEX('Počty dní'!A:E,MATCH(E347,'Počty dní'!C:C,0),4)</f>
        <v>195</v>
      </c>
      <c r="W347" s="99">
        <f t="shared" si="277"/>
        <v>3373.5</v>
      </c>
    </row>
    <row r="348" spans="1:24" x14ac:dyDescent="0.3">
      <c r="A348" s="66">
        <v>529</v>
      </c>
      <c r="B348" s="41">
        <v>5029</v>
      </c>
      <c r="C348" s="41" t="s">
        <v>1</v>
      </c>
      <c r="D348" s="41"/>
      <c r="E348" s="10" t="str">
        <f t="shared" si="271"/>
        <v>X</v>
      </c>
      <c r="F348" s="41" t="s">
        <v>94</v>
      </c>
      <c r="G348" s="41">
        <v>5</v>
      </c>
      <c r="H348" s="9" t="str">
        <f t="shared" si="272"/>
        <v>XXX832/5</v>
      </c>
      <c r="I348" s="41" t="s">
        <v>2</v>
      </c>
      <c r="J348" s="41" t="s">
        <v>2</v>
      </c>
      <c r="K348" s="42">
        <v>0.3840277777777778</v>
      </c>
      <c r="L348" s="42">
        <v>0.38541666666666669</v>
      </c>
      <c r="M348" s="41" t="s">
        <v>11</v>
      </c>
      <c r="N348" s="42">
        <v>0.40416666666666662</v>
      </c>
      <c r="O348" s="41" t="s">
        <v>14</v>
      </c>
      <c r="P348" s="9" t="str">
        <f t="shared" si="273"/>
        <v>OK</v>
      </c>
      <c r="Q348" s="11">
        <f t="shared" si="274"/>
        <v>1.8749999999999933E-2</v>
      </c>
      <c r="R348" s="11">
        <f t="shared" si="275"/>
        <v>1.388888888888884E-3</v>
      </c>
      <c r="S348" s="11">
        <f t="shared" si="276"/>
        <v>2.0138888888888817E-2</v>
      </c>
      <c r="T348" s="11">
        <f t="shared" si="278"/>
        <v>7.1527777777777801E-2</v>
      </c>
      <c r="U348" s="41">
        <v>16.899999999999999</v>
      </c>
      <c r="V348" s="98">
        <f>INDEX('Počty dní'!A:E,MATCH(E348,'Počty dní'!C:C,0),4)</f>
        <v>195</v>
      </c>
      <c r="W348" s="99">
        <f t="shared" si="277"/>
        <v>3295.4999999999995</v>
      </c>
    </row>
    <row r="349" spans="1:24" x14ac:dyDescent="0.3">
      <c r="A349" s="66">
        <v>529</v>
      </c>
      <c r="B349" s="41">
        <v>5029</v>
      </c>
      <c r="C349" s="41" t="s">
        <v>1</v>
      </c>
      <c r="D349" s="41"/>
      <c r="E349" s="10" t="str">
        <f t="shared" si="271"/>
        <v>X</v>
      </c>
      <c r="F349" s="41" t="s">
        <v>94</v>
      </c>
      <c r="G349" s="41">
        <v>8</v>
      </c>
      <c r="H349" s="9" t="str">
        <f t="shared" si="272"/>
        <v>XXX832/8</v>
      </c>
      <c r="I349" s="41" t="s">
        <v>2</v>
      </c>
      <c r="J349" s="41" t="s">
        <v>2</v>
      </c>
      <c r="K349" s="42">
        <v>0.4055555555555555</v>
      </c>
      <c r="L349" s="42">
        <v>0.4069444444444445</v>
      </c>
      <c r="M349" s="41" t="s">
        <v>14</v>
      </c>
      <c r="N349" s="42">
        <v>0.42708333333333331</v>
      </c>
      <c r="O349" s="41" t="s">
        <v>11</v>
      </c>
      <c r="P349" s="9" t="str">
        <f t="shared" si="273"/>
        <v>OK</v>
      </c>
      <c r="Q349" s="11">
        <f t="shared" si="274"/>
        <v>2.0138888888888817E-2</v>
      </c>
      <c r="R349" s="11">
        <f t="shared" si="275"/>
        <v>1.388888888888995E-3</v>
      </c>
      <c r="S349" s="11">
        <f t="shared" si="276"/>
        <v>2.1527777777777812E-2</v>
      </c>
      <c r="T349" s="11">
        <f t="shared" si="278"/>
        <v>1.388888888888884E-3</v>
      </c>
      <c r="U349" s="41">
        <v>17.3</v>
      </c>
      <c r="V349" s="98">
        <f>INDEX('Počty dní'!A:E,MATCH(E349,'Počty dní'!C:C,0),4)</f>
        <v>195</v>
      </c>
      <c r="W349" s="99">
        <f t="shared" si="277"/>
        <v>3373.5</v>
      </c>
    </row>
    <row r="350" spans="1:24" x14ac:dyDescent="0.3">
      <c r="A350" s="66">
        <v>529</v>
      </c>
      <c r="B350" s="41">
        <v>5029</v>
      </c>
      <c r="C350" s="41" t="s">
        <v>1</v>
      </c>
      <c r="D350" s="41"/>
      <c r="E350" s="10" t="str">
        <f t="shared" si="271"/>
        <v>X</v>
      </c>
      <c r="F350" s="41" t="s">
        <v>94</v>
      </c>
      <c r="G350" s="41">
        <v>7</v>
      </c>
      <c r="H350" s="9" t="str">
        <f t="shared" si="272"/>
        <v>XXX832/7</v>
      </c>
      <c r="I350" s="41" t="s">
        <v>2</v>
      </c>
      <c r="J350" s="41" t="s">
        <v>2</v>
      </c>
      <c r="K350" s="42">
        <v>0.56944444444444442</v>
      </c>
      <c r="L350" s="42">
        <v>0.57291666666666663</v>
      </c>
      <c r="M350" s="41" t="s">
        <v>11</v>
      </c>
      <c r="N350" s="42">
        <v>0.59166666666666667</v>
      </c>
      <c r="O350" s="41" t="s">
        <v>14</v>
      </c>
      <c r="P350" s="9" t="str">
        <f t="shared" si="273"/>
        <v>OK</v>
      </c>
      <c r="Q350" s="11">
        <f t="shared" si="274"/>
        <v>1.8750000000000044E-2</v>
      </c>
      <c r="R350" s="11">
        <f t="shared" si="275"/>
        <v>3.4722222222222099E-3</v>
      </c>
      <c r="S350" s="11">
        <f t="shared" si="276"/>
        <v>2.2222222222222254E-2</v>
      </c>
      <c r="T350" s="11">
        <f t="shared" si="278"/>
        <v>0.1423611111111111</v>
      </c>
      <c r="U350" s="41">
        <v>16.899999999999999</v>
      </c>
      <c r="V350" s="98">
        <f>INDEX('Počty dní'!A:E,MATCH(E350,'Počty dní'!C:C,0),4)</f>
        <v>195</v>
      </c>
      <c r="W350" s="99">
        <f t="shared" si="277"/>
        <v>3295.4999999999995</v>
      </c>
    </row>
    <row r="351" spans="1:24" x14ac:dyDescent="0.3">
      <c r="A351" s="66">
        <v>529</v>
      </c>
      <c r="B351" s="41">
        <v>5029</v>
      </c>
      <c r="C351" s="41" t="s">
        <v>1</v>
      </c>
      <c r="D351" s="41"/>
      <c r="E351" s="10" t="str">
        <f t="shared" si="271"/>
        <v>X</v>
      </c>
      <c r="F351" s="41" t="s">
        <v>94</v>
      </c>
      <c r="G351" s="41">
        <v>10</v>
      </c>
      <c r="H351" s="9" t="str">
        <f t="shared" si="272"/>
        <v>XXX832/10</v>
      </c>
      <c r="I351" s="41" t="s">
        <v>2</v>
      </c>
      <c r="J351" s="41" t="s">
        <v>2</v>
      </c>
      <c r="K351" s="42">
        <v>0.59236111111111112</v>
      </c>
      <c r="L351" s="42">
        <v>0.59236111111111112</v>
      </c>
      <c r="M351" s="41" t="s">
        <v>14</v>
      </c>
      <c r="N351" s="42">
        <v>0.61111111111111105</v>
      </c>
      <c r="O351" s="41" t="s">
        <v>11</v>
      </c>
      <c r="P351" s="9" t="str">
        <f t="shared" si="273"/>
        <v>OK</v>
      </c>
      <c r="Q351" s="11">
        <f t="shared" si="274"/>
        <v>1.8749999999999933E-2</v>
      </c>
      <c r="R351" s="11">
        <f t="shared" si="275"/>
        <v>0</v>
      </c>
      <c r="S351" s="11">
        <f t="shared" si="276"/>
        <v>1.8749999999999933E-2</v>
      </c>
      <c r="T351" s="11">
        <f t="shared" si="278"/>
        <v>6.9444444444444198E-4</v>
      </c>
      <c r="U351" s="41">
        <v>18.5</v>
      </c>
      <c r="V351" s="98">
        <f>INDEX('Počty dní'!A:E,MATCH(E351,'Počty dní'!C:C,0),4)</f>
        <v>195</v>
      </c>
      <c r="W351" s="99">
        <f t="shared" si="277"/>
        <v>3607.5</v>
      </c>
    </row>
    <row r="352" spans="1:24" x14ac:dyDescent="0.3">
      <c r="A352" s="66">
        <v>529</v>
      </c>
      <c r="B352" s="41">
        <v>5029</v>
      </c>
      <c r="C352" s="41" t="s">
        <v>1</v>
      </c>
      <c r="D352" s="41"/>
      <c r="E352" s="10" t="str">
        <f t="shared" si="271"/>
        <v>X</v>
      </c>
      <c r="F352" s="41" t="s">
        <v>94</v>
      </c>
      <c r="G352" s="41">
        <v>9</v>
      </c>
      <c r="H352" s="9" t="str">
        <f t="shared" si="272"/>
        <v>XXX832/9</v>
      </c>
      <c r="I352" s="41" t="s">
        <v>2</v>
      </c>
      <c r="J352" s="41" t="s">
        <v>2</v>
      </c>
      <c r="K352" s="42">
        <v>0.61249999999999993</v>
      </c>
      <c r="L352" s="42">
        <v>0.61458333333333337</v>
      </c>
      <c r="M352" s="41" t="s">
        <v>11</v>
      </c>
      <c r="N352" s="42">
        <v>0.6333333333333333</v>
      </c>
      <c r="O352" s="41" t="s">
        <v>14</v>
      </c>
      <c r="P352" s="9" t="str">
        <f t="shared" si="273"/>
        <v>OK</v>
      </c>
      <c r="Q352" s="11">
        <f t="shared" si="274"/>
        <v>1.8749999999999933E-2</v>
      </c>
      <c r="R352" s="11">
        <f t="shared" si="275"/>
        <v>2.083333333333437E-3</v>
      </c>
      <c r="S352" s="11">
        <f t="shared" si="276"/>
        <v>2.083333333333337E-2</v>
      </c>
      <c r="T352" s="11">
        <f t="shared" si="278"/>
        <v>1.388888888888884E-3</v>
      </c>
      <c r="U352" s="41">
        <v>16.899999999999999</v>
      </c>
      <c r="V352" s="98">
        <f>INDEX('Počty dní'!A:E,MATCH(E352,'Počty dní'!C:C,0),4)</f>
        <v>195</v>
      </c>
      <c r="W352" s="99">
        <f t="shared" si="277"/>
        <v>3295.4999999999995</v>
      </c>
    </row>
    <row r="353" spans="1:24" x14ac:dyDescent="0.3">
      <c r="A353" s="66">
        <v>529</v>
      </c>
      <c r="B353" s="41">
        <v>5029</v>
      </c>
      <c r="C353" s="41" t="s">
        <v>1</v>
      </c>
      <c r="D353" s="41"/>
      <c r="E353" s="10" t="str">
        <f t="shared" si="271"/>
        <v>X</v>
      </c>
      <c r="F353" s="41" t="s">
        <v>94</v>
      </c>
      <c r="G353" s="41">
        <v>12</v>
      </c>
      <c r="H353" s="9" t="str">
        <f t="shared" si="272"/>
        <v>XXX832/12</v>
      </c>
      <c r="I353" s="41" t="s">
        <v>2</v>
      </c>
      <c r="J353" s="41" t="s">
        <v>2</v>
      </c>
      <c r="K353" s="42">
        <v>0.63402777777777775</v>
      </c>
      <c r="L353" s="42">
        <v>0.63402777777777775</v>
      </c>
      <c r="M353" s="41" t="s">
        <v>14</v>
      </c>
      <c r="N353" s="42">
        <v>0.65277777777777779</v>
      </c>
      <c r="O353" s="41" t="s">
        <v>11</v>
      </c>
      <c r="P353" s="9" t="str">
        <f t="shared" si="273"/>
        <v>OK</v>
      </c>
      <c r="Q353" s="11">
        <f t="shared" si="274"/>
        <v>1.8750000000000044E-2</v>
      </c>
      <c r="R353" s="11">
        <f t="shared" si="275"/>
        <v>0</v>
      </c>
      <c r="S353" s="11">
        <f t="shared" si="276"/>
        <v>1.8750000000000044E-2</v>
      </c>
      <c r="T353" s="11">
        <f t="shared" si="278"/>
        <v>6.9444444444444198E-4</v>
      </c>
      <c r="U353" s="41">
        <v>18.5</v>
      </c>
      <c r="V353" s="98">
        <f>INDEX('Počty dní'!A:E,MATCH(E353,'Počty dní'!C:C,0),4)</f>
        <v>195</v>
      </c>
      <c r="W353" s="99">
        <f t="shared" si="277"/>
        <v>3607.5</v>
      </c>
    </row>
    <row r="354" spans="1:24" x14ac:dyDescent="0.3">
      <c r="A354" s="66">
        <v>529</v>
      </c>
      <c r="B354" s="41">
        <v>5029</v>
      </c>
      <c r="C354" s="41" t="s">
        <v>1</v>
      </c>
      <c r="D354" s="41"/>
      <c r="E354" s="10" t="str">
        <f t="shared" si="271"/>
        <v>X</v>
      </c>
      <c r="F354" s="41" t="s">
        <v>94</v>
      </c>
      <c r="G354" s="41">
        <v>11</v>
      </c>
      <c r="H354" s="9" t="str">
        <f t="shared" si="272"/>
        <v>XXX832/11</v>
      </c>
      <c r="I354" s="41" t="s">
        <v>2</v>
      </c>
      <c r="J354" s="41" t="s">
        <v>2</v>
      </c>
      <c r="K354" s="42">
        <v>0.65416666666666667</v>
      </c>
      <c r="L354" s="42">
        <v>0.65625</v>
      </c>
      <c r="M354" s="41" t="s">
        <v>11</v>
      </c>
      <c r="N354" s="42">
        <v>0.67499999999999993</v>
      </c>
      <c r="O354" s="41" t="s">
        <v>14</v>
      </c>
      <c r="P354" s="9" t="str">
        <f t="shared" si="273"/>
        <v>OK</v>
      </c>
      <c r="Q354" s="11">
        <f t="shared" si="274"/>
        <v>1.8749999999999933E-2</v>
      </c>
      <c r="R354" s="11">
        <f t="shared" si="275"/>
        <v>2.0833333333333259E-3</v>
      </c>
      <c r="S354" s="11">
        <f t="shared" si="276"/>
        <v>2.0833333333333259E-2</v>
      </c>
      <c r="T354" s="11">
        <f t="shared" si="278"/>
        <v>1.388888888888884E-3</v>
      </c>
      <c r="U354" s="41">
        <v>16.899999999999999</v>
      </c>
      <c r="V354" s="98">
        <f>INDEX('Počty dní'!A:E,MATCH(E354,'Počty dní'!C:C,0),4)</f>
        <v>195</v>
      </c>
      <c r="W354" s="99">
        <f t="shared" si="277"/>
        <v>3295.4999999999995</v>
      </c>
    </row>
    <row r="355" spans="1:24" x14ac:dyDescent="0.3">
      <c r="A355" s="66">
        <v>529</v>
      </c>
      <c r="B355" s="41">
        <v>5029</v>
      </c>
      <c r="C355" s="41" t="s">
        <v>1</v>
      </c>
      <c r="D355" s="41"/>
      <c r="E355" s="10" t="str">
        <f t="shared" si="271"/>
        <v>X</v>
      </c>
      <c r="F355" s="41" t="s">
        <v>94</v>
      </c>
      <c r="G355" s="41">
        <v>14</v>
      </c>
      <c r="H355" s="9" t="str">
        <f t="shared" si="272"/>
        <v>XXX832/14</v>
      </c>
      <c r="I355" s="41" t="s">
        <v>2</v>
      </c>
      <c r="J355" s="41" t="s">
        <v>2</v>
      </c>
      <c r="K355" s="42">
        <v>0.69791666666666663</v>
      </c>
      <c r="L355" s="42">
        <v>0.69861111111111107</v>
      </c>
      <c r="M355" s="41" t="s">
        <v>14</v>
      </c>
      <c r="N355" s="42">
        <v>0.71875</v>
      </c>
      <c r="O355" s="41" t="s">
        <v>11</v>
      </c>
      <c r="P355" s="9" t="str">
        <f t="shared" si="273"/>
        <v>OK</v>
      </c>
      <c r="Q355" s="11">
        <f t="shared" si="274"/>
        <v>2.0138888888888928E-2</v>
      </c>
      <c r="R355" s="11">
        <f t="shared" si="275"/>
        <v>6.9444444444444198E-4</v>
      </c>
      <c r="S355" s="11">
        <f t="shared" si="276"/>
        <v>2.083333333333337E-2</v>
      </c>
      <c r="T355" s="11">
        <f t="shared" si="278"/>
        <v>2.2916666666666696E-2</v>
      </c>
      <c r="U355" s="41">
        <v>17.3</v>
      </c>
      <c r="V355" s="98">
        <f>INDEX('Počty dní'!A:E,MATCH(E355,'Počty dní'!C:C,0),4)</f>
        <v>195</v>
      </c>
      <c r="W355" s="99">
        <f t="shared" si="277"/>
        <v>3373.5</v>
      </c>
    </row>
    <row r="356" spans="1:24" ht="15" thickBot="1" x14ac:dyDescent="0.35">
      <c r="A356" s="66">
        <v>529</v>
      </c>
      <c r="B356" s="41">
        <v>5029</v>
      </c>
      <c r="C356" s="41" t="s">
        <v>1</v>
      </c>
      <c r="D356" s="41"/>
      <c r="E356" s="10" t="str">
        <f t="shared" si="271"/>
        <v>X</v>
      </c>
      <c r="F356" s="41" t="s">
        <v>94</v>
      </c>
      <c r="G356" s="41">
        <v>13</v>
      </c>
      <c r="H356" s="9" t="str">
        <f t="shared" si="272"/>
        <v>XXX832/13</v>
      </c>
      <c r="I356" s="41" t="s">
        <v>2</v>
      </c>
      <c r="J356" s="41" t="s">
        <v>2</v>
      </c>
      <c r="K356" s="42">
        <v>0.73749999999999993</v>
      </c>
      <c r="L356" s="42">
        <v>0.73958333333333337</v>
      </c>
      <c r="M356" s="41" t="s">
        <v>11</v>
      </c>
      <c r="N356" s="42">
        <v>0.7583333333333333</v>
      </c>
      <c r="O356" s="41" t="s">
        <v>14</v>
      </c>
      <c r="P356" s="9"/>
      <c r="Q356" s="11">
        <f t="shared" si="274"/>
        <v>1.8749999999999933E-2</v>
      </c>
      <c r="R356" s="11">
        <f t="shared" si="275"/>
        <v>2.083333333333437E-3</v>
      </c>
      <c r="S356" s="11">
        <f t="shared" si="276"/>
        <v>2.083333333333337E-2</v>
      </c>
      <c r="T356" s="11">
        <f t="shared" si="278"/>
        <v>1.8749999999999933E-2</v>
      </c>
      <c r="U356" s="41">
        <v>16.899999999999999</v>
      </c>
      <c r="V356" s="98">
        <f>INDEX('Počty dní'!A:E,MATCH(E356,'Počty dní'!C:C,0),4)</f>
        <v>195</v>
      </c>
      <c r="W356" s="99">
        <f t="shared" si="277"/>
        <v>3295.4999999999995</v>
      </c>
    </row>
    <row r="357" spans="1:24" ht="15" thickBot="1" x14ac:dyDescent="0.35">
      <c r="A357" s="43" t="str">
        <f ca="1">CONCATENATE(INDIRECT("R[-3]C[0]",FALSE),"celkem")</f>
        <v>529celkem</v>
      </c>
      <c r="B357" s="44"/>
      <c r="C357" s="44" t="str">
        <f ca="1">INDIRECT("R[-1]C[12]",FALSE)</f>
        <v>Pavlice,,na kopci</v>
      </c>
      <c r="D357" s="45"/>
      <c r="E357" s="44"/>
      <c r="F357" s="45"/>
      <c r="G357" s="46"/>
      <c r="H357" s="47"/>
      <c r="I357" s="48"/>
      <c r="J357" s="49" t="str">
        <f ca="1">INDIRECT("R[-2]C[0]",FALSE)</f>
        <v>S</v>
      </c>
      <c r="K357" s="50"/>
      <c r="L357" s="51"/>
      <c r="M357" s="52"/>
      <c r="N357" s="51"/>
      <c r="O357" s="53"/>
      <c r="P357" s="44"/>
      <c r="Q357" s="54">
        <f>SUM(Q343:Q356)</f>
        <v>0.25624999999999976</v>
      </c>
      <c r="R357" s="54">
        <f t="shared" ref="R357:T357" si="279">SUM(R343:R356)</f>
        <v>1.8750000000000322E-2</v>
      </c>
      <c r="S357" s="54">
        <f t="shared" si="279"/>
        <v>0.27500000000000002</v>
      </c>
      <c r="T357" s="54">
        <f t="shared" si="279"/>
        <v>0.27499999999999991</v>
      </c>
      <c r="U357" s="55">
        <f>SUM(U343:U356)</f>
        <v>230.20000000000002</v>
      </c>
      <c r="V357" s="56"/>
      <c r="W357" s="106">
        <f>SUM(W343:W356)</f>
        <v>44889</v>
      </c>
      <c r="X357" s="58"/>
    </row>
    <row r="359" spans="1:24" ht="15" thickBot="1" x14ac:dyDescent="0.35"/>
    <row r="360" spans="1:24" x14ac:dyDescent="0.3">
      <c r="A360" s="59">
        <v>530</v>
      </c>
      <c r="B360" s="60">
        <v>5030</v>
      </c>
      <c r="C360" s="60" t="s">
        <v>1</v>
      </c>
      <c r="D360" s="60"/>
      <c r="E360" s="61" t="str">
        <f t="shared" ref="E360:E371" si="280">CONCATENATE(C360,D360)</f>
        <v>X</v>
      </c>
      <c r="F360" s="60" t="s">
        <v>42</v>
      </c>
      <c r="G360" s="60">
        <v>1</v>
      </c>
      <c r="H360" s="62" t="str">
        <f t="shared" ref="H360:H371" si="281">CONCATENATE(F360,"/",G360)</f>
        <v>XXX815/1</v>
      </c>
      <c r="I360" s="60" t="s">
        <v>3</v>
      </c>
      <c r="J360" s="60" t="s">
        <v>3</v>
      </c>
      <c r="K360" s="63">
        <v>0.18055555555555555</v>
      </c>
      <c r="L360" s="63">
        <v>0.18263888888888891</v>
      </c>
      <c r="M360" s="60" t="s">
        <v>11</v>
      </c>
      <c r="N360" s="63">
        <v>0.21388888888888891</v>
      </c>
      <c r="O360" s="60" t="s">
        <v>27</v>
      </c>
      <c r="P360" s="62" t="str">
        <f t="shared" ref="P360:P370" si="282">IF(M361=O360,"OK","POZOR")</f>
        <v>OK</v>
      </c>
      <c r="Q360" s="64">
        <f t="shared" ref="Q360:Q371" si="283">IF(ISNUMBER(G360),N360-L360,IF(F360="přejezd",N360-L360,0))</f>
        <v>3.125E-2</v>
      </c>
      <c r="R360" s="64">
        <f t="shared" ref="R360:R371" si="284">IF(ISNUMBER(G360),L360-K360,0)</f>
        <v>2.0833333333333537E-3</v>
      </c>
      <c r="S360" s="64">
        <f t="shared" ref="S360:S371" si="285">Q360+R360</f>
        <v>3.3333333333333354E-2</v>
      </c>
      <c r="T360" s="60"/>
      <c r="U360" s="60">
        <v>34.299999999999997</v>
      </c>
      <c r="V360" s="97">
        <f>INDEX('Počty dní'!A:E,MATCH(E360,'Počty dní'!C:C,0),4)</f>
        <v>195</v>
      </c>
      <c r="W360" s="100">
        <f t="shared" ref="W360:W371" si="286">V360*U360</f>
        <v>6688.4999999999991</v>
      </c>
    </row>
    <row r="361" spans="1:24" x14ac:dyDescent="0.3">
      <c r="A361" s="66">
        <v>530</v>
      </c>
      <c r="B361" s="41">
        <v>5030</v>
      </c>
      <c r="C361" s="41" t="s">
        <v>1</v>
      </c>
      <c r="D361" s="41"/>
      <c r="E361" s="10" t="str">
        <f t="shared" si="280"/>
        <v>X</v>
      </c>
      <c r="F361" s="41" t="s">
        <v>42</v>
      </c>
      <c r="G361" s="41">
        <v>2</v>
      </c>
      <c r="H361" s="9" t="str">
        <f t="shared" si="281"/>
        <v>XXX815/2</v>
      </c>
      <c r="I361" s="41" t="s">
        <v>2</v>
      </c>
      <c r="J361" s="41" t="s">
        <v>3</v>
      </c>
      <c r="K361" s="42">
        <v>0.22777777777777777</v>
      </c>
      <c r="L361" s="42">
        <v>0.22916666666666666</v>
      </c>
      <c r="M361" s="41" t="s">
        <v>27</v>
      </c>
      <c r="N361" s="42">
        <v>0.26041666666666669</v>
      </c>
      <c r="O361" s="41" t="s">
        <v>11</v>
      </c>
      <c r="P361" s="9" t="str">
        <f t="shared" si="282"/>
        <v>OK</v>
      </c>
      <c r="Q361" s="11">
        <f t="shared" si="283"/>
        <v>3.1250000000000028E-2</v>
      </c>
      <c r="R361" s="11">
        <f t="shared" si="284"/>
        <v>1.388888888888884E-3</v>
      </c>
      <c r="S361" s="11">
        <f t="shared" si="285"/>
        <v>3.2638888888888912E-2</v>
      </c>
      <c r="T361" s="11">
        <f t="shared" ref="T361:T371" si="287">K361-N360</f>
        <v>1.3888888888888867E-2</v>
      </c>
      <c r="U361" s="41">
        <v>34.700000000000003</v>
      </c>
      <c r="V361" s="98">
        <f>INDEX('Počty dní'!A:E,MATCH(E361,'Počty dní'!C:C,0),4)</f>
        <v>195</v>
      </c>
      <c r="W361" s="99">
        <f t="shared" si="286"/>
        <v>6766.5000000000009</v>
      </c>
    </row>
    <row r="362" spans="1:24" x14ac:dyDescent="0.3">
      <c r="A362" s="66">
        <v>530</v>
      </c>
      <c r="B362" s="41">
        <v>5030</v>
      </c>
      <c r="C362" s="41" t="s">
        <v>1</v>
      </c>
      <c r="D362" s="41"/>
      <c r="E362" s="10" t="str">
        <f t="shared" si="280"/>
        <v>X</v>
      </c>
      <c r="F362" s="41" t="s">
        <v>42</v>
      </c>
      <c r="G362" s="41">
        <v>5</v>
      </c>
      <c r="H362" s="9" t="str">
        <f t="shared" si="281"/>
        <v>XXX815/5</v>
      </c>
      <c r="I362" s="41" t="s">
        <v>3</v>
      </c>
      <c r="J362" s="41" t="s">
        <v>3</v>
      </c>
      <c r="K362" s="42">
        <v>0.28333333333333333</v>
      </c>
      <c r="L362" s="42">
        <v>0.28680555555555554</v>
      </c>
      <c r="M362" s="41" t="s">
        <v>11</v>
      </c>
      <c r="N362" s="42">
        <v>0.31805555555555554</v>
      </c>
      <c r="O362" s="41" t="s">
        <v>27</v>
      </c>
      <c r="P362" s="9" t="str">
        <f t="shared" si="282"/>
        <v>OK</v>
      </c>
      <c r="Q362" s="11">
        <f t="shared" si="283"/>
        <v>3.125E-2</v>
      </c>
      <c r="R362" s="11">
        <f t="shared" si="284"/>
        <v>3.4722222222222099E-3</v>
      </c>
      <c r="S362" s="11">
        <f t="shared" si="285"/>
        <v>3.472222222222221E-2</v>
      </c>
      <c r="T362" s="11">
        <f t="shared" si="287"/>
        <v>2.2916666666666641E-2</v>
      </c>
      <c r="U362" s="41">
        <v>34.299999999999997</v>
      </c>
      <c r="V362" s="98">
        <f>INDEX('Počty dní'!A:E,MATCH(E362,'Počty dní'!C:C,0),4)</f>
        <v>195</v>
      </c>
      <c r="W362" s="99">
        <f t="shared" si="286"/>
        <v>6688.4999999999991</v>
      </c>
    </row>
    <row r="363" spans="1:24" x14ac:dyDescent="0.3">
      <c r="A363" s="66">
        <v>530</v>
      </c>
      <c r="B363" s="41">
        <v>5030</v>
      </c>
      <c r="C363" s="41" t="s">
        <v>1</v>
      </c>
      <c r="D363" s="41"/>
      <c r="E363" s="10" t="str">
        <f>CONCATENATE(C363,D363)</f>
        <v>X</v>
      </c>
      <c r="F363" s="41" t="s">
        <v>42</v>
      </c>
      <c r="G363" s="41">
        <v>8</v>
      </c>
      <c r="H363" s="9" t="str">
        <f>CONCATENATE(F363,"/",G363)</f>
        <v>XXX815/8</v>
      </c>
      <c r="I363" s="41" t="s">
        <v>2</v>
      </c>
      <c r="J363" s="41" t="s">
        <v>3</v>
      </c>
      <c r="K363" s="42">
        <v>0.4597222222222222</v>
      </c>
      <c r="L363" s="42">
        <v>0.46527777777777773</v>
      </c>
      <c r="M363" s="41" t="s">
        <v>27</v>
      </c>
      <c r="N363" s="42">
        <v>0.49652777777777773</v>
      </c>
      <c r="O363" s="41" t="s">
        <v>11</v>
      </c>
      <c r="P363" s="9" t="str">
        <f t="shared" si="282"/>
        <v>OK</v>
      </c>
      <c r="Q363" s="11">
        <f t="shared" si="283"/>
        <v>3.125E-2</v>
      </c>
      <c r="R363" s="11">
        <f t="shared" si="284"/>
        <v>5.5555555555555358E-3</v>
      </c>
      <c r="S363" s="11">
        <f t="shared" si="285"/>
        <v>3.6805555555555536E-2</v>
      </c>
      <c r="T363" s="11">
        <f t="shared" si="287"/>
        <v>0.14166666666666666</v>
      </c>
      <c r="U363" s="41">
        <v>34.700000000000003</v>
      </c>
      <c r="V363" s="98">
        <f>INDEX('Počty dní'!A:E,MATCH(E363,'Počty dní'!C:C,0),4)</f>
        <v>195</v>
      </c>
      <c r="W363" s="99">
        <f>V363*U363</f>
        <v>6766.5000000000009</v>
      </c>
    </row>
    <row r="364" spans="1:24" x14ac:dyDescent="0.3">
      <c r="A364" s="66">
        <v>530</v>
      </c>
      <c r="B364" s="41">
        <v>5030</v>
      </c>
      <c r="C364" s="41" t="s">
        <v>1</v>
      </c>
      <c r="D364" s="41"/>
      <c r="E364" s="10" t="str">
        <f>CONCATENATE(C364,D364)</f>
        <v>X</v>
      </c>
      <c r="F364" s="41" t="s">
        <v>42</v>
      </c>
      <c r="G364" s="41">
        <v>11</v>
      </c>
      <c r="H364" s="9" t="str">
        <f>CONCATENATE(F364,"/",G364)</f>
        <v>XXX815/11</v>
      </c>
      <c r="I364" s="41" t="s">
        <v>2</v>
      </c>
      <c r="J364" s="41" t="s">
        <v>3</v>
      </c>
      <c r="K364" s="42">
        <v>0.50138888888888888</v>
      </c>
      <c r="L364" s="42">
        <v>0.50347222222222221</v>
      </c>
      <c r="M364" s="41" t="s">
        <v>11</v>
      </c>
      <c r="N364" s="42">
        <v>0.53472222222222221</v>
      </c>
      <c r="O364" s="41" t="s">
        <v>27</v>
      </c>
      <c r="P364" s="9" t="str">
        <f t="shared" si="282"/>
        <v>OK</v>
      </c>
      <c r="Q364" s="11">
        <f t="shared" si="283"/>
        <v>3.125E-2</v>
      </c>
      <c r="R364" s="11">
        <f t="shared" si="284"/>
        <v>2.0833333333333259E-3</v>
      </c>
      <c r="S364" s="11">
        <f t="shared" si="285"/>
        <v>3.3333333333333326E-2</v>
      </c>
      <c r="T364" s="11">
        <f t="shared" si="287"/>
        <v>4.8611111111111494E-3</v>
      </c>
      <c r="U364" s="41">
        <v>34.299999999999997</v>
      </c>
      <c r="V364" s="98">
        <f>INDEX('Počty dní'!A:E,MATCH(E364,'Počty dní'!C:C,0),4)</f>
        <v>195</v>
      </c>
      <c r="W364" s="99">
        <f>V364*U364</f>
        <v>6688.4999999999991</v>
      </c>
    </row>
    <row r="365" spans="1:24" x14ac:dyDescent="0.3">
      <c r="A365" s="66">
        <v>530</v>
      </c>
      <c r="B365" s="41">
        <v>5030</v>
      </c>
      <c r="C365" s="41" t="s">
        <v>1</v>
      </c>
      <c r="D365" s="41"/>
      <c r="E365" s="10" t="str">
        <f>CONCATENATE(C365,D365)</f>
        <v>X</v>
      </c>
      <c r="F365" s="41" t="s">
        <v>42</v>
      </c>
      <c r="G365" s="41">
        <v>12</v>
      </c>
      <c r="H365" s="9" t="str">
        <f>CONCATENATE(F365,"/",G365)</f>
        <v>XXX815/12</v>
      </c>
      <c r="I365" s="41" t="s">
        <v>3</v>
      </c>
      <c r="J365" s="41" t="s">
        <v>3</v>
      </c>
      <c r="K365" s="42">
        <v>0.58680555555555558</v>
      </c>
      <c r="L365" s="42">
        <v>0.59027777777777779</v>
      </c>
      <c r="M365" s="41" t="s">
        <v>27</v>
      </c>
      <c r="N365" s="42">
        <v>0.62152777777777779</v>
      </c>
      <c r="O365" s="41" t="s">
        <v>11</v>
      </c>
      <c r="P365" s="9" t="str">
        <f t="shared" si="282"/>
        <v>OK</v>
      </c>
      <c r="Q365" s="11">
        <f t="shared" si="283"/>
        <v>3.125E-2</v>
      </c>
      <c r="R365" s="11">
        <f t="shared" si="284"/>
        <v>3.4722222222222099E-3</v>
      </c>
      <c r="S365" s="11">
        <f t="shared" si="285"/>
        <v>3.472222222222221E-2</v>
      </c>
      <c r="T365" s="11">
        <f t="shared" si="287"/>
        <v>5.208333333333337E-2</v>
      </c>
      <c r="U365" s="41">
        <v>34.700000000000003</v>
      </c>
      <c r="V365" s="98">
        <f>INDEX('Počty dní'!A:E,MATCH(E365,'Počty dní'!C:C,0),4)</f>
        <v>195</v>
      </c>
      <c r="W365" s="99">
        <f>V365*U365</f>
        <v>6766.5000000000009</v>
      </c>
    </row>
    <row r="366" spans="1:24" x14ac:dyDescent="0.3">
      <c r="A366" s="66">
        <v>530</v>
      </c>
      <c r="B366" s="41">
        <v>5030</v>
      </c>
      <c r="C366" s="41" t="s">
        <v>1</v>
      </c>
      <c r="D366" s="41"/>
      <c r="E366" s="10" t="str">
        <f>CONCATENATE(C366,D366)</f>
        <v>X</v>
      </c>
      <c r="F366" s="41" t="s">
        <v>42</v>
      </c>
      <c r="G366" s="41">
        <v>15</v>
      </c>
      <c r="H366" s="9" t="str">
        <f>CONCATENATE(F366,"/",G366)</f>
        <v>XXX815/15</v>
      </c>
      <c r="I366" s="41" t="s">
        <v>2</v>
      </c>
      <c r="J366" s="41" t="s">
        <v>3</v>
      </c>
      <c r="K366" s="42">
        <v>0.625</v>
      </c>
      <c r="L366" s="42">
        <v>0.62847222222222221</v>
      </c>
      <c r="M366" s="41" t="s">
        <v>11</v>
      </c>
      <c r="N366" s="42">
        <v>0.65972222222222221</v>
      </c>
      <c r="O366" s="41" t="s">
        <v>27</v>
      </c>
      <c r="P366" s="9" t="str">
        <f t="shared" si="282"/>
        <v>OK</v>
      </c>
      <c r="Q366" s="11">
        <f t="shared" si="283"/>
        <v>3.125E-2</v>
      </c>
      <c r="R366" s="11">
        <f t="shared" si="284"/>
        <v>3.4722222222222099E-3</v>
      </c>
      <c r="S366" s="11">
        <f t="shared" si="285"/>
        <v>3.472222222222221E-2</v>
      </c>
      <c r="T366" s="11">
        <f t="shared" si="287"/>
        <v>3.4722222222222099E-3</v>
      </c>
      <c r="U366" s="41">
        <v>34.299999999999997</v>
      </c>
      <c r="V366" s="98">
        <f>INDEX('Počty dní'!A:E,MATCH(E366,'Počty dní'!C:C,0),4)</f>
        <v>195</v>
      </c>
      <c r="W366" s="99">
        <f>V366*U366</f>
        <v>6688.4999999999991</v>
      </c>
    </row>
    <row r="367" spans="1:24" x14ac:dyDescent="0.3">
      <c r="A367" s="66">
        <v>530</v>
      </c>
      <c r="B367" s="41">
        <v>5030</v>
      </c>
      <c r="C367" s="41" t="s">
        <v>1</v>
      </c>
      <c r="D367" s="41"/>
      <c r="E367" s="10" t="str">
        <f>CONCATENATE(C367,D367)</f>
        <v>X</v>
      </c>
      <c r="F367" s="41" t="s">
        <v>42</v>
      </c>
      <c r="G367" s="41">
        <v>16</v>
      </c>
      <c r="H367" s="9" t="str">
        <f>CONCATENATE(F367,"/",G367)</f>
        <v>XXX815/16</v>
      </c>
      <c r="I367" s="41" t="s">
        <v>3</v>
      </c>
      <c r="J367" s="41" t="s">
        <v>3</v>
      </c>
      <c r="K367" s="42">
        <v>0.67013888888888884</v>
      </c>
      <c r="L367" s="42">
        <v>0.67361111111111116</v>
      </c>
      <c r="M367" s="41" t="s">
        <v>27</v>
      </c>
      <c r="N367" s="42">
        <v>0.70486111111111116</v>
      </c>
      <c r="O367" s="41" t="s">
        <v>11</v>
      </c>
      <c r="P367" s="9" t="str">
        <f t="shared" si="282"/>
        <v>OK</v>
      </c>
      <c r="Q367" s="11">
        <f t="shared" si="283"/>
        <v>3.125E-2</v>
      </c>
      <c r="R367" s="11">
        <f t="shared" si="284"/>
        <v>3.4722222222223209E-3</v>
      </c>
      <c r="S367" s="11">
        <f t="shared" si="285"/>
        <v>3.4722222222222321E-2</v>
      </c>
      <c r="T367" s="11">
        <f t="shared" si="287"/>
        <v>1.041666666666663E-2</v>
      </c>
      <c r="U367" s="41">
        <v>34.700000000000003</v>
      </c>
      <c r="V367" s="98">
        <f>INDEX('Počty dní'!A:E,MATCH(E367,'Počty dní'!C:C,0),4)</f>
        <v>195</v>
      </c>
      <c r="W367" s="99">
        <f>V367*U367</f>
        <v>6766.5000000000009</v>
      </c>
    </row>
    <row r="368" spans="1:24" x14ac:dyDescent="0.3">
      <c r="A368" s="66">
        <v>530</v>
      </c>
      <c r="B368" s="41">
        <v>5030</v>
      </c>
      <c r="C368" s="41" t="s">
        <v>1</v>
      </c>
      <c r="D368" s="41"/>
      <c r="E368" s="10" t="str">
        <f t="shared" si="280"/>
        <v>X</v>
      </c>
      <c r="F368" s="41" t="s">
        <v>42</v>
      </c>
      <c r="G368" s="41">
        <v>19</v>
      </c>
      <c r="H368" s="9" t="str">
        <f t="shared" si="281"/>
        <v>XXX815/19</v>
      </c>
      <c r="I368" s="41" t="s">
        <v>2</v>
      </c>
      <c r="J368" s="41" t="s">
        <v>3</v>
      </c>
      <c r="K368" s="42">
        <v>0.75138888888888899</v>
      </c>
      <c r="L368" s="42">
        <v>0.75347222222222221</v>
      </c>
      <c r="M368" s="41" t="s">
        <v>11</v>
      </c>
      <c r="N368" s="42">
        <v>0.78472222222222221</v>
      </c>
      <c r="O368" s="41" t="s">
        <v>27</v>
      </c>
      <c r="P368" s="9" t="str">
        <f t="shared" si="282"/>
        <v>OK</v>
      </c>
      <c r="Q368" s="11">
        <f t="shared" si="283"/>
        <v>3.125E-2</v>
      </c>
      <c r="R368" s="11">
        <f t="shared" si="284"/>
        <v>2.0833333333332149E-3</v>
      </c>
      <c r="S368" s="11">
        <f t="shared" si="285"/>
        <v>3.3333333333333215E-2</v>
      </c>
      <c r="T368" s="11">
        <f t="shared" si="287"/>
        <v>4.6527777777777835E-2</v>
      </c>
      <c r="U368" s="41">
        <v>34.299999999999997</v>
      </c>
      <c r="V368" s="98">
        <f>INDEX('Počty dní'!A:E,MATCH(E368,'Počty dní'!C:C,0),4)</f>
        <v>195</v>
      </c>
      <c r="W368" s="99">
        <f t="shared" si="286"/>
        <v>6688.4999999999991</v>
      </c>
    </row>
    <row r="369" spans="1:24" x14ac:dyDescent="0.3">
      <c r="A369" s="66">
        <v>530</v>
      </c>
      <c r="B369" s="41">
        <v>5030</v>
      </c>
      <c r="C369" s="41" t="s">
        <v>1</v>
      </c>
      <c r="D369" s="41"/>
      <c r="E369" s="10" t="str">
        <f t="shared" si="280"/>
        <v>X</v>
      </c>
      <c r="F369" s="41" t="s">
        <v>42</v>
      </c>
      <c r="G369" s="41">
        <v>20</v>
      </c>
      <c r="H369" s="9" t="str">
        <f t="shared" si="281"/>
        <v>XXX815/20</v>
      </c>
      <c r="I369" s="41" t="s">
        <v>2</v>
      </c>
      <c r="J369" s="41" t="s">
        <v>3</v>
      </c>
      <c r="K369" s="42">
        <v>0.79652777777777783</v>
      </c>
      <c r="L369" s="42">
        <v>0.79861111111111116</v>
      </c>
      <c r="M369" s="41" t="s">
        <v>27</v>
      </c>
      <c r="N369" s="42">
        <v>0.82986111111111116</v>
      </c>
      <c r="O369" s="41" t="s">
        <v>11</v>
      </c>
      <c r="P369" s="9" t="str">
        <f t="shared" si="282"/>
        <v>OK</v>
      </c>
      <c r="Q369" s="11">
        <f t="shared" si="283"/>
        <v>3.125E-2</v>
      </c>
      <c r="R369" s="11">
        <f t="shared" si="284"/>
        <v>2.0833333333333259E-3</v>
      </c>
      <c r="S369" s="11">
        <f t="shared" si="285"/>
        <v>3.3333333333333326E-2</v>
      </c>
      <c r="T369" s="11">
        <f t="shared" si="287"/>
        <v>1.1805555555555625E-2</v>
      </c>
      <c r="U369" s="41">
        <v>34.700000000000003</v>
      </c>
      <c r="V369" s="98">
        <f>INDEX('Počty dní'!A:E,MATCH(E369,'Počty dní'!C:C,0),4)</f>
        <v>195</v>
      </c>
      <c r="W369" s="99">
        <f t="shared" si="286"/>
        <v>6766.5000000000009</v>
      </c>
    </row>
    <row r="370" spans="1:24" x14ac:dyDescent="0.3">
      <c r="A370" s="66">
        <v>530</v>
      </c>
      <c r="B370" s="41">
        <v>5030</v>
      </c>
      <c r="C370" s="41" t="s">
        <v>1</v>
      </c>
      <c r="D370" s="41"/>
      <c r="E370" s="10" t="str">
        <f t="shared" si="280"/>
        <v>X</v>
      </c>
      <c r="F370" s="41" t="s">
        <v>42</v>
      </c>
      <c r="G370" s="41">
        <v>21</v>
      </c>
      <c r="H370" s="9" t="str">
        <f t="shared" si="281"/>
        <v>XXX815/21</v>
      </c>
      <c r="I370" s="41" t="s">
        <v>2</v>
      </c>
      <c r="J370" s="41" t="s">
        <v>3</v>
      </c>
      <c r="K370" s="42">
        <v>0.83472222222222225</v>
      </c>
      <c r="L370" s="42">
        <v>0.83680555555555547</v>
      </c>
      <c r="M370" s="41" t="s">
        <v>11</v>
      </c>
      <c r="N370" s="42">
        <v>0.87083333333333324</v>
      </c>
      <c r="O370" s="41" t="s">
        <v>27</v>
      </c>
      <c r="P370" s="9" t="str">
        <f t="shared" si="282"/>
        <v>OK</v>
      </c>
      <c r="Q370" s="11">
        <f t="shared" si="283"/>
        <v>3.4027777777777768E-2</v>
      </c>
      <c r="R370" s="11">
        <f t="shared" si="284"/>
        <v>2.0833333333332149E-3</v>
      </c>
      <c r="S370" s="11">
        <f t="shared" si="285"/>
        <v>3.6111111111110983E-2</v>
      </c>
      <c r="T370" s="11">
        <f t="shared" si="287"/>
        <v>4.8611111111110938E-3</v>
      </c>
      <c r="U370" s="41">
        <v>40.5</v>
      </c>
      <c r="V370" s="98">
        <f>INDEX('Počty dní'!A:E,MATCH(E370,'Počty dní'!C:C,0),4)</f>
        <v>195</v>
      </c>
      <c r="W370" s="99">
        <f t="shared" si="286"/>
        <v>7897.5</v>
      </c>
    </row>
    <row r="371" spans="1:24" ht="15" thickBot="1" x14ac:dyDescent="0.35">
      <c r="A371" s="66">
        <v>530</v>
      </c>
      <c r="B371" s="41">
        <v>5030</v>
      </c>
      <c r="C371" s="41" t="s">
        <v>1</v>
      </c>
      <c r="D371" s="41"/>
      <c r="E371" s="10" t="str">
        <f t="shared" si="280"/>
        <v>X</v>
      </c>
      <c r="F371" s="41" t="s">
        <v>42</v>
      </c>
      <c r="G371" s="41">
        <v>22</v>
      </c>
      <c r="H371" s="9" t="str">
        <f t="shared" si="281"/>
        <v>XXX815/22</v>
      </c>
      <c r="I371" s="41" t="s">
        <v>2</v>
      </c>
      <c r="J371" s="41" t="s">
        <v>3</v>
      </c>
      <c r="K371" s="42">
        <v>0.94652777777777775</v>
      </c>
      <c r="L371" s="42">
        <v>0.94791666666666663</v>
      </c>
      <c r="M371" s="41" t="s">
        <v>27</v>
      </c>
      <c r="N371" s="42">
        <v>0.99375000000000002</v>
      </c>
      <c r="O371" s="41" t="s">
        <v>11</v>
      </c>
      <c r="P371" s="9"/>
      <c r="Q371" s="11">
        <f t="shared" si="283"/>
        <v>4.5833333333333393E-2</v>
      </c>
      <c r="R371" s="11">
        <f t="shared" si="284"/>
        <v>1.388888888888884E-3</v>
      </c>
      <c r="S371" s="11">
        <f t="shared" si="285"/>
        <v>4.7222222222222276E-2</v>
      </c>
      <c r="T371" s="11">
        <f t="shared" si="287"/>
        <v>7.5694444444444509E-2</v>
      </c>
      <c r="U371" s="41">
        <v>43.7</v>
      </c>
      <c r="V371" s="98">
        <f>INDEX('Počty dní'!A:E,MATCH(E371,'Počty dní'!C:C,0),4)</f>
        <v>195</v>
      </c>
      <c r="W371" s="99">
        <f t="shared" si="286"/>
        <v>8521.5</v>
      </c>
    </row>
    <row r="372" spans="1:24" ht="15" thickBot="1" x14ac:dyDescent="0.35">
      <c r="A372" s="43" t="str">
        <f ca="1">CONCATENATE(INDIRECT("R[-3]C[0]",FALSE),"celkem")</f>
        <v>530celkem</v>
      </c>
      <c r="B372" s="44"/>
      <c r="C372" s="44" t="str">
        <f ca="1">INDIRECT("R[-1]C[12]",FALSE)</f>
        <v>Moravské Budějovice,,aut.nádr.</v>
      </c>
      <c r="D372" s="45"/>
      <c r="E372" s="44"/>
      <c r="F372" s="45"/>
      <c r="G372" s="46"/>
      <c r="H372" s="47"/>
      <c r="I372" s="48"/>
      <c r="J372" s="49" t="str">
        <f ca="1">INDIRECT("R[-2]C[0]",FALSE)</f>
        <v>V</v>
      </c>
      <c r="K372" s="50"/>
      <c r="L372" s="51"/>
      <c r="M372" s="52"/>
      <c r="N372" s="51"/>
      <c r="O372" s="53"/>
      <c r="P372" s="44"/>
      <c r="Q372" s="54">
        <f>SUM(Q360:Q371)</f>
        <v>0.39236111111111116</v>
      </c>
      <c r="R372" s="54">
        <f>SUM(R360:R371)</f>
        <v>3.263888888888869E-2</v>
      </c>
      <c r="S372" s="54">
        <f>SUM(S360:S371)</f>
        <v>0.42499999999999988</v>
      </c>
      <c r="T372" s="54">
        <f>SUM(T360:T371)</f>
        <v>0.38819444444444462</v>
      </c>
      <c r="U372" s="55">
        <f>SUM(U360:U371)</f>
        <v>429.2</v>
      </c>
      <c r="V372" s="56"/>
      <c r="W372" s="106">
        <f>SUM(W360:W371)</f>
        <v>83694</v>
      </c>
      <c r="X372" s="58"/>
    </row>
    <row r="373" spans="1:24" x14ac:dyDescent="0.3">
      <c r="L373" s="1"/>
      <c r="N373" s="1"/>
      <c r="P373" s="1"/>
    </row>
    <row r="374" spans="1:24" ht="15" thickBot="1" x14ac:dyDescent="0.35">
      <c r="L374" s="1"/>
      <c r="N374" s="1"/>
      <c r="P374" s="1"/>
    </row>
    <row r="375" spans="1:24" x14ac:dyDescent="0.3">
      <c r="A375" s="59">
        <v>531</v>
      </c>
      <c r="B375" s="60">
        <v>5031</v>
      </c>
      <c r="C375" s="60" t="s">
        <v>1</v>
      </c>
      <c r="D375" s="60"/>
      <c r="E375" s="61" t="str">
        <f t="shared" ref="E375:E377" si="288">CONCATENATE(C375,D375)</f>
        <v>X</v>
      </c>
      <c r="F375" s="60" t="s">
        <v>42</v>
      </c>
      <c r="G375" s="60">
        <v>3</v>
      </c>
      <c r="H375" s="62" t="str">
        <f t="shared" ref="H375:H377" si="289">CONCATENATE(F375,"/",G375)</f>
        <v>XXX815/3</v>
      </c>
      <c r="I375" s="60" t="s">
        <v>2</v>
      </c>
      <c r="J375" s="60" t="s">
        <v>3</v>
      </c>
      <c r="K375" s="63">
        <v>0.23263888888888887</v>
      </c>
      <c r="L375" s="63">
        <v>0.23472222222222219</v>
      </c>
      <c r="M375" s="60" t="s">
        <v>11</v>
      </c>
      <c r="N375" s="63">
        <v>0.26597222222222222</v>
      </c>
      <c r="O375" s="60" t="s">
        <v>27</v>
      </c>
      <c r="P375" s="62" t="str">
        <f t="shared" ref="P375:P379" si="290">IF(M376=O375,"OK","POZOR")</f>
        <v>OK</v>
      </c>
      <c r="Q375" s="64">
        <f t="shared" ref="Q375:Q382" si="291">IF(ISNUMBER(G375),N375-L375,IF(F375="přejezd",N375-L375,0))</f>
        <v>3.1250000000000028E-2</v>
      </c>
      <c r="R375" s="64">
        <f t="shared" ref="R375:R382" si="292">IF(ISNUMBER(G375),L375-K375,0)</f>
        <v>2.0833333333333259E-3</v>
      </c>
      <c r="S375" s="64">
        <f t="shared" ref="S375:S382" si="293">Q375+R375</f>
        <v>3.3333333333333354E-2</v>
      </c>
      <c r="T375" s="60"/>
      <c r="U375" s="60">
        <v>34.299999999999997</v>
      </c>
      <c r="V375" s="97">
        <f>INDEX('Počty dní'!A:E,MATCH(E375,'Počty dní'!C:C,0),4)</f>
        <v>195</v>
      </c>
      <c r="W375" s="100">
        <f t="shared" ref="W375:W377" si="294">V375*U375</f>
        <v>6688.4999999999991</v>
      </c>
    </row>
    <row r="376" spans="1:24" x14ac:dyDescent="0.3">
      <c r="A376" s="66">
        <v>531</v>
      </c>
      <c r="B376" s="41">
        <v>5031</v>
      </c>
      <c r="C376" s="41" t="s">
        <v>1</v>
      </c>
      <c r="D376" s="41"/>
      <c r="E376" s="10" t="str">
        <f t="shared" si="288"/>
        <v>X</v>
      </c>
      <c r="F376" s="41" t="s">
        <v>42</v>
      </c>
      <c r="G376" s="41">
        <v>4</v>
      </c>
      <c r="H376" s="9" t="str">
        <f t="shared" si="289"/>
        <v>XXX815/4</v>
      </c>
      <c r="I376" s="41" t="s">
        <v>3</v>
      </c>
      <c r="J376" s="41" t="s">
        <v>3</v>
      </c>
      <c r="K376" s="42">
        <v>0.28055555555555556</v>
      </c>
      <c r="L376" s="42">
        <v>0.28125</v>
      </c>
      <c r="M376" s="41" t="s">
        <v>27</v>
      </c>
      <c r="N376" s="42">
        <v>0.3125</v>
      </c>
      <c r="O376" s="41" t="s">
        <v>11</v>
      </c>
      <c r="P376" s="9" t="str">
        <f t="shared" si="290"/>
        <v>OK</v>
      </c>
      <c r="Q376" s="11">
        <f t="shared" si="291"/>
        <v>3.125E-2</v>
      </c>
      <c r="R376" s="11">
        <f t="shared" si="292"/>
        <v>6.9444444444444198E-4</v>
      </c>
      <c r="S376" s="11">
        <f t="shared" si="293"/>
        <v>3.1944444444444442E-2</v>
      </c>
      <c r="T376" s="11">
        <f t="shared" ref="T376:T382" si="295">K376-N375</f>
        <v>1.4583333333333337E-2</v>
      </c>
      <c r="U376" s="41">
        <v>34.700000000000003</v>
      </c>
      <c r="V376" s="98">
        <f>INDEX('Počty dní'!A:E,MATCH(E376,'Počty dní'!C:C,0),4)</f>
        <v>195</v>
      </c>
      <c r="W376" s="99">
        <f t="shared" si="294"/>
        <v>6766.5000000000009</v>
      </c>
    </row>
    <row r="377" spans="1:24" x14ac:dyDescent="0.3">
      <c r="A377" s="66">
        <v>531</v>
      </c>
      <c r="B377" s="41">
        <v>5031</v>
      </c>
      <c r="C377" s="41" t="s">
        <v>1</v>
      </c>
      <c r="D377" s="41"/>
      <c r="E377" s="10" t="str">
        <f t="shared" si="288"/>
        <v>X</v>
      </c>
      <c r="F377" s="41" t="s">
        <v>42</v>
      </c>
      <c r="G377" s="41">
        <v>7</v>
      </c>
      <c r="H377" s="9" t="str">
        <f t="shared" si="289"/>
        <v>XXX815/7</v>
      </c>
      <c r="I377" s="41" t="s">
        <v>2</v>
      </c>
      <c r="J377" s="41" t="s">
        <v>3</v>
      </c>
      <c r="K377" s="42">
        <v>0.3347222222222222</v>
      </c>
      <c r="L377" s="42">
        <v>0.33680555555555558</v>
      </c>
      <c r="M377" s="41" t="s">
        <v>11</v>
      </c>
      <c r="N377" s="42">
        <v>0.36805555555555558</v>
      </c>
      <c r="O377" s="41" t="s">
        <v>27</v>
      </c>
      <c r="P377" s="9" t="str">
        <f t="shared" si="290"/>
        <v>OK</v>
      </c>
      <c r="Q377" s="11">
        <f t="shared" si="291"/>
        <v>3.125E-2</v>
      </c>
      <c r="R377" s="11">
        <f t="shared" si="292"/>
        <v>2.0833333333333814E-3</v>
      </c>
      <c r="S377" s="11">
        <f t="shared" si="293"/>
        <v>3.3333333333333381E-2</v>
      </c>
      <c r="T377" s="11">
        <f t="shared" si="295"/>
        <v>2.2222222222222199E-2</v>
      </c>
      <c r="U377" s="41">
        <v>34.299999999999997</v>
      </c>
      <c r="V377" s="98">
        <f>INDEX('Počty dní'!A:E,MATCH(E377,'Počty dní'!C:C,0),4)</f>
        <v>195</v>
      </c>
      <c r="W377" s="99">
        <f t="shared" si="294"/>
        <v>6688.4999999999991</v>
      </c>
    </row>
    <row r="378" spans="1:24" x14ac:dyDescent="0.3">
      <c r="A378" s="66">
        <v>531</v>
      </c>
      <c r="B378" s="41">
        <v>5031</v>
      </c>
      <c r="C378" s="41" t="s">
        <v>1</v>
      </c>
      <c r="D378" s="41"/>
      <c r="E378" s="10" t="str">
        <f>CONCATENATE(C378,D378)</f>
        <v>X</v>
      </c>
      <c r="F378" s="41" t="s">
        <v>42</v>
      </c>
      <c r="G378" s="41">
        <v>10</v>
      </c>
      <c r="H378" s="9" t="str">
        <f>CONCATENATE(F378,"/",G378)</f>
        <v>XXX815/10</v>
      </c>
      <c r="I378" s="41" t="s">
        <v>2</v>
      </c>
      <c r="J378" s="41" t="s">
        <v>3</v>
      </c>
      <c r="K378" s="42">
        <v>0.54513888888888895</v>
      </c>
      <c r="L378" s="42">
        <v>0.54861111111111105</v>
      </c>
      <c r="M378" s="41" t="s">
        <v>27</v>
      </c>
      <c r="N378" s="42">
        <v>0.57986111111111105</v>
      </c>
      <c r="O378" s="41" t="s">
        <v>11</v>
      </c>
      <c r="P378" s="9" t="str">
        <f t="shared" si="290"/>
        <v>OK</v>
      </c>
      <c r="Q378" s="11">
        <f t="shared" si="291"/>
        <v>3.125E-2</v>
      </c>
      <c r="R378" s="11">
        <f t="shared" si="292"/>
        <v>3.4722222222220989E-3</v>
      </c>
      <c r="S378" s="11">
        <f t="shared" si="293"/>
        <v>3.4722222222222099E-2</v>
      </c>
      <c r="T378" s="11">
        <f t="shared" si="295"/>
        <v>0.17708333333333337</v>
      </c>
      <c r="U378" s="41">
        <v>34.700000000000003</v>
      </c>
      <c r="V378" s="98">
        <f>INDEX('Počty dní'!A:E,MATCH(E378,'Počty dní'!C:C,0),4)</f>
        <v>195</v>
      </c>
      <c r="W378" s="99">
        <f>V378*U378</f>
        <v>6766.5000000000009</v>
      </c>
    </row>
    <row r="379" spans="1:24" x14ac:dyDescent="0.3">
      <c r="A379" s="66">
        <v>531</v>
      </c>
      <c r="B379" s="41">
        <v>5031</v>
      </c>
      <c r="C379" s="41" t="s">
        <v>1</v>
      </c>
      <c r="D379" s="41"/>
      <c r="E379" s="10" t="str">
        <f>CONCATENATE(C379,D379)</f>
        <v>X</v>
      </c>
      <c r="F379" s="41" t="s">
        <v>42</v>
      </c>
      <c r="G379" s="41">
        <v>13</v>
      </c>
      <c r="H379" s="9" t="str">
        <f>CONCATENATE(F379,"/",G379)</f>
        <v>XXX815/13</v>
      </c>
      <c r="I379" s="41" t="s">
        <v>2</v>
      </c>
      <c r="J379" s="41" t="s">
        <v>3</v>
      </c>
      <c r="K379" s="42">
        <v>0.58333333333333337</v>
      </c>
      <c r="L379" s="42">
        <v>0.58680555555555558</v>
      </c>
      <c r="M379" s="41" t="s">
        <v>11</v>
      </c>
      <c r="N379" s="42">
        <v>0.61805555555555558</v>
      </c>
      <c r="O379" s="41" t="s">
        <v>27</v>
      </c>
      <c r="P379" s="9" t="str">
        <f t="shared" si="290"/>
        <v>OK</v>
      </c>
      <c r="Q379" s="11">
        <f t="shared" si="291"/>
        <v>3.125E-2</v>
      </c>
      <c r="R379" s="11">
        <f t="shared" si="292"/>
        <v>3.4722222222222099E-3</v>
      </c>
      <c r="S379" s="11">
        <f t="shared" si="293"/>
        <v>3.472222222222221E-2</v>
      </c>
      <c r="T379" s="11">
        <f t="shared" si="295"/>
        <v>3.4722222222223209E-3</v>
      </c>
      <c r="U379" s="41">
        <v>34.299999999999997</v>
      </c>
      <c r="V379" s="98">
        <f>INDEX('Počty dní'!A:E,MATCH(E379,'Počty dní'!C:C,0),4)</f>
        <v>195</v>
      </c>
      <c r="W379" s="99">
        <f>V379*U379</f>
        <v>6688.4999999999991</v>
      </c>
    </row>
    <row r="380" spans="1:24" x14ac:dyDescent="0.3">
      <c r="A380" s="66">
        <v>531</v>
      </c>
      <c r="B380" s="41">
        <v>5031</v>
      </c>
      <c r="C380" s="41" t="s">
        <v>1</v>
      </c>
      <c r="D380" s="41"/>
      <c r="E380" s="10" t="str">
        <f>CONCATENATE(C380,D380)</f>
        <v>X</v>
      </c>
      <c r="F380" s="41" t="s">
        <v>42</v>
      </c>
      <c r="G380" s="41">
        <v>14</v>
      </c>
      <c r="H380" s="9" t="str">
        <f>CONCATENATE(F380,"/",G380)</f>
        <v>XXX815/14</v>
      </c>
      <c r="I380" s="41" t="s">
        <v>3</v>
      </c>
      <c r="J380" s="41" t="s">
        <v>3</v>
      </c>
      <c r="K380" s="42">
        <v>0.62847222222222221</v>
      </c>
      <c r="L380" s="42">
        <v>0.63194444444444442</v>
      </c>
      <c r="M380" s="41" t="s">
        <v>27</v>
      </c>
      <c r="N380" s="42">
        <v>0.66319444444444442</v>
      </c>
      <c r="O380" s="41" t="s">
        <v>11</v>
      </c>
      <c r="P380" s="9" t="str">
        <f>IF(M381=O380,"OK","POZOR")</f>
        <v>OK</v>
      </c>
      <c r="Q380" s="11">
        <f t="shared" si="291"/>
        <v>3.125E-2</v>
      </c>
      <c r="R380" s="11">
        <f t="shared" si="292"/>
        <v>3.4722222222222099E-3</v>
      </c>
      <c r="S380" s="11">
        <f t="shared" si="293"/>
        <v>3.472222222222221E-2</v>
      </c>
      <c r="T380" s="11">
        <f t="shared" si="295"/>
        <v>1.041666666666663E-2</v>
      </c>
      <c r="U380" s="41">
        <v>34.700000000000003</v>
      </c>
      <c r="V380" s="98">
        <f>INDEX('Počty dní'!A:E,MATCH(E380,'Počty dní'!C:C,0),4)</f>
        <v>195</v>
      </c>
      <c r="W380" s="99">
        <f>V380*U380</f>
        <v>6766.5000000000009</v>
      </c>
    </row>
    <row r="381" spans="1:24" x14ac:dyDescent="0.3">
      <c r="A381" s="66">
        <v>531</v>
      </c>
      <c r="B381" s="41">
        <v>5031</v>
      </c>
      <c r="C381" s="41" t="s">
        <v>1</v>
      </c>
      <c r="D381" s="41"/>
      <c r="E381" s="10" t="str">
        <f>CONCATENATE(C381,D381)</f>
        <v>X</v>
      </c>
      <c r="F381" s="41" t="s">
        <v>42</v>
      </c>
      <c r="G381" s="41">
        <v>17</v>
      </c>
      <c r="H381" s="9" t="str">
        <f>CONCATENATE(F381,"/",G381)</f>
        <v>XXX815/17</v>
      </c>
      <c r="I381" s="41" t="s">
        <v>2</v>
      </c>
      <c r="J381" s="41" t="s">
        <v>3</v>
      </c>
      <c r="K381" s="42">
        <v>0.66666666666666663</v>
      </c>
      <c r="L381" s="42">
        <v>0.67013888888888884</v>
      </c>
      <c r="M381" s="41" t="s">
        <v>11</v>
      </c>
      <c r="N381" s="42">
        <v>0.70138888888888884</v>
      </c>
      <c r="O381" s="41" t="s">
        <v>27</v>
      </c>
      <c r="P381" s="9" t="str">
        <f>IF(M382=O381,"OK","POZOR")</f>
        <v>OK</v>
      </c>
      <c r="Q381" s="11">
        <f t="shared" si="291"/>
        <v>3.125E-2</v>
      </c>
      <c r="R381" s="11">
        <f t="shared" si="292"/>
        <v>3.4722222222222099E-3</v>
      </c>
      <c r="S381" s="11">
        <f t="shared" si="293"/>
        <v>3.472222222222221E-2</v>
      </c>
      <c r="T381" s="11">
        <f t="shared" si="295"/>
        <v>3.4722222222222099E-3</v>
      </c>
      <c r="U381" s="41">
        <v>34.299999999999997</v>
      </c>
      <c r="V381" s="98">
        <f>INDEX('Počty dní'!A:E,MATCH(E381,'Počty dní'!C:C,0),4)</f>
        <v>195</v>
      </c>
      <c r="W381" s="99">
        <f>V381*U381</f>
        <v>6688.4999999999991</v>
      </c>
    </row>
    <row r="382" spans="1:24" ht="15" thickBot="1" x14ac:dyDescent="0.35">
      <c r="A382" s="66">
        <v>531</v>
      </c>
      <c r="B382" s="41">
        <v>5031</v>
      </c>
      <c r="C382" s="41" t="s">
        <v>1</v>
      </c>
      <c r="D382" s="41"/>
      <c r="E382" s="10" t="str">
        <f>CONCATENATE(C382,D382)</f>
        <v>X</v>
      </c>
      <c r="F382" s="41" t="s">
        <v>42</v>
      </c>
      <c r="G382" s="41">
        <v>18</v>
      </c>
      <c r="H382" s="9" t="str">
        <f>CONCATENATE(F382,"/",G382)</f>
        <v>XXX815/18</v>
      </c>
      <c r="I382" s="41" t="s">
        <v>2</v>
      </c>
      <c r="J382" s="41" t="s">
        <v>3</v>
      </c>
      <c r="K382" s="42">
        <v>0.71180555555555547</v>
      </c>
      <c r="L382" s="42">
        <v>0.71527777777777779</v>
      </c>
      <c r="M382" s="41" t="s">
        <v>27</v>
      </c>
      <c r="N382" s="42">
        <v>0.74652777777777779</v>
      </c>
      <c r="O382" s="41" t="s">
        <v>11</v>
      </c>
      <c r="P382" s="9" t="str">
        <f>IF(M368=O382,"OK","POZOR")</f>
        <v>OK</v>
      </c>
      <c r="Q382" s="11">
        <f t="shared" si="291"/>
        <v>3.125E-2</v>
      </c>
      <c r="R382" s="11">
        <f t="shared" si="292"/>
        <v>3.4722222222223209E-3</v>
      </c>
      <c r="S382" s="11">
        <f t="shared" si="293"/>
        <v>3.4722222222222321E-2</v>
      </c>
      <c r="T382" s="11">
        <f t="shared" si="295"/>
        <v>1.041666666666663E-2</v>
      </c>
      <c r="U382" s="41">
        <v>34.700000000000003</v>
      </c>
      <c r="V382" s="98">
        <f>INDEX('Počty dní'!A:E,MATCH(E382,'Počty dní'!C:C,0),4)</f>
        <v>195</v>
      </c>
      <c r="W382" s="99">
        <f>V382*U382</f>
        <v>6766.5000000000009</v>
      </c>
    </row>
    <row r="383" spans="1:24" ht="15" thickBot="1" x14ac:dyDescent="0.35">
      <c r="A383" s="43" t="str">
        <f ca="1">CONCATENATE(INDIRECT("R[-3]C[0]",FALSE),"celkem")</f>
        <v>531celkem</v>
      </c>
      <c r="B383" s="44"/>
      <c r="C383" s="44" t="str">
        <f ca="1">INDIRECT("R[-1]C[12]",FALSE)</f>
        <v>Moravské Budějovice,,aut.nádr.</v>
      </c>
      <c r="D383" s="45"/>
      <c r="E383" s="44"/>
      <c r="F383" s="45"/>
      <c r="G383" s="46"/>
      <c r="H383" s="47"/>
      <c r="I383" s="48"/>
      <c r="J383" s="49" t="str">
        <f ca="1">INDIRECT("R[-2]C[0]",FALSE)</f>
        <v>V</v>
      </c>
      <c r="K383" s="50"/>
      <c r="L383" s="51"/>
      <c r="M383" s="52"/>
      <c r="N383" s="51"/>
      <c r="O383" s="53"/>
      <c r="P383" s="44"/>
      <c r="Q383" s="54">
        <f>SUM(Q375:Q382)</f>
        <v>0.25</v>
      </c>
      <c r="R383" s="54">
        <f t="shared" ref="R383:T383" si="296">SUM(R375:R382)</f>
        <v>2.2222222222222199E-2</v>
      </c>
      <c r="S383" s="54">
        <f t="shared" si="296"/>
        <v>0.27222222222222225</v>
      </c>
      <c r="T383" s="54">
        <f t="shared" si="296"/>
        <v>0.2416666666666667</v>
      </c>
      <c r="U383" s="55">
        <f>SUM(U375:U382)</f>
        <v>276</v>
      </c>
      <c r="V383" s="56"/>
      <c r="W383" s="106">
        <f>SUM(W375:W382)</f>
        <v>53820</v>
      </c>
      <c r="X383" s="58"/>
    </row>
  </sheetData>
  <autoFilter ref="A1:Z383" xr:uid="{00000000-0001-0000-0000-000000000000}"/>
  <phoneticPr fontId="3" type="noConversion"/>
  <conditionalFormatting sqref="E1">
    <cfRule type="containsText" dxfId="37" priority="66" operator="containsText" text="stídání">
      <formula>NOT(ISERROR(SEARCH("stídání",E1)))</formula>
    </cfRule>
    <cfRule type="containsText" dxfId="36" priority="67" operator="containsText" text="střídání">
      <formula>NOT(ISERROR(SEARCH("střídání",E1)))</formula>
    </cfRule>
  </conditionalFormatting>
  <conditionalFormatting sqref="P4:P13 P17:P28 P32:P42 P46:P53 P116:P125 P129:P138 P154:P160 P232:P242 P246:P253 P279:P288 P311:P325 P375:P382">
    <cfRule type="containsText" dxfId="35" priority="34" operator="containsText" text="POZOR">
      <formula>NOT(ISERROR(SEARCH("POZOR",P4)))</formula>
    </cfRule>
  </conditionalFormatting>
  <conditionalFormatting sqref="P57:P65">
    <cfRule type="containsText" dxfId="34" priority="30" operator="containsText" text="POZOR">
      <formula>NOT(ISERROR(SEARCH("POZOR",P57)))</formula>
    </cfRule>
  </conditionalFormatting>
  <conditionalFormatting sqref="P69:P80">
    <cfRule type="containsText" dxfId="33" priority="29" operator="containsText" text="POZOR">
      <formula>NOT(ISERROR(SEARCH("POZOR",P69)))</formula>
    </cfRule>
  </conditionalFormatting>
  <conditionalFormatting sqref="P84:P91">
    <cfRule type="containsText" dxfId="32" priority="25" operator="containsText" text="POZOR">
      <formula>NOT(ISERROR(SEARCH("POZOR",P84)))</formula>
    </cfRule>
  </conditionalFormatting>
  <conditionalFormatting sqref="P95:P102">
    <cfRule type="containsText" dxfId="31" priority="2" operator="containsText" text="POZOR">
      <formula>NOT(ISERROR(SEARCH("POZOR",P95)))</formula>
    </cfRule>
  </conditionalFormatting>
  <conditionalFormatting sqref="P106:P112">
    <cfRule type="containsText" dxfId="30" priority="23" operator="containsText" text="POZOR">
      <formula>NOT(ISERROR(SEARCH("POZOR",P106)))</formula>
    </cfRule>
  </conditionalFormatting>
  <conditionalFormatting sqref="P142:P150">
    <cfRule type="containsText" dxfId="29" priority="20" operator="containsText" text="POZOR">
      <formula>NOT(ISERROR(SEARCH("POZOR",P142)))</formula>
    </cfRule>
  </conditionalFormatting>
  <conditionalFormatting sqref="P164:P173 P177:P183 P206:P217 P219:P228 P257:P266">
    <cfRule type="containsText" dxfId="28" priority="65" operator="containsText" text="POZOR">
      <formula>NOT(ISERROR(SEARCH("POZOR",P164)))</formula>
    </cfRule>
  </conditionalFormatting>
  <conditionalFormatting sqref="P185:P202">
    <cfRule type="containsText" dxfId="27" priority="15" operator="containsText" text="POZOR">
      <formula>NOT(ISERROR(SEARCH("POZOR",P185)))</formula>
    </cfRule>
  </conditionalFormatting>
  <conditionalFormatting sqref="P270:P275">
    <cfRule type="containsText" dxfId="26" priority="26" operator="containsText" text="POZOR">
      <formula>NOT(ISERROR(SEARCH("POZOR",P270)))</formula>
    </cfRule>
  </conditionalFormatting>
  <conditionalFormatting sqref="P292:P298">
    <cfRule type="containsText" dxfId="25" priority="10" operator="containsText" text="POZOR">
      <formula>NOT(ISERROR(SEARCH("POZOR",P292)))</formula>
    </cfRule>
  </conditionalFormatting>
  <conditionalFormatting sqref="P302:P307">
    <cfRule type="containsText" dxfId="24" priority="28" operator="containsText" text="POZOR">
      <formula>NOT(ISERROR(SEARCH("POZOR",P302)))</formula>
    </cfRule>
  </conditionalFormatting>
  <conditionalFormatting sqref="P329:P339">
    <cfRule type="containsText" dxfId="23" priority="8" operator="containsText" text="POZOR">
      <formula>NOT(ISERROR(SEARCH("POZOR",P329)))</formula>
    </cfRule>
  </conditionalFormatting>
  <conditionalFormatting sqref="P343:P356">
    <cfRule type="containsText" dxfId="22" priority="7" operator="containsText" text="POZOR">
      <formula>NOT(ISERROR(SEARCH("POZOR",P343)))</formula>
    </cfRule>
  </conditionalFormatting>
  <conditionalFormatting sqref="P360:P371">
    <cfRule type="containsText" dxfId="21" priority="1" operator="containsText" text="POZOR">
      <formula>NOT(ISERROR(SEARCH("POZOR",P360)))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B4CBE-2E2F-4D41-956D-4597FF973ABE}">
  <dimension ref="A1:Z344"/>
  <sheetViews>
    <sheetView workbookViewId="0">
      <selection activeCell="O3" sqref="O3"/>
    </sheetView>
  </sheetViews>
  <sheetFormatPr defaultRowHeight="14.4" x14ac:dyDescent="0.3"/>
  <cols>
    <col min="1" max="1" width="5.44140625" customWidth="1"/>
    <col min="2" max="2" width="6.21875" customWidth="1"/>
    <col min="3" max="3" width="4.109375" customWidth="1"/>
    <col min="4" max="4" width="4.33203125" customWidth="1"/>
    <col min="5" max="5" width="5.77734375" customWidth="1"/>
    <col min="6" max="6" width="8.33203125" customWidth="1"/>
    <col min="7" max="7" width="4.6640625" customWidth="1"/>
    <col min="8" max="8" width="10.6640625" customWidth="1"/>
    <col min="9" max="10" width="4.44140625" customWidth="1"/>
    <col min="11" max="12" width="7.21875" customWidth="1"/>
    <col min="13" max="13" width="29.21875" customWidth="1"/>
    <col min="14" max="14" width="6.88671875" customWidth="1"/>
    <col min="15" max="15" width="29.77734375" customWidth="1"/>
    <col min="16" max="16" width="4.88671875" customWidth="1"/>
    <col min="17" max="20" width="7" customWidth="1"/>
    <col min="21" max="22" width="7.21875" customWidth="1"/>
  </cols>
  <sheetData>
    <row r="1" spans="1:26" s="8" customFormat="1" ht="148.80000000000001" thickBot="1" x14ac:dyDescent="0.35">
      <c r="A1" s="2" t="s">
        <v>52</v>
      </c>
      <c r="B1" s="3" t="s">
        <v>53</v>
      </c>
      <c r="C1" s="3" t="s">
        <v>54</v>
      </c>
      <c r="D1" s="3" t="s">
        <v>55</v>
      </c>
      <c r="E1" s="4" t="s">
        <v>56</v>
      </c>
      <c r="F1" s="5" t="s">
        <v>57</v>
      </c>
      <c r="G1" s="6" t="s">
        <v>58</v>
      </c>
      <c r="H1" s="5" t="s">
        <v>59</v>
      </c>
      <c r="I1" s="3" t="s">
        <v>60</v>
      </c>
      <c r="J1" s="3" t="s">
        <v>61</v>
      </c>
      <c r="K1" s="3" t="s">
        <v>62</v>
      </c>
      <c r="L1" s="3" t="s">
        <v>63</v>
      </c>
      <c r="M1" s="3" t="s">
        <v>64</v>
      </c>
      <c r="N1" s="3" t="s">
        <v>65</v>
      </c>
      <c r="O1" s="3" t="s">
        <v>66</v>
      </c>
      <c r="P1" s="3" t="s">
        <v>67</v>
      </c>
      <c r="Q1" s="3" t="s">
        <v>68</v>
      </c>
      <c r="R1" s="3" t="s">
        <v>69</v>
      </c>
      <c r="S1" s="3" t="s">
        <v>70</v>
      </c>
      <c r="T1" s="3" t="s">
        <v>71</v>
      </c>
      <c r="U1" s="3" t="s">
        <v>72</v>
      </c>
      <c r="V1" s="3" t="s">
        <v>73</v>
      </c>
      <c r="W1" s="3" t="s">
        <v>74</v>
      </c>
      <c r="Y1" s="7"/>
      <c r="Z1" s="7"/>
    </row>
    <row r="3" spans="1:26" ht="15" thickBot="1" x14ac:dyDescent="0.35"/>
    <row r="4" spans="1:26" x14ac:dyDescent="0.3">
      <c r="A4" s="59">
        <v>501</v>
      </c>
      <c r="B4" s="60">
        <v>5101</v>
      </c>
      <c r="C4" s="60" t="s">
        <v>1</v>
      </c>
      <c r="D4" s="60"/>
      <c r="E4" s="61" t="str">
        <f t="shared" ref="E4:E7" si="0">CONCATENATE(C4,D4)</f>
        <v>X</v>
      </c>
      <c r="F4" s="60" t="s">
        <v>28</v>
      </c>
      <c r="G4" s="60"/>
      <c r="H4" s="62" t="str">
        <f t="shared" ref="H4:H7" si="1">CONCATENATE(F4,"/",G4)</f>
        <v>přejezd/</v>
      </c>
      <c r="I4" s="60"/>
      <c r="J4" s="60" t="s">
        <v>3</v>
      </c>
      <c r="K4" s="63">
        <v>0.22361111111111109</v>
      </c>
      <c r="L4" s="63">
        <v>0.22361111111111109</v>
      </c>
      <c r="M4" s="60" t="s">
        <v>8</v>
      </c>
      <c r="N4" s="63">
        <v>0.22708333333333333</v>
      </c>
      <c r="O4" s="60" t="s">
        <v>12</v>
      </c>
      <c r="P4" s="62" t="str">
        <f t="shared" ref="P4:P12" si="2">IF(M5=O4,"OK","POZOR")</f>
        <v>OK</v>
      </c>
      <c r="Q4" s="64">
        <f t="shared" ref="Q4" si="3">IF(ISNUMBER(G4),N4-L4,IF(F4="přejezd",N4-L4,0))</f>
        <v>3.4722222222222376E-3</v>
      </c>
      <c r="R4" s="64">
        <f t="shared" ref="R4" si="4">IF(ISNUMBER(G4),L4-K4,0)</f>
        <v>0</v>
      </c>
      <c r="S4" s="64">
        <f t="shared" ref="S4" si="5">Q4+R4</f>
        <v>3.4722222222222376E-3</v>
      </c>
      <c r="T4" s="64"/>
      <c r="U4" s="60">
        <v>0</v>
      </c>
      <c r="V4" s="97">
        <f>INDEX('Počty dní'!F:J,MATCH(E4,'Počty dní'!H:H,0),4)</f>
        <v>57</v>
      </c>
      <c r="W4" s="65">
        <f t="shared" ref="W4:W7" si="6">V4*U4</f>
        <v>0</v>
      </c>
    </row>
    <row r="5" spans="1:26" x14ac:dyDescent="0.3">
      <c r="A5" s="66">
        <v>501</v>
      </c>
      <c r="B5" s="41">
        <v>5101</v>
      </c>
      <c r="C5" s="41" t="s">
        <v>1</v>
      </c>
      <c r="D5" s="41"/>
      <c r="E5" s="10" t="str">
        <f t="shared" si="0"/>
        <v>X</v>
      </c>
      <c r="F5" s="41" t="s">
        <v>50</v>
      </c>
      <c r="G5" s="41">
        <v>4</v>
      </c>
      <c r="H5" s="9" t="str">
        <f t="shared" si="1"/>
        <v>XXX380/4</v>
      </c>
      <c r="I5" s="41" t="s">
        <v>2</v>
      </c>
      <c r="J5" s="41" t="s">
        <v>3</v>
      </c>
      <c r="K5" s="42">
        <v>0.22708333333333333</v>
      </c>
      <c r="L5" s="42">
        <v>0.22847222222222222</v>
      </c>
      <c r="M5" s="41" t="s">
        <v>12</v>
      </c>
      <c r="N5" s="42">
        <v>0.25833333333333336</v>
      </c>
      <c r="O5" s="41" t="s">
        <v>11</v>
      </c>
      <c r="P5" s="9" t="str">
        <f t="shared" si="2"/>
        <v>OK</v>
      </c>
      <c r="Q5" s="11">
        <f t="shared" ref="Q5:Q13" si="7">IF(ISNUMBER(G5),N5-L5,IF(F5="přejezd",N5-L5,0))</f>
        <v>2.9861111111111144E-2</v>
      </c>
      <c r="R5" s="11">
        <f t="shared" ref="R5:R13" si="8">IF(ISNUMBER(G5),L5-K5,0)</f>
        <v>1.388888888888884E-3</v>
      </c>
      <c r="S5" s="11">
        <f t="shared" ref="S5:S13" si="9">Q5+R5</f>
        <v>3.1250000000000028E-2</v>
      </c>
      <c r="T5" s="11">
        <f t="shared" ref="T5:T13" si="10">K5-N4</f>
        <v>0</v>
      </c>
      <c r="U5" s="41">
        <v>28.8</v>
      </c>
      <c r="V5" s="98">
        <f>INDEX('Počty dní'!F:J,MATCH(E5,'Počty dní'!H:H,0),4)</f>
        <v>57</v>
      </c>
      <c r="W5" s="99">
        <f t="shared" si="6"/>
        <v>1641.6000000000001</v>
      </c>
    </row>
    <row r="6" spans="1:26" x14ac:dyDescent="0.3">
      <c r="A6" s="66">
        <v>501</v>
      </c>
      <c r="B6" s="41">
        <v>5101</v>
      </c>
      <c r="C6" s="41" t="s">
        <v>1</v>
      </c>
      <c r="D6" s="41"/>
      <c r="E6" s="10" t="str">
        <f t="shared" si="0"/>
        <v>X</v>
      </c>
      <c r="F6" s="41" t="s">
        <v>41</v>
      </c>
      <c r="G6" s="41">
        <v>14</v>
      </c>
      <c r="H6" s="9" t="str">
        <f t="shared" si="1"/>
        <v>XXX370/14</v>
      </c>
      <c r="I6" s="41" t="s">
        <v>3</v>
      </c>
      <c r="J6" s="41" t="s">
        <v>3</v>
      </c>
      <c r="K6" s="42">
        <v>0.27569444444444446</v>
      </c>
      <c r="L6" s="42">
        <v>0.27916666666666667</v>
      </c>
      <c r="M6" s="41" t="s">
        <v>11</v>
      </c>
      <c r="N6" s="42">
        <v>0.31111111111111112</v>
      </c>
      <c r="O6" s="41" t="s">
        <v>40</v>
      </c>
      <c r="P6" s="9" t="str">
        <f t="shared" si="2"/>
        <v>OK</v>
      </c>
      <c r="Q6" s="11">
        <f t="shared" si="7"/>
        <v>3.1944444444444442E-2</v>
      </c>
      <c r="R6" s="11">
        <f t="shared" si="8"/>
        <v>3.4722222222222099E-3</v>
      </c>
      <c r="S6" s="11">
        <f t="shared" si="9"/>
        <v>3.5416666666666652E-2</v>
      </c>
      <c r="T6" s="11">
        <f t="shared" si="10"/>
        <v>1.7361111111111105E-2</v>
      </c>
      <c r="U6" s="41">
        <v>30.2</v>
      </c>
      <c r="V6" s="98">
        <f>INDEX('Počty dní'!F:J,MATCH(E6,'Počty dní'!H:H,0),4)</f>
        <v>57</v>
      </c>
      <c r="W6" s="99">
        <f t="shared" si="6"/>
        <v>1721.3999999999999</v>
      </c>
    </row>
    <row r="7" spans="1:26" x14ac:dyDescent="0.3">
      <c r="A7" s="66">
        <v>501</v>
      </c>
      <c r="B7" s="41">
        <v>5101</v>
      </c>
      <c r="C7" s="41" t="s">
        <v>1</v>
      </c>
      <c r="D7" s="41"/>
      <c r="E7" s="10" t="str">
        <f t="shared" si="0"/>
        <v>X</v>
      </c>
      <c r="F7" s="41" t="s">
        <v>28</v>
      </c>
      <c r="G7" s="41"/>
      <c r="H7" s="9" t="str">
        <f t="shared" si="1"/>
        <v>přejezd/</v>
      </c>
      <c r="I7" s="41"/>
      <c r="J7" s="41" t="s">
        <v>3</v>
      </c>
      <c r="K7" s="42">
        <v>0.31111111111111112</v>
      </c>
      <c r="L7" s="42">
        <v>0.31111111111111112</v>
      </c>
      <c r="M7" s="41" t="s">
        <v>40</v>
      </c>
      <c r="N7" s="42">
        <v>0.31388888888888888</v>
      </c>
      <c r="O7" s="41" t="s">
        <v>4</v>
      </c>
      <c r="P7" s="9" t="str">
        <f t="shared" si="2"/>
        <v>OK</v>
      </c>
      <c r="Q7" s="11">
        <f t="shared" si="7"/>
        <v>2.7777777777777679E-3</v>
      </c>
      <c r="R7" s="11">
        <f t="shared" si="8"/>
        <v>0</v>
      </c>
      <c r="S7" s="11">
        <f t="shared" si="9"/>
        <v>2.7777777777777679E-3</v>
      </c>
      <c r="T7" s="11">
        <f t="shared" si="10"/>
        <v>0</v>
      </c>
      <c r="U7" s="41">
        <v>0</v>
      </c>
      <c r="V7" s="98">
        <f>INDEX('Počty dní'!F:J,MATCH(E7,'Počty dní'!H:H,0),4)</f>
        <v>57</v>
      </c>
      <c r="W7" s="40">
        <f t="shared" si="6"/>
        <v>0</v>
      </c>
    </row>
    <row r="8" spans="1:26" x14ac:dyDescent="0.3">
      <c r="A8" s="66">
        <v>501</v>
      </c>
      <c r="B8" s="41">
        <v>5101</v>
      </c>
      <c r="C8" s="41" t="s">
        <v>1</v>
      </c>
      <c r="D8" s="41"/>
      <c r="E8" s="10" t="str">
        <f t="shared" ref="E8:E13" si="11">CONCATENATE(C8,D8)</f>
        <v>X</v>
      </c>
      <c r="F8" s="41" t="s">
        <v>41</v>
      </c>
      <c r="G8" s="41">
        <v>15</v>
      </c>
      <c r="H8" s="9" t="str">
        <f t="shared" ref="H8:H13" si="12">CONCATENATE(F8,"/",G8)</f>
        <v>XXX370/15</v>
      </c>
      <c r="I8" s="41" t="s">
        <v>3</v>
      </c>
      <c r="J8" s="41" t="s">
        <v>3</v>
      </c>
      <c r="K8" s="42">
        <v>0.37152777777777773</v>
      </c>
      <c r="L8" s="42">
        <v>0.375</v>
      </c>
      <c r="M8" s="41" t="s">
        <v>4</v>
      </c>
      <c r="N8" s="42">
        <v>0.42222222222222222</v>
      </c>
      <c r="O8" s="41" t="s">
        <v>20</v>
      </c>
      <c r="P8" s="9" t="str">
        <f t="shared" si="2"/>
        <v>OK</v>
      </c>
      <c r="Q8" s="11">
        <f t="shared" si="7"/>
        <v>4.7222222222222221E-2</v>
      </c>
      <c r="R8" s="11">
        <f t="shared" si="8"/>
        <v>3.4722222222222654E-3</v>
      </c>
      <c r="S8" s="11">
        <f t="shared" si="9"/>
        <v>5.0694444444444486E-2</v>
      </c>
      <c r="T8" s="11">
        <f t="shared" si="10"/>
        <v>5.7638888888888851E-2</v>
      </c>
      <c r="U8" s="41">
        <v>47.4</v>
      </c>
      <c r="V8" s="98">
        <f>INDEX('Počty dní'!F:J,MATCH(E8,'Počty dní'!H:H,0),4)</f>
        <v>57</v>
      </c>
      <c r="W8" s="99">
        <f t="shared" ref="W8:W13" si="13">V8*U8</f>
        <v>2701.7999999999997</v>
      </c>
    </row>
    <row r="9" spans="1:26" x14ac:dyDescent="0.3">
      <c r="A9" s="66">
        <v>501</v>
      </c>
      <c r="B9" s="41">
        <v>5101</v>
      </c>
      <c r="C9" s="41" t="s">
        <v>1</v>
      </c>
      <c r="D9" s="41"/>
      <c r="E9" s="10" t="str">
        <f t="shared" si="11"/>
        <v>X</v>
      </c>
      <c r="F9" s="41" t="s">
        <v>41</v>
      </c>
      <c r="G9" s="41">
        <v>32</v>
      </c>
      <c r="H9" s="9" t="str">
        <f t="shared" si="12"/>
        <v>XXX370/32</v>
      </c>
      <c r="I9" s="41" t="s">
        <v>3</v>
      </c>
      <c r="J9" s="41" t="s">
        <v>3</v>
      </c>
      <c r="K9" s="42">
        <v>0.53125</v>
      </c>
      <c r="L9" s="42">
        <v>0.53263888888888888</v>
      </c>
      <c r="M9" s="41" t="s">
        <v>20</v>
      </c>
      <c r="N9" s="42">
        <v>0.58333333333333337</v>
      </c>
      <c r="O9" s="41" t="s">
        <v>4</v>
      </c>
      <c r="P9" s="9" t="str">
        <f t="shared" si="2"/>
        <v>OK</v>
      </c>
      <c r="Q9" s="11">
        <f t="shared" si="7"/>
        <v>5.0694444444444486E-2</v>
      </c>
      <c r="R9" s="11">
        <f t="shared" si="8"/>
        <v>1.388888888888884E-3</v>
      </c>
      <c r="S9" s="11">
        <f t="shared" si="9"/>
        <v>5.208333333333337E-2</v>
      </c>
      <c r="T9" s="11">
        <f t="shared" si="10"/>
        <v>0.10902777777777778</v>
      </c>
      <c r="U9" s="41">
        <v>48.9</v>
      </c>
      <c r="V9" s="98">
        <f>INDEX('Počty dní'!F:J,MATCH(E9,'Počty dní'!H:H,0),4)</f>
        <v>57</v>
      </c>
      <c r="W9" s="99">
        <f t="shared" si="13"/>
        <v>2787.2999999999997</v>
      </c>
    </row>
    <row r="10" spans="1:26" x14ac:dyDescent="0.3">
      <c r="A10" s="66">
        <v>501</v>
      </c>
      <c r="B10" s="41">
        <v>5101</v>
      </c>
      <c r="C10" s="41" t="s">
        <v>1</v>
      </c>
      <c r="D10" s="41"/>
      <c r="E10" s="10" t="str">
        <f t="shared" si="11"/>
        <v>X</v>
      </c>
      <c r="F10" s="41" t="s">
        <v>28</v>
      </c>
      <c r="G10" s="41"/>
      <c r="H10" s="9" t="str">
        <f t="shared" si="12"/>
        <v>přejezd/</v>
      </c>
      <c r="I10" s="41"/>
      <c r="J10" s="41" t="s">
        <v>3</v>
      </c>
      <c r="K10" s="42">
        <v>0.59375</v>
      </c>
      <c r="L10" s="42">
        <v>0.59375</v>
      </c>
      <c r="M10" s="41" t="s">
        <v>4</v>
      </c>
      <c r="N10" s="42">
        <v>0.59722222222222221</v>
      </c>
      <c r="O10" s="41" t="s">
        <v>18</v>
      </c>
      <c r="P10" s="9" t="str">
        <f t="shared" si="2"/>
        <v>OK</v>
      </c>
      <c r="Q10" s="11">
        <f t="shared" si="7"/>
        <v>3.4722222222222099E-3</v>
      </c>
      <c r="R10" s="11">
        <f t="shared" si="8"/>
        <v>0</v>
      </c>
      <c r="S10" s="11">
        <f t="shared" si="9"/>
        <v>3.4722222222222099E-3</v>
      </c>
      <c r="T10" s="11">
        <f t="shared" si="10"/>
        <v>1.041666666666663E-2</v>
      </c>
      <c r="U10" s="41">
        <v>0</v>
      </c>
      <c r="V10" s="98">
        <f>INDEX('Počty dní'!F:J,MATCH(E10,'Počty dní'!H:H,0),4)</f>
        <v>57</v>
      </c>
      <c r="W10" s="40">
        <f t="shared" si="13"/>
        <v>0</v>
      </c>
    </row>
    <row r="11" spans="1:26" x14ac:dyDescent="0.3">
      <c r="A11" s="66">
        <v>501</v>
      </c>
      <c r="B11" s="41">
        <v>5101</v>
      </c>
      <c r="C11" s="41" t="s">
        <v>1</v>
      </c>
      <c r="D11" s="41"/>
      <c r="E11" s="10" t="str">
        <f t="shared" si="11"/>
        <v>X</v>
      </c>
      <c r="F11" s="41" t="s">
        <v>44</v>
      </c>
      <c r="G11" s="41">
        <v>14</v>
      </c>
      <c r="H11" s="9" t="str">
        <f t="shared" si="12"/>
        <v>XXX405/14</v>
      </c>
      <c r="I11" s="41" t="s">
        <v>3</v>
      </c>
      <c r="J11" s="41" t="s">
        <v>3</v>
      </c>
      <c r="K11" s="42">
        <v>0.59722222222222221</v>
      </c>
      <c r="L11" s="42">
        <v>0.60069444444444442</v>
      </c>
      <c r="M11" s="41" t="s">
        <v>18</v>
      </c>
      <c r="N11" s="42">
        <v>0.67708333333333337</v>
      </c>
      <c r="O11" s="41" t="s">
        <v>20</v>
      </c>
      <c r="P11" s="9" t="str">
        <f t="shared" si="2"/>
        <v>OK</v>
      </c>
      <c r="Q11" s="11">
        <f t="shared" si="7"/>
        <v>7.6388888888888951E-2</v>
      </c>
      <c r="R11" s="11">
        <f t="shared" si="8"/>
        <v>3.4722222222222099E-3</v>
      </c>
      <c r="S11" s="11">
        <f t="shared" si="9"/>
        <v>7.986111111111116E-2</v>
      </c>
      <c r="T11" s="11">
        <f t="shared" si="10"/>
        <v>0</v>
      </c>
      <c r="U11" s="41">
        <v>52.6</v>
      </c>
      <c r="V11" s="98">
        <f>INDEX('Počty dní'!F:J,MATCH(E11,'Počty dní'!H:H,0),4)</f>
        <v>57</v>
      </c>
      <c r="W11" s="99">
        <f t="shared" si="13"/>
        <v>2998.2000000000003</v>
      </c>
    </row>
    <row r="12" spans="1:26" x14ac:dyDescent="0.3">
      <c r="A12" s="66">
        <v>501</v>
      </c>
      <c r="B12" s="41">
        <v>5101</v>
      </c>
      <c r="C12" s="41" t="s">
        <v>1</v>
      </c>
      <c r="D12" s="41"/>
      <c r="E12" s="10" t="str">
        <f t="shared" si="11"/>
        <v>X</v>
      </c>
      <c r="F12" s="41" t="s">
        <v>44</v>
      </c>
      <c r="G12" s="41">
        <v>19</v>
      </c>
      <c r="H12" s="9" t="str">
        <f t="shared" si="12"/>
        <v>XXX405/19</v>
      </c>
      <c r="I12" s="41" t="s">
        <v>2</v>
      </c>
      <c r="J12" s="41" t="s">
        <v>3</v>
      </c>
      <c r="K12" s="42">
        <v>0.70486111111111116</v>
      </c>
      <c r="L12" s="42">
        <v>0.70833333333333337</v>
      </c>
      <c r="M12" s="41" t="s">
        <v>20</v>
      </c>
      <c r="N12" s="42">
        <v>0.76180555555555562</v>
      </c>
      <c r="O12" s="41" t="s">
        <v>4</v>
      </c>
      <c r="P12" s="9" t="str">
        <f t="shared" si="2"/>
        <v>OK</v>
      </c>
      <c r="Q12" s="11">
        <f t="shared" si="7"/>
        <v>5.3472222222222254E-2</v>
      </c>
      <c r="R12" s="11">
        <f t="shared" si="8"/>
        <v>3.4722222222222099E-3</v>
      </c>
      <c r="S12" s="11">
        <f t="shared" si="9"/>
        <v>5.6944444444444464E-2</v>
      </c>
      <c r="T12" s="11">
        <f t="shared" si="10"/>
        <v>2.777777777777779E-2</v>
      </c>
      <c r="U12" s="41">
        <v>44.2</v>
      </c>
      <c r="V12" s="98">
        <f>INDEX('Počty dní'!F:J,MATCH(E12,'Počty dní'!H:H,0),4)</f>
        <v>57</v>
      </c>
      <c r="W12" s="99">
        <f t="shared" si="13"/>
        <v>2519.4</v>
      </c>
    </row>
    <row r="13" spans="1:26" ht="15" thickBot="1" x14ac:dyDescent="0.35">
      <c r="A13" s="66">
        <v>501</v>
      </c>
      <c r="B13" s="41">
        <v>5101</v>
      </c>
      <c r="C13" s="41" t="s">
        <v>1</v>
      </c>
      <c r="D13" s="41"/>
      <c r="E13" s="10" t="str">
        <f t="shared" si="11"/>
        <v>X</v>
      </c>
      <c r="F13" s="41" t="s">
        <v>92</v>
      </c>
      <c r="G13" s="41">
        <v>27</v>
      </c>
      <c r="H13" s="9" t="str">
        <f t="shared" si="12"/>
        <v>XXX480/27</v>
      </c>
      <c r="I13" s="41" t="s">
        <v>2</v>
      </c>
      <c r="J13" s="41" t="s">
        <v>3</v>
      </c>
      <c r="K13" s="42">
        <v>0.7729166666666667</v>
      </c>
      <c r="L13" s="42">
        <v>0.77638888888888891</v>
      </c>
      <c r="M13" s="41" t="s">
        <v>4</v>
      </c>
      <c r="N13" s="42">
        <v>0.80833333333333324</v>
      </c>
      <c r="O13" s="41" t="s">
        <v>8</v>
      </c>
      <c r="P13" s="9"/>
      <c r="Q13" s="11">
        <f t="shared" si="7"/>
        <v>3.1944444444444331E-2</v>
      </c>
      <c r="R13" s="11">
        <f t="shared" si="8"/>
        <v>3.4722222222222099E-3</v>
      </c>
      <c r="S13" s="11">
        <f t="shared" si="9"/>
        <v>3.5416666666666541E-2</v>
      </c>
      <c r="T13" s="11">
        <f t="shared" si="10"/>
        <v>1.1111111111111072E-2</v>
      </c>
      <c r="U13" s="41">
        <v>29.7</v>
      </c>
      <c r="V13" s="98">
        <f>INDEX('Počty dní'!F:J,MATCH(E13,'Počty dní'!H:H,0),4)</f>
        <v>57</v>
      </c>
      <c r="W13" s="99">
        <f t="shared" si="13"/>
        <v>1692.8999999999999</v>
      </c>
    </row>
    <row r="14" spans="1:26" ht="15" thickBot="1" x14ac:dyDescent="0.35">
      <c r="A14" s="43" t="str">
        <f ca="1">CONCATENATE(INDIRECT("R[-3]C[0]",FALSE),"celkem")</f>
        <v>501celkem</v>
      </c>
      <c r="B14" s="44"/>
      <c r="C14" s="44" t="str">
        <f ca="1">INDIRECT("R[-1]C[12]",FALSE)</f>
        <v>Rouchovany</v>
      </c>
      <c r="D14" s="45"/>
      <c r="E14" s="44"/>
      <c r="F14" s="45"/>
      <c r="G14" s="46"/>
      <c r="H14" s="47"/>
      <c r="I14" s="48"/>
      <c r="J14" s="49" t="str">
        <f ca="1">INDIRECT("R[-2]C[0]",FALSE)</f>
        <v>V</v>
      </c>
      <c r="K14" s="50"/>
      <c r="L14" s="51"/>
      <c r="M14" s="52"/>
      <c r="N14" s="51"/>
      <c r="O14" s="53"/>
      <c r="P14" s="44"/>
      <c r="Q14" s="54">
        <f>SUM(Q4:Q13)</f>
        <v>0.33125000000000004</v>
      </c>
      <c r="R14" s="54">
        <f>SUM(R4:R13)</f>
        <v>2.0138888888888873E-2</v>
      </c>
      <c r="S14" s="54">
        <f>SUM(S4:S13)</f>
        <v>0.35138888888888892</v>
      </c>
      <c r="T14" s="54">
        <f>SUM(T4:T13)</f>
        <v>0.23333333333333323</v>
      </c>
      <c r="U14" s="55">
        <f>SUM(U4:U13)</f>
        <v>281.8</v>
      </c>
      <c r="V14" s="56"/>
      <c r="W14" s="106">
        <f>SUM(W4:W13)</f>
        <v>16062.599999999999</v>
      </c>
      <c r="X14" s="58"/>
    </row>
    <row r="16" spans="1:26" ht="15" thickBot="1" x14ac:dyDescent="0.35">
      <c r="F16" s="94"/>
      <c r="L16" s="1"/>
      <c r="N16" s="1"/>
      <c r="P16" s="1"/>
    </row>
    <row r="17" spans="1:24" x14ac:dyDescent="0.3">
      <c r="A17" s="59">
        <v>502</v>
      </c>
      <c r="B17" s="60">
        <v>5102</v>
      </c>
      <c r="C17" s="60" t="s">
        <v>1</v>
      </c>
      <c r="D17" s="60"/>
      <c r="E17" s="61" t="str">
        <f t="shared" ref="E17:E28" si="14">CONCATENATE(C17,D17)</f>
        <v>X</v>
      </c>
      <c r="F17" s="93" t="s">
        <v>92</v>
      </c>
      <c r="G17" s="60">
        <v>4</v>
      </c>
      <c r="H17" s="62" t="str">
        <f t="shared" ref="H17:H28" si="15">CONCATENATE(F17,"/",G17)</f>
        <v>XXX480/4</v>
      </c>
      <c r="I17" s="60" t="s">
        <v>2</v>
      </c>
      <c r="J17" s="60" t="s">
        <v>3</v>
      </c>
      <c r="K17" s="63">
        <v>0.20347222222222219</v>
      </c>
      <c r="L17" s="63">
        <v>0.20486111111111113</v>
      </c>
      <c r="M17" s="60" t="s">
        <v>8</v>
      </c>
      <c r="N17" s="63">
        <v>0.23750000000000002</v>
      </c>
      <c r="O17" s="60" t="s">
        <v>4</v>
      </c>
      <c r="P17" s="62" t="str">
        <f t="shared" ref="P17:P27" si="16">IF(M18=O17,"OK","POZOR")</f>
        <v>OK</v>
      </c>
      <c r="Q17" s="64">
        <f t="shared" ref="Q17:Q28" si="17">IF(ISNUMBER(G17),N17-L17,IF(F17="přejezd",N17-L17,0))</f>
        <v>3.2638888888888884E-2</v>
      </c>
      <c r="R17" s="64">
        <f t="shared" ref="R17:R28" si="18">IF(ISNUMBER(G17),L17-K17,0)</f>
        <v>1.3888888888889395E-3</v>
      </c>
      <c r="S17" s="64">
        <f t="shared" ref="S17:S28" si="19">Q17+R17</f>
        <v>3.4027777777777823E-2</v>
      </c>
      <c r="T17" s="60"/>
      <c r="U17" s="60">
        <v>29.7</v>
      </c>
      <c r="V17" s="97">
        <f>INDEX('Počty dní'!F:J,MATCH(E17,'Počty dní'!H:H,0),4)</f>
        <v>57</v>
      </c>
      <c r="W17" s="100">
        <f t="shared" ref="W17:W28" si="20">V17*U17</f>
        <v>1692.8999999999999</v>
      </c>
    </row>
    <row r="18" spans="1:24" x14ac:dyDescent="0.3">
      <c r="A18" s="66">
        <v>502</v>
      </c>
      <c r="B18" s="41">
        <v>5102</v>
      </c>
      <c r="C18" s="41" t="s">
        <v>1</v>
      </c>
      <c r="D18" s="41"/>
      <c r="E18" s="10" t="str">
        <f t="shared" si="14"/>
        <v>X</v>
      </c>
      <c r="F18" s="41" t="s">
        <v>41</v>
      </c>
      <c r="G18" s="41">
        <v>7</v>
      </c>
      <c r="H18" s="9" t="str">
        <f t="shared" si="15"/>
        <v>XXX370/7</v>
      </c>
      <c r="I18" s="41" t="s">
        <v>3</v>
      </c>
      <c r="J18" s="41" t="s">
        <v>3</v>
      </c>
      <c r="K18" s="42">
        <v>0.24652777777777779</v>
      </c>
      <c r="L18" s="42">
        <v>0.25</v>
      </c>
      <c r="M18" s="41" t="s">
        <v>4</v>
      </c>
      <c r="N18" s="42">
        <v>0.29930555555555555</v>
      </c>
      <c r="O18" s="41" t="s">
        <v>20</v>
      </c>
      <c r="P18" s="9" t="str">
        <f t="shared" si="16"/>
        <v>OK</v>
      </c>
      <c r="Q18" s="11">
        <f t="shared" si="17"/>
        <v>4.9305555555555547E-2</v>
      </c>
      <c r="R18" s="11">
        <f t="shared" si="18"/>
        <v>3.4722222222222099E-3</v>
      </c>
      <c r="S18" s="11">
        <f t="shared" si="19"/>
        <v>5.2777777777777757E-2</v>
      </c>
      <c r="T18" s="11">
        <f t="shared" ref="T18:T28" si="21">K18-N17</f>
        <v>9.0277777777777735E-3</v>
      </c>
      <c r="U18" s="41">
        <v>48.9</v>
      </c>
      <c r="V18" s="98">
        <f>INDEX('Počty dní'!F:J,MATCH(E18,'Počty dní'!H:H,0),4)</f>
        <v>57</v>
      </c>
      <c r="W18" s="99">
        <f t="shared" si="20"/>
        <v>2787.2999999999997</v>
      </c>
    </row>
    <row r="19" spans="1:24" x14ac:dyDescent="0.3">
      <c r="A19" s="66">
        <v>502</v>
      </c>
      <c r="B19" s="41">
        <v>5102</v>
      </c>
      <c r="C19" s="41" t="s">
        <v>1</v>
      </c>
      <c r="D19" s="41"/>
      <c r="E19" s="10" t="str">
        <f t="shared" si="14"/>
        <v>X</v>
      </c>
      <c r="F19" s="41" t="s">
        <v>51</v>
      </c>
      <c r="G19" s="41">
        <v>1</v>
      </c>
      <c r="H19" s="9" t="str">
        <f t="shared" si="15"/>
        <v>XXX379/1</v>
      </c>
      <c r="I19" s="41" t="s">
        <v>2</v>
      </c>
      <c r="J19" s="41" t="s">
        <v>3</v>
      </c>
      <c r="K19" s="42">
        <v>0.3</v>
      </c>
      <c r="L19" s="42">
        <v>0.30069444444444443</v>
      </c>
      <c r="M19" s="41" t="s">
        <v>20</v>
      </c>
      <c r="N19" s="42">
        <v>0.30555555555555552</v>
      </c>
      <c r="O19" s="41" t="s">
        <v>32</v>
      </c>
      <c r="P19" s="9" t="str">
        <f t="shared" si="16"/>
        <v>OK</v>
      </c>
      <c r="Q19" s="11">
        <f t="shared" si="17"/>
        <v>4.8611111111110938E-3</v>
      </c>
      <c r="R19" s="11">
        <f t="shared" si="18"/>
        <v>6.9444444444444198E-4</v>
      </c>
      <c r="S19" s="11">
        <f t="shared" si="19"/>
        <v>5.5555555555555358E-3</v>
      </c>
      <c r="T19" s="11">
        <f t="shared" si="21"/>
        <v>6.9444444444444198E-4</v>
      </c>
      <c r="U19" s="41">
        <v>4.9000000000000004</v>
      </c>
      <c r="V19" s="98">
        <f>INDEX('Počty dní'!F:J,MATCH(E19,'Počty dní'!H:H,0),4)</f>
        <v>57</v>
      </c>
      <c r="W19" s="99">
        <f t="shared" si="20"/>
        <v>279.3</v>
      </c>
    </row>
    <row r="20" spans="1:24" x14ac:dyDescent="0.3">
      <c r="A20" s="66">
        <v>502</v>
      </c>
      <c r="B20" s="41">
        <v>5102</v>
      </c>
      <c r="C20" s="41" t="s">
        <v>1</v>
      </c>
      <c r="D20" s="41"/>
      <c r="E20" s="10" t="str">
        <f t="shared" si="14"/>
        <v>X</v>
      </c>
      <c r="F20" s="41" t="s">
        <v>51</v>
      </c>
      <c r="G20" s="41">
        <v>2</v>
      </c>
      <c r="H20" s="9" t="str">
        <f t="shared" si="15"/>
        <v>XXX379/2</v>
      </c>
      <c r="I20" s="41" t="s">
        <v>2</v>
      </c>
      <c r="J20" s="41" t="s">
        <v>3</v>
      </c>
      <c r="K20" s="42">
        <v>0.30624999999999997</v>
      </c>
      <c r="L20" s="42">
        <v>0.30694444444444441</v>
      </c>
      <c r="M20" s="41" t="s">
        <v>32</v>
      </c>
      <c r="N20" s="42">
        <v>0.31180555555555556</v>
      </c>
      <c r="O20" s="41" t="s">
        <v>20</v>
      </c>
      <c r="P20" s="9" t="str">
        <f t="shared" si="16"/>
        <v>OK</v>
      </c>
      <c r="Q20" s="11">
        <f t="shared" si="17"/>
        <v>4.8611111111111494E-3</v>
      </c>
      <c r="R20" s="11">
        <f t="shared" si="18"/>
        <v>6.9444444444444198E-4</v>
      </c>
      <c r="S20" s="11">
        <f t="shared" si="19"/>
        <v>5.5555555555555913E-3</v>
      </c>
      <c r="T20" s="11">
        <f t="shared" si="21"/>
        <v>6.9444444444444198E-4</v>
      </c>
      <c r="U20" s="41">
        <v>4.9000000000000004</v>
      </c>
      <c r="V20" s="98">
        <f>INDEX('Počty dní'!F:J,MATCH(E20,'Počty dní'!H:H,0),4)</f>
        <v>57</v>
      </c>
      <c r="W20" s="99">
        <f t="shared" si="20"/>
        <v>279.3</v>
      </c>
    </row>
    <row r="21" spans="1:24" x14ac:dyDescent="0.3">
      <c r="A21" s="66">
        <v>502</v>
      </c>
      <c r="B21" s="41">
        <v>5102</v>
      </c>
      <c r="C21" s="41" t="s">
        <v>1</v>
      </c>
      <c r="D21" s="41"/>
      <c r="E21" s="10" t="str">
        <f t="shared" si="14"/>
        <v>X</v>
      </c>
      <c r="F21" s="41" t="s">
        <v>41</v>
      </c>
      <c r="G21" s="41">
        <v>22</v>
      </c>
      <c r="H21" s="9" t="str">
        <f t="shared" si="15"/>
        <v>XXX370/22</v>
      </c>
      <c r="I21" s="41" t="s">
        <v>3</v>
      </c>
      <c r="J21" s="41" t="s">
        <v>3</v>
      </c>
      <c r="K21" s="42">
        <v>0.32291666666666669</v>
      </c>
      <c r="L21" s="42">
        <v>0.3263888888888889</v>
      </c>
      <c r="M21" s="41" t="s">
        <v>20</v>
      </c>
      <c r="N21" s="42">
        <v>0.375</v>
      </c>
      <c r="O21" s="41" t="s">
        <v>4</v>
      </c>
      <c r="P21" s="9" t="str">
        <f t="shared" si="16"/>
        <v>OK</v>
      </c>
      <c r="Q21" s="11">
        <f t="shared" si="17"/>
        <v>4.8611111111111105E-2</v>
      </c>
      <c r="R21" s="11">
        <f t="shared" si="18"/>
        <v>3.4722222222222099E-3</v>
      </c>
      <c r="S21" s="11">
        <f t="shared" si="19"/>
        <v>5.2083333333333315E-2</v>
      </c>
      <c r="T21" s="11">
        <f t="shared" si="21"/>
        <v>1.1111111111111127E-2</v>
      </c>
      <c r="U21" s="41">
        <v>47.4</v>
      </c>
      <c r="V21" s="98">
        <f>INDEX('Počty dní'!F:J,MATCH(E21,'Počty dní'!H:H,0),4)</f>
        <v>57</v>
      </c>
      <c r="W21" s="99">
        <f t="shared" si="20"/>
        <v>2701.7999999999997</v>
      </c>
    </row>
    <row r="22" spans="1:24" x14ac:dyDescent="0.3">
      <c r="A22" s="66">
        <v>502</v>
      </c>
      <c r="B22" s="41">
        <v>5102</v>
      </c>
      <c r="C22" s="41" t="s">
        <v>1</v>
      </c>
      <c r="D22" s="41"/>
      <c r="E22" s="10" t="str">
        <f t="shared" si="14"/>
        <v>X</v>
      </c>
      <c r="F22" s="41" t="s">
        <v>47</v>
      </c>
      <c r="G22" s="41">
        <v>14</v>
      </c>
      <c r="H22" s="9" t="str">
        <f t="shared" si="15"/>
        <v>XXX385/14</v>
      </c>
      <c r="I22" s="41" t="s">
        <v>3</v>
      </c>
      <c r="J22" s="41" t="s">
        <v>3</v>
      </c>
      <c r="K22" s="42">
        <v>0.5625</v>
      </c>
      <c r="L22" s="42">
        <v>0.56597222222222221</v>
      </c>
      <c r="M22" s="41" t="s">
        <v>4</v>
      </c>
      <c r="N22" s="42">
        <v>0.60416666666666663</v>
      </c>
      <c r="O22" s="41" t="s">
        <v>11</v>
      </c>
      <c r="P22" s="9" t="str">
        <f t="shared" si="16"/>
        <v>OK</v>
      </c>
      <c r="Q22" s="11">
        <f t="shared" si="17"/>
        <v>3.819444444444442E-2</v>
      </c>
      <c r="R22" s="11">
        <f t="shared" si="18"/>
        <v>3.4722222222222099E-3</v>
      </c>
      <c r="S22" s="11">
        <f t="shared" si="19"/>
        <v>4.166666666666663E-2</v>
      </c>
      <c r="T22" s="11">
        <f t="shared" si="21"/>
        <v>0.1875</v>
      </c>
      <c r="U22" s="41">
        <v>29.1</v>
      </c>
      <c r="V22" s="98">
        <f>INDEX('Počty dní'!F:J,MATCH(E22,'Počty dní'!H:H,0),4)</f>
        <v>57</v>
      </c>
      <c r="W22" s="99">
        <f t="shared" si="20"/>
        <v>1658.7</v>
      </c>
    </row>
    <row r="23" spans="1:24" x14ac:dyDescent="0.3">
      <c r="A23" s="66">
        <v>502</v>
      </c>
      <c r="B23" s="41">
        <v>5102</v>
      </c>
      <c r="C23" s="41" t="s">
        <v>1</v>
      </c>
      <c r="D23" s="41"/>
      <c r="E23" s="10" t="str">
        <f t="shared" si="14"/>
        <v>X</v>
      </c>
      <c r="F23" s="41" t="s">
        <v>50</v>
      </c>
      <c r="G23" s="41">
        <v>11</v>
      </c>
      <c r="H23" s="9" t="str">
        <f t="shared" si="15"/>
        <v>XXX380/11</v>
      </c>
      <c r="I23" s="41" t="s">
        <v>2</v>
      </c>
      <c r="J23" s="41" t="s">
        <v>3</v>
      </c>
      <c r="K23" s="42">
        <v>0.60763888888888895</v>
      </c>
      <c r="L23" s="42">
        <v>0.61111111111111105</v>
      </c>
      <c r="M23" s="41" t="s">
        <v>11</v>
      </c>
      <c r="N23" s="42">
        <v>0.64166666666666672</v>
      </c>
      <c r="O23" s="41" t="s">
        <v>0</v>
      </c>
      <c r="P23" s="9" t="str">
        <f t="shared" si="16"/>
        <v>OK</v>
      </c>
      <c r="Q23" s="11">
        <f t="shared" si="17"/>
        <v>3.0555555555555669E-2</v>
      </c>
      <c r="R23" s="11">
        <f t="shared" si="18"/>
        <v>3.4722222222220989E-3</v>
      </c>
      <c r="S23" s="11">
        <f t="shared" si="19"/>
        <v>3.4027777777777768E-2</v>
      </c>
      <c r="T23" s="11">
        <f t="shared" si="21"/>
        <v>3.4722222222223209E-3</v>
      </c>
      <c r="U23" s="41">
        <v>32</v>
      </c>
      <c r="V23" s="98">
        <f>INDEX('Počty dní'!F:J,MATCH(E23,'Počty dní'!H:H,0),4)</f>
        <v>57</v>
      </c>
      <c r="W23" s="99">
        <f t="shared" si="20"/>
        <v>1824</v>
      </c>
    </row>
    <row r="24" spans="1:24" x14ac:dyDescent="0.3">
      <c r="A24" s="66">
        <v>502</v>
      </c>
      <c r="B24" s="41">
        <v>5102</v>
      </c>
      <c r="C24" s="41" t="s">
        <v>1</v>
      </c>
      <c r="D24" s="41"/>
      <c r="E24" s="10" t="str">
        <f t="shared" si="14"/>
        <v>X</v>
      </c>
      <c r="F24" s="41" t="s">
        <v>50</v>
      </c>
      <c r="G24" s="41">
        <v>14</v>
      </c>
      <c r="H24" s="9" t="str">
        <f t="shared" si="15"/>
        <v>XXX380/14</v>
      </c>
      <c r="I24" s="41" t="s">
        <v>2</v>
      </c>
      <c r="J24" s="41" t="s">
        <v>3</v>
      </c>
      <c r="K24" s="42">
        <v>0.64166666666666672</v>
      </c>
      <c r="L24" s="42">
        <v>0.64236111111111105</v>
      </c>
      <c r="M24" s="41" t="s">
        <v>0</v>
      </c>
      <c r="N24" s="42">
        <v>0.67499999999999993</v>
      </c>
      <c r="O24" s="41" t="s">
        <v>11</v>
      </c>
      <c r="P24" s="9" t="str">
        <f t="shared" si="16"/>
        <v>OK</v>
      </c>
      <c r="Q24" s="11">
        <f t="shared" si="17"/>
        <v>3.2638888888888884E-2</v>
      </c>
      <c r="R24" s="11">
        <f t="shared" si="18"/>
        <v>6.9444444444433095E-4</v>
      </c>
      <c r="S24" s="11">
        <f t="shared" si="19"/>
        <v>3.3333333333333215E-2</v>
      </c>
      <c r="T24" s="11">
        <f t="shared" si="21"/>
        <v>0</v>
      </c>
      <c r="U24" s="41">
        <v>32</v>
      </c>
      <c r="V24" s="98">
        <f>INDEX('Počty dní'!F:J,MATCH(E24,'Počty dní'!H:H,0),4)</f>
        <v>57</v>
      </c>
      <c r="W24" s="99">
        <f t="shared" si="20"/>
        <v>1824</v>
      </c>
    </row>
    <row r="25" spans="1:24" x14ac:dyDescent="0.3">
      <c r="A25" s="66">
        <v>502</v>
      </c>
      <c r="B25" s="41">
        <v>5102</v>
      </c>
      <c r="C25" s="41" t="s">
        <v>1</v>
      </c>
      <c r="D25" s="41"/>
      <c r="E25" s="10" t="str">
        <f t="shared" si="14"/>
        <v>X</v>
      </c>
      <c r="F25" s="41" t="s">
        <v>50</v>
      </c>
      <c r="G25" s="41">
        <v>13</v>
      </c>
      <c r="H25" s="9" t="str">
        <f t="shared" si="15"/>
        <v>XXX380/13</v>
      </c>
      <c r="I25" s="41" t="s">
        <v>2</v>
      </c>
      <c r="J25" s="41" t="s">
        <v>3</v>
      </c>
      <c r="K25" s="42">
        <v>0.69305555555555554</v>
      </c>
      <c r="L25" s="42">
        <v>0.69444444444444453</v>
      </c>
      <c r="M25" s="41" t="s">
        <v>11</v>
      </c>
      <c r="N25" s="42">
        <v>0.72499999999999998</v>
      </c>
      <c r="O25" s="41" t="s">
        <v>0</v>
      </c>
      <c r="P25" s="9" t="str">
        <f t="shared" si="16"/>
        <v>OK</v>
      </c>
      <c r="Q25" s="11">
        <f t="shared" si="17"/>
        <v>3.0555555555555447E-2</v>
      </c>
      <c r="R25" s="11">
        <f t="shared" si="18"/>
        <v>1.388888888888995E-3</v>
      </c>
      <c r="S25" s="11">
        <f t="shared" si="19"/>
        <v>3.1944444444444442E-2</v>
      </c>
      <c r="T25" s="11">
        <f t="shared" si="21"/>
        <v>1.8055555555555602E-2</v>
      </c>
      <c r="U25" s="41">
        <v>32</v>
      </c>
      <c r="V25" s="98">
        <f>INDEX('Počty dní'!F:J,MATCH(E25,'Počty dní'!H:H,0),4)</f>
        <v>57</v>
      </c>
      <c r="W25" s="99">
        <f t="shared" si="20"/>
        <v>1824</v>
      </c>
    </row>
    <row r="26" spans="1:24" x14ac:dyDescent="0.3">
      <c r="A26" s="66">
        <v>502</v>
      </c>
      <c r="B26" s="41">
        <v>5102</v>
      </c>
      <c r="C26" s="41" t="s">
        <v>1</v>
      </c>
      <c r="D26" s="41"/>
      <c r="E26" s="10" t="str">
        <f t="shared" si="14"/>
        <v>X</v>
      </c>
      <c r="F26" s="41" t="s">
        <v>50</v>
      </c>
      <c r="G26" s="41">
        <v>16</v>
      </c>
      <c r="H26" s="9" t="str">
        <f t="shared" si="15"/>
        <v>XXX380/16</v>
      </c>
      <c r="I26" s="41" t="s">
        <v>2</v>
      </c>
      <c r="J26" s="41" t="s">
        <v>3</v>
      </c>
      <c r="K26" s="42">
        <v>0.72499999999999998</v>
      </c>
      <c r="L26" s="42">
        <v>0.72569444444444453</v>
      </c>
      <c r="M26" s="41" t="s">
        <v>0</v>
      </c>
      <c r="N26" s="42">
        <v>0.7583333333333333</v>
      </c>
      <c r="O26" s="41" t="s">
        <v>11</v>
      </c>
      <c r="P26" s="9" t="str">
        <f t="shared" si="16"/>
        <v>OK</v>
      </c>
      <c r="Q26" s="11">
        <f t="shared" si="17"/>
        <v>3.2638888888888773E-2</v>
      </c>
      <c r="R26" s="11">
        <f t="shared" si="18"/>
        <v>6.94444444444553E-4</v>
      </c>
      <c r="S26" s="11">
        <f t="shared" si="19"/>
        <v>3.3333333333333326E-2</v>
      </c>
      <c r="T26" s="11">
        <f t="shared" si="21"/>
        <v>0</v>
      </c>
      <c r="U26" s="41">
        <v>32</v>
      </c>
      <c r="V26" s="98">
        <f>INDEX('Počty dní'!F:J,MATCH(E26,'Počty dní'!H:H,0),4)</f>
        <v>57</v>
      </c>
      <c r="W26" s="99">
        <f t="shared" si="20"/>
        <v>1824</v>
      </c>
    </row>
    <row r="27" spans="1:24" x14ac:dyDescent="0.3">
      <c r="A27" s="66">
        <v>502</v>
      </c>
      <c r="B27" s="41">
        <v>5102</v>
      </c>
      <c r="C27" s="41" t="s">
        <v>1</v>
      </c>
      <c r="D27" s="41"/>
      <c r="E27" s="10" t="str">
        <f t="shared" si="14"/>
        <v>X</v>
      </c>
      <c r="F27" s="41" t="s">
        <v>50</v>
      </c>
      <c r="G27" s="41">
        <v>15</v>
      </c>
      <c r="H27" s="9" t="str">
        <f t="shared" si="15"/>
        <v>XXX380/15</v>
      </c>
      <c r="I27" s="41" t="s">
        <v>2</v>
      </c>
      <c r="J27" s="41" t="s">
        <v>3</v>
      </c>
      <c r="K27" s="42">
        <v>0.77638888888888891</v>
      </c>
      <c r="L27" s="42">
        <v>0.77777777777777779</v>
      </c>
      <c r="M27" s="41" t="s">
        <v>11</v>
      </c>
      <c r="N27" s="42">
        <v>0.80555555555555547</v>
      </c>
      <c r="O27" s="41" t="s">
        <v>12</v>
      </c>
      <c r="P27" s="9" t="str">
        <f t="shared" si="16"/>
        <v>OK</v>
      </c>
      <c r="Q27" s="11">
        <f t="shared" si="17"/>
        <v>2.7777777777777679E-2</v>
      </c>
      <c r="R27" s="11">
        <f t="shared" si="18"/>
        <v>1.388888888888884E-3</v>
      </c>
      <c r="S27" s="11">
        <f t="shared" si="19"/>
        <v>2.9166666666666563E-2</v>
      </c>
      <c r="T27" s="11">
        <f t="shared" si="21"/>
        <v>1.8055555555555602E-2</v>
      </c>
      <c r="U27" s="41">
        <v>28.8</v>
      </c>
      <c r="V27" s="98">
        <f>INDEX('Počty dní'!F:J,MATCH(E27,'Počty dní'!H:H,0),4)</f>
        <v>57</v>
      </c>
      <c r="W27" s="99">
        <f t="shared" si="20"/>
        <v>1641.6000000000001</v>
      </c>
    </row>
    <row r="28" spans="1:24" ht="15" thickBot="1" x14ac:dyDescent="0.35">
      <c r="A28" s="66">
        <v>502</v>
      </c>
      <c r="B28" s="41">
        <v>5102</v>
      </c>
      <c r="C28" s="41" t="s">
        <v>1</v>
      </c>
      <c r="D28" s="41"/>
      <c r="E28" s="10" t="str">
        <f t="shared" si="14"/>
        <v>X</v>
      </c>
      <c r="F28" s="41" t="s">
        <v>28</v>
      </c>
      <c r="G28" s="41"/>
      <c r="H28" s="9" t="str">
        <f t="shared" si="15"/>
        <v>přejezd/</v>
      </c>
      <c r="I28" s="41"/>
      <c r="J28" s="41" t="s">
        <v>3</v>
      </c>
      <c r="K28" s="42">
        <v>0.80555555555555547</v>
      </c>
      <c r="L28" s="42">
        <v>0.80555555555555547</v>
      </c>
      <c r="M28" s="41" t="s">
        <v>12</v>
      </c>
      <c r="N28" s="42">
        <v>0.80902777777777779</v>
      </c>
      <c r="O28" s="41" t="s">
        <v>8</v>
      </c>
      <c r="P28" s="9"/>
      <c r="Q28" s="11">
        <f t="shared" si="17"/>
        <v>3.4722222222223209E-3</v>
      </c>
      <c r="R28" s="11">
        <f t="shared" si="18"/>
        <v>0</v>
      </c>
      <c r="S28" s="11">
        <f t="shared" si="19"/>
        <v>3.4722222222223209E-3</v>
      </c>
      <c r="T28" s="11">
        <f t="shared" si="21"/>
        <v>0</v>
      </c>
      <c r="U28" s="41">
        <v>0</v>
      </c>
      <c r="V28" s="98">
        <f>INDEX('Počty dní'!F:J,MATCH(E28,'Počty dní'!H:H,0),4)</f>
        <v>57</v>
      </c>
      <c r="W28" s="40">
        <f t="shared" si="20"/>
        <v>0</v>
      </c>
    </row>
    <row r="29" spans="1:24" ht="15" thickBot="1" x14ac:dyDescent="0.35">
      <c r="A29" s="43" t="str">
        <f ca="1">CONCATENATE(INDIRECT("R[-3]C[0]",FALSE),"celkem")</f>
        <v>502celkem</v>
      </c>
      <c r="B29" s="44"/>
      <c r="C29" s="44" t="str">
        <f ca="1">INDIRECT("R[-1]C[12]",FALSE)</f>
        <v>Rouchovany</v>
      </c>
      <c r="D29" s="45"/>
      <c r="E29" s="44"/>
      <c r="F29" s="45"/>
      <c r="G29" s="46"/>
      <c r="H29" s="47"/>
      <c r="I29" s="48"/>
      <c r="J29" s="49" t="str">
        <f ca="1">INDIRECT("R[-2]C[0]",FALSE)</f>
        <v>V</v>
      </c>
      <c r="K29" s="50"/>
      <c r="L29" s="51"/>
      <c r="M29" s="52"/>
      <c r="N29" s="51"/>
      <c r="O29" s="53"/>
      <c r="P29" s="44"/>
      <c r="Q29" s="54">
        <f>SUM(Q17:Q28)</f>
        <v>0.33611111111111097</v>
      </c>
      <c r="R29" s="54">
        <f t="shared" ref="R29:T29" si="22">SUM(R17:R28)</f>
        <v>2.0833333333333315E-2</v>
      </c>
      <c r="S29" s="54">
        <f t="shared" si="22"/>
        <v>0.35694444444444429</v>
      </c>
      <c r="T29" s="54">
        <f t="shared" si="22"/>
        <v>0.24861111111111131</v>
      </c>
      <c r="U29" s="55">
        <f>SUM(U17:U28)</f>
        <v>321.7</v>
      </c>
      <c r="V29" s="56"/>
      <c r="W29" s="106">
        <f>SUM(W17:W28)</f>
        <v>18336.900000000001</v>
      </c>
      <c r="X29" s="58"/>
    </row>
    <row r="31" spans="1:24" ht="15" thickBot="1" x14ac:dyDescent="0.35">
      <c r="F31" s="94"/>
      <c r="L31" s="1"/>
      <c r="N31" s="1"/>
      <c r="P31" s="1"/>
    </row>
    <row r="32" spans="1:24" x14ac:dyDescent="0.3">
      <c r="A32" s="59">
        <v>503</v>
      </c>
      <c r="B32" s="60">
        <v>5103</v>
      </c>
      <c r="C32" s="60" t="s">
        <v>1</v>
      </c>
      <c r="D32" s="60"/>
      <c r="E32" s="61" t="str">
        <f>CONCATENATE(C32,D32)</f>
        <v>X</v>
      </c>
      <c r="F32" s="93" t="s">
        <v>92</v>
      </c>
      <c r="G32" s="60">
        <v>2</v>
      </c>
      <c r="H32" s="62" t="str">
        <f>CONCATENATE(F32,"/",G32)</f>
        <v>XXX480/2</v>
      </c>
      <c r="I32" s="60" t="s">
        <v>3</v>
      </c>
      <c r="J32" s="60" t="s">
        <v>3</v>
      </c>
      <c r="K32" s="63">
        <v>0.17500000000000002</v>
      </c>
      <c r="L32" s="63">
        <v>0.1763888888888889</v>
      </c>
      <c r="M32" s="60" t="s">
        <v>26</v>
      </c>
      <c r="N32" s="63">
        <v>0.21597222222222223</v>
      </c>
      <c r="O32" s="60" t="s">
        <v>4</v>
      </c>
      <c r="P32" s="62" t="str">
        <f t="shared" ref="P32:P41" si="23">IF(M33=O32,"OK","POZOR")</f>
        <v>OK</v>
      </c>
      <c r="Q32" s="64">
        <f t="shared" ref="Q32:Q42" si="24">IF(ISNUMBER(G32),N32-L32,IF(F32="přejezd",N32-L32,0))</f>
        <v>3.9583333333333331E-2</v>
      </c>
      <c r="R32" s="64">
        <f t="shared" ref="R32:R42" si="25">IF(ISNUMBER(G32),L32-K32,0)</f>
        <v>1.388888888888884E-3</v>
      </c>
      <c r="S32" s="64">
        <f t="shared" ref="S32:S42" si="26">Q32+R32</f>
        <v>4.0972222222222215E-2</v>
      </c>
      <c r="T32" s="60"/>
      <c r="U32" s="60">
        <v>39.200000000000003</v>
      </c>
      <c r="V32" s="97">
        <f>INDEX('Počty dní'!F:J,MATCH(E32,'Počty dní'!H:H,0),4)</f>
        <v>57</v>
      </c>
      <c r="W32" s="100">
        <f>V32*U32</f>
        <v>2234.4</v>
      </c>
    </row>
    <row r="33" spans="1:24" x14ac:dyDescent="0.3">
      <c r="A33" s="66">
        <v>503</v>
      </c>
      <c r="B33" s="41">
        <v>5103</v>
      </c>
      <c r="C33" s="41" t="s">
        <v>1</v>
      </c>
      <c r="D33" s="41"/>
      <c r="E33" s="10" t="str">
        <f>CONCATENATE(C33,D33)</f>
        <v>X</v>
      </c>
      <c r="F33" s="41" t="s">
        <v>41</v>
      </c>
      <c r="G33" s="41">
        <v>5</v>
      </c>
      <c r="H33" s="9" t="str">
        <f>CONCATENATE(F33,"/",G33)</f>
        <v>XXX370/5</v>
      </c>
      <c r="I33" s="41" t="s">
        <v>3</v>
      </c>
      <c r="J33" s="41" t="s">
        <v>3</v>
      </c>
      <c r="K33" s="42">
        <v>0.22083333333333333</v>
      </c>
      <c r="L33" s="42">
        <v>0.22222222222222221</v>
      </c>
      <c r="M33" s="41" t="s">
        <v>4</v>
      </c>
      <c r="N33" s="42">
        <v>0.24791666666666667</v>
      </c>
      <c r="O33" s="41" t="s">
        <v>11</v>
      </c>
      <c r="P33" s="9" t="str">
        <f t="shared" si="23"/>
        <v>OK</v>
      </c>
      <c r="Q33" s="11">
        <f t="shared" si="24"/>
        <v>2.5694444444444464E-2</v>
      </c>
      <c r="R33" s="11">
        <f t="shared" si="25"/>
        <v>1.388888888888884E-3</v>
      </c>
      <c r="S33" s="11">
        <f t="shared" si="26"/>
        <v>2.7083333333333348E-2</v>
      </c>
      <c r="T33" s="11">
        <f t="shared" ref="T33:T42" si="27">K33-N32</f>
        <v>4.8611111111110938E-3</v>
      </c>
      <c r="U33" s="41">
        <v>26.4</v>
      </c>
      <c r="V33" s="98">
        <f>INDEX('Počty dní'!F:J,MATCH(E33,'Počty dní'!H:H,0),4)</f>
        <v>57</v>
      </c>
      <c r="W33" s="99">
        <f>V33*U33</f>
        <v>1504.8</v>
      </c>
    </row>
    <row r="34" spans="1:24" x14ac:dyDescent="0.3">
      <c r="A34" s="66">
        <v>503</v>
      </c>
      <c r="B34" s="41">
        <v>5103</v>
      </c>
      <c r="C34" s="41" t="s">
        <v>1</v>
      </c>
      <c r="D34" s="41"/>
      <c r="E34" s="10" t="str">
        <f t="shared" ref="E34:E42" si="28">CONCATENATE(C34,D34)</f>
        <v>X</v>
      </c>
      <c r="F34" s="41" t="s">
        <v>50</v>
      </c>
      <c r="G34" s="41">
        <v>3</v>
      </c>
      <c r="H34" s="9" t="str">
        <f t="shared" ref="H34:H42" si="29">CONCATENATE(F34,"/",G34)</f>
        <v>XXX380/3</v>
      </c>
      <c r="I34" s="41" t="s">
        <v>2</v>
      </c>
      <c r="J34" s="41" t="s">
        <v>3</v>
      </c>
      <c r="K34" s="42">
        <v>0.25555555555555559</v>
      </c>
      <c r="L34" s="42">
        <v>0.25694444444444448</v>
      </c>
      <c r="M34" s="41" t="s">
        <v>11</v>
      </c>
      <c r="N34" s="42">
        <v>0.27986111111111112</v>
      </c>
      <c r="O34" s="41" t="s">
        <v>7</v>
      </c>
      <c r="P34" s="9" t="str">
        <f t="shared" si="23"/>
        <v>OK</v>
      </c>
      <c r="Q34" s="11">
        <f t="shared" si="24"/>
        <v>2.2916666666666641E-2</v>
      </c>
      <c r="R34" s="11">
        <f t="shared" si="25"/>
        <v>1.388888888888884E-3</v>
      </c>
      <c r="S34" s="11">
        <f t="shared" si="26"/>
        <v>2.4305555555555525E-2</v>
      </c>
      <c r="T34" s="11">
        <f t="shared" si="27"/>
        <v>7.6388888888889173E-3</v>
      </c>
      <c r="U34" s="41">
        <v>24.7</v>
      </c>
      <c r="V34" s="98">
        <f>INDEX('Počty dní'!F:J,MATCH(E34,'Počty dní'!H:H,0),4)</f>
        <v>57</v>
      </c>
      <c r="W34" s="99">
        <f t="shared" ref="W34:W42" si="30">V34*U34</f>
        <v>1407.8999999999999</v>
      </c>
    </row>
    <row r="35" spans="1:24" x14ac:dyDescent="0.3">
      <c r="A35" s="66">
        <v>503</v>
      </c>
      <c r="B35" s="41">
        <v>5103</v>
      </c>
      <c r="C35" s="41" t="s">
        <v>1</v>
      </c>
      <c r="D35" s="41"/>
      <c r="E35" s="10" t="str">
        <f t="shared" si="28"/>
        <v>X</v>
      </c>
      <c r="F35" s="41" t="s">
        <v>93</v>
      </c>
      <c r="G35" s="41">
        <v>2</v>
      </c>
      <c r="H35" s="9" t="str">
        <f t="shared" si="29"/>
        <v>XXX483/2</v>
      </c>
      <c r="I35" s="41" t="s">
        <v>3</v>
      </c>
      <c r="J35" s="41" t="s">
        <v>3</v>
      </c>
      <c r="K35" s="42">
        <v>0.28055555555555556</v>
      </c>
      <c r="L35" s="42">
        <v>0.28125</v>
      </c>
      <c r="M35" s="41" t="s">
        <v>7</v>
      </c>
      <c r="N35" s="42">
        <v>0.31458333333333333</v>
      </c>
      <c r="O35" s="41" t="s">
        <v>4</v>
      </c>
      <c r="P35" s="9" t="str">
        <f t="shared" si="23"/>
        <v>OK</v>
      </c>
      <c r="Q35" s="11">
        <f t="shared" si="24"/>
        <v>3.3333333333333326E-2</v>
      </c>
      <c r="R35" s="11">
        <f t="shared" si="25"/>
        <v>6.9444444444444198E-4</v>
      </c>
      <c r="S35" s="11">
        <f t="shared" si="26"/>
        <v>3.4027777777777768E-2</v>
      </c>
      <c r="T35" s="11">
        <f t="shared" si="27"/>
        <v>6.9444444444444198E-4</v>
      </c>
      <c r="U35" s="41">
        <v>29.8</v>
      </c>
      <c r="V35" s="98">
        <f>INDEX('Počty dní'!F:J,MATCH(E35,'Počty dní'!H:H,0),4)</f>
        <v>57</v>
      </c>
      <c r="W35" s="99">
        <f t="shared" si="30"/>
        <v>1698.6000000000001</v>
      </c>
    </row>
    <row r="36" spans="1:24" x14ac:dyDescent="0.3">
      <c r="A36" s="66">
        <v>503</v>
      </c>
      <c r="B36" s="41">
        <v>5103</v>
      </c>
      <c r="C36" s="41" t="s">
        <v>1</v>
      </c>
      <c r="D36" s="41"/>
      <c r="E36" s="10" t="str">
        <f t="shared" si="28"/>
        <v>X</v>
      </c>
      <c r="F36" s="41" t="s">
        <v>44</v>
      </c>
      <c r="G36" s="41">
        <v>8</v>
      </c>
      <c r="H36" s="9" t="str">
        <f t="shared" si="29"/>
        <v>XXX405/8</v>
      </c>
      <c r="I36" s="41" t="s">
        <v>2</v>
      </c>
      <c r="J36" s="41" t="s">
        <v>3</v>
      </c>
      <c r="K36" s="42">
        <v>0.44236111111111115</v>
      </c>
      <c r="L36" s="42">
        <v>0.44444444444444442</v>
      </c>
      <c r="M36" s="41" t="s">
        <v>4</v>
      </c>
      <c r="N36" s="42">
        <v>0.49861111111111112</v>
      </c>
      <c r="O36" s="41" t="s">
        <v>20</v>
      </c>
      <c r="P36" s="9" t="str">
        <f t="shared" si="23"/>
        <v>OK</v>
      </c>
      <c r="Q36" s="11">
        <f t="shared" si="24"/>
        <v>5.4166666666666696E-2</v>
      </c>
      <c r="R36" s="11">
        <f t="shared" si="25"/>
        <v>2.0833333333332704E-3</v>
      </c>
      <c r="S36" s="11">
        <f t="shared" si="26"/>
        <v>5.6249999999999967E-2</v>
      </c>
      <c r="T36" s="11">
        <f t="shared" si="27"/>
        <v>0.12777777777777782</v>
      </c>
      <c r="U36" s="41">
        <v>44.2</v>
      </c>
      <c r="V36" s="98">
        <f>INDEX('Počty dní'!F:J,MATCH(E36,'Počty dní'!H:H,0),4)</f>
        <v>57</v>
      </c>
      <c r="W36" s="99">
        <f t="shared" si="30"/>
        <v>2519.4</v>
      </c>
    </row>
    <row r="37" spans="1:24" x14ac:dyDescent="0.3">
      <c r="A37" s="66">
        <v>503</v>
      </c>
      <c r="B37" s="41">
        <v>5103</v>
      </c>
      <c r="C37" s="41" t="s">
        <v>1</v>
      </c>
      <c r="D37" s="41"/>
      <c r="E37" s="10" t="str">
        <f t="shared" si="28"/>
        <v>X</v>
      </c>
      <c r="F37" s="41" t="s">
        <v>44</v>
      </c>
      <c r="G37" s="41">
        <v>13</v>
      </c>
      <c r="H37" s="9" t="str">
        <f t="shared" si="29"/>
        <v>XXX405/13</v>
      </c>
      <c r="I37" s="41" t="s">
        <v>2</v>
      </c>
      <c r="J37" s="41" t="s">
        <v>3</v>
      </c>
      <c r="K37" s="42">
        <v>0.5395833333333333</v>
      </c>
      <c r="L37" s="42">
        <v>0.54166666666666663</v>
      </c>
      <c r="M37" s="41" t="s">
        <v>20</v>
      </c>
      <c r="N37" s="42">
        <v>0.59513888888888888</v>
      </c>
      <c r="O37" s="41" t="s">
        <v>4</v>
      </c>
      <c r="P37" s="9" t="str">
        <f t="shared" si="23"/>
        <v>OK</v>
      </c>
      <c r="Q37" s="11">
        <f t="shared" si="24"/>
        <v>5.3472222222222254E-2</v>
      </c>
      <c r="R37" s="11">
        <f t="shared" si="25"/>
        <v>2.0833333333333259E-3</v>
      </c>
      <c r="S37" s="11">
        <f t="shared" si="26"/>
        <v>5.555555555555558E-2</v>
      </c>
      <c r="T37" s="11">
        <f t="shared" si="27"/>
        <v>4.0972222222222188E-2</v>
      </c>
      <c r="U37" s="41">
        <v>44.2</v>
      </c>
      <c r="V37" s="98">
        <f>INDEX('Počty dní'!F:J,MATCH(E37,'Počty dní'!H:H,0),4)</f>
        <v>57</v>
      </c>
      <c r="W37" s="99">
        <f t="shared" si="30"/>
        <v>2519.4</v>
      </c>
    </row>
    <row r="38" spans="1:24" x14ac:dyDescent="0.3">
      <c r="A38" s="66">
        <v>503</v>
      </c>
      <c r="B38" s="41">
        <v>5103</v>
      </c>
      <c r="C38" s="41" t="s">
        <v>1</v>
      </c>
      <c r="D38" s="41"/>
      <c r="E38" s="10" t="str">
        <f t="shared" si="28"/>
        <v>X</v>
      </c>
      <c r="F38" s="41" t="s">
        <v>92</v>
      </c>
      <c r="G38" s="41">
        <v>19</v>
      </c>
      <c r="H38" s="9" t="str">
        <f t="shared" si="29"/>
        <v>XXX480/19</v>
      </c>
      <c r="I38" s="41" t="s">
        <v>3</v>
      </c>
      <c r="J38" s="41" t="s">
        <v>3</v>
      </c>
      <c r="K38" s="42">
        <v>0.60625000000000007</v>
      </c>
      <c r="L38" s="42">
        <v>0.60972222222222217</v>
      </c>
      <c r="M38" s="41" t="s">
        <v>4</v>
      </c>
      <c r="N38" s="42">
        <v>0.64930555555555558</v>
      </c>
      <c r="O38" s="41" t="s">
        <v>26</v>
      </c>
      <c r="P38" s="9" t="str">
        <f t="shared" si="23"/>
        <v>OK</v>
      </c>
      <c r="Q38" s="11">
        <f t="shared" si="24"/>
        <v>3.9583333333333415E-2</v>
      </c>
      <c r="R38" s="11">
        <f t="shared" si="25"/>
        <v>3.4722222222220989E-3</v>
      </c>
      <c r="S38" s="11">
        <f t="shared" si="26"/>
        <v>4.3055555555555514E-2</v>
      </c>
      <c r="T38" s="11">
        <f t="shared" si="27"/>
        <v>1.1111111111111183E-2</v>
      </c>
      <c r="U38" s="41">
        <v>38.200000000000003</v>
      </c>
      <c r="V38" s="98">
        <f>INDEX('Počty dní'!F:J,MATCH(E38,'Počty dní'!H:H,0),4)</f>
        <v>57</v>
      </c>
      <c r="W38" s="99">
        <f t="shared" si="30"/>
        <v>2177.4</v>
      </c>
    </row>
    <row r="39" spans="1:24" x14ac:dyDescent="0.3">
      <c r="A39" s="66">
        <v>503</v>
      </c>
      <c r="B39" s="41">
        <v>5103</v>
      </c>
      <c r="C39" s="41" t="s">
        <v>1</v>
      </c>
      <c r="D39" s="41"/>
      <c r="E39" s="10" t="str">
        <f t="shared" si="28"/>
        <v>X</v>
      </c>
      <c r="F39" s="41" t="s">
        <v>92</v>
      </c>
      <c r="G39" s="41">
        <v>24</v>
      </c>
      <c r="H39" s="9" t="str">
        <f t="shared" si="29"/>
        <v>XXX480/24</v>
      </c>
      <c r="I39" s="41" t="s">
        <v>2</v>
      </c>
      <c r="J39" s="41" t="s">
        <v>3</v>
      </c>
      <c r="K39" s="42">
        <v>0.67499999999999993</v>
      </c>
      <c r="L39" s="42">
        <v>0.67638888888888893</v>
      </c>
      <c r="M39" s="41" t="s">
        <v>26</v>
      </c>
      <c r="N39" s="42">
        <v>0.71666666666666667</v>
      </c>
      <c r="O39" s="41" t="s">
        <v>4</v>
      </c>
      <c r="P39" s="9" t="str">
        <f t="shared" si="23"/>
        <v>OK</v>
      </c>
      <c r="Q39" s="11">
        <f t="shared" si="24"/>
        <v>4.0277777777777746E-2</v>
      </c>
      <c r="R39" s="11">
        <f t="shared" si="25"/>
        <v>1.388888888888995E-3</v>
      </c>
      <c r="S39" s="11">
        <f t="shared" si="26"/>
        <v>4.1666666666666741E-2</v>
      </c>
      <c r="T39" s="11">
        <f t="shared" si="27"/>
        <v>2.5694444444444353E-2</v>
      </c>
      <c r="U39" s="41">
        <v>38.200000000000003</v>
      </c>
      <c r="V39" s="98">
        <f>INDEX('Počty dní'!F:J,MATCH(E39,'Počty dní'!H:H,0),4)</f>
        <v>57</v>
      </c>
      <c r="W39" s="99">
        <f t="shared" si="30"/>
        <v>2177.4</v>
      </c>
    </row>
    <row r="40" spans="1:24" x14ac:dyDescent="0.3">
      <c r="A40" s="66">
        <v>503</v>
      </c>
      <c r="B40" s="41">
        <v>5103</v>
      </c>
      <c r="C40" s="41" t="s">
        <v>1</v>
      </c>
      <c r="D40" s="41"/>
      <c r="E40" s="10" t="str">
        <f t="shared" si="28"/>
        <v>X</v>
      </c>
      <c r="F40" s="41" t="s">
        <v>92</v>
      </c>
      <c r="G40" s="41">
        <v>25</v>
      </c>
      <c r="H40" s="9" t="str">
        <f t="shared" si="29"/>
        <v>XXX480/25</v>
      </c>
      <c r="I40" s="41" t="s">
        <v>2</v>
      </c>
      <c r="J40" s="41" t="s">
        <v>3</v>
      </c>
      <c r="K40" s="42">
        <v>0.73263888888888884</v>
      </c>
      <c r="L40" s="42">
        <v>0.73472222222222217</v>
      </c>
      <c r="M40" s="41" t="s">
        <v>4</v>
      </c>
      <c r="N40" s="42">
        <v>0.77430555555555547</v>
      </c>
      <c r="O40" s="41" t="s">
        <v>26</v>
      </c>
      <c r="P40" s="9" t="str">
        <f t="shared" si="23"/>
        <v>OK</v>
      </c>
      <c r="Q40" s="11">
        <f t="shared" si="24"/>
        <v>3.9583333333333304E-2</v>
      </c>
      <c r="R40" s="11">
        <f t="shared" si="25"/>
        <v>2.0833333333333259E-3</v>
      </c>
      <c r="S40" s="11">
        <f t="shared" si="26"/>
        <v>4.166666666666663E-2</v>
      </c>
      <c r="T40" s="11">
        <f t="shared" si="27"/>
        <v>1.5972222222222165E-2</v>
      </c>
      <c r="U40" s="41">
        <v>38.200000000000003</v>
      </c>
      <c r="V40" s="98">
        <f>INDEX('Počty dní'!F:J,MATCH(E40,'Počty dní'!H:H,0),4)</f>
        <v>57</v>
      </c>
      <c r="W40" s="99">
        <f t="shared" si="30"/>
        <v>2177.4</v>
      </c>
    </row>
    <row r="41" spans="1:24" x14ac:dyDescent="0.3">
      <c r="A41" s="66">
        <v>503</v>
      </c>
      <c r="B41" s="41">
        <v>5103</v>
      </c>
      <c r="C41" s="41" t="s">
        <v>1</v>
      </c>
      <c r="D41" s="41"/>
      <c r="E41" s="10" t="str">
        <f t="shared" si="28"/>
        <v>X</v>
      </c>
      <c r="F41" s="41" t="s">
        <v>92</v>
      </c>
      <c r="G41" s="41">
        <v>28</v>
      </c>
      <c r="H41" s="9" t="str">
        <f t="shared" si="29"/>
        <v>XXX480/28</v>
      </c>
      <c r="I41" s="41" t="s">
        <v>2</v>
      </c>
      <c r="J41" s="41" t="s">
        <v>3</v>
      </c>
      <c r="K41" s="42">
        <v>0.84166666666666667</v>
      </c>
      <c r="L41" s="42">
        <v>0.84305555555555556</v>
      </c>
      <c r="M41" s="41" t="s">
        <v>26</v>
      </c>
      <c r="N41" s="42">
        <v>0.8833333333333333</v>
      </c>
      <c r="O41" s="41" t="s">
        <v>4</v>
      </c>
      <c r="P41" s="9" t="str">
        <f t="shared" si="23"/>
        <v>OK</v>
      </c>
      <c r="Q41" s="11">
        <f t="shared" si="24"/>
        <v>4.0277777777777746E-2</v>
      </c>
      <c r="R41" s="11">
        <f t="shared" si="25"/>
        <v>1.388888888888884E-3</v>
      </c>
      <c r="S41" s="11">
        <f t="shared" si="26"/>
        <v>4.166666666666663E-2</v>
      </c>
      <c r="T41" s="11">
        <f t="shared" si="27"/>
        <v>6.7361111111111205E-2</v>
      </c>
      <c r="U41" s="41">
        <v>38.200000000000003</v>
      </c>
      <c r="V41" s="98">
        <f>INDEX('Počty dní'!F:J,MATCH(E41,'Počty dní'!H:H,0),4)</f>
        <v>57</v>
      </c>
      <c r="W41" s="99">
        <f t="shared" si="30"/>
        <v>2177.4</v>
      </c>
    </row>
    <row r="42" spans="1:24" ht="15" thickBot="1" x14ac:dyDescent="0.35">
      <c r="A42" s="76">
        <v>503</v>
      </c>
      <c r="B42" s="77">
        <v>5103</v>
      </c>
      <c r="C42" s="77" t="s">
        <v>1</v>
      </c>
      <c r="D42" s="77"/>
      <c r="E42" s="78" t="str">
        <f t="shared" si="28"/>
        <v>X</v>
      </c>
      <c r="F42" s="41" t="s">
        <v>92</v>
      </c>
      <c r="G42" s="77">
        <v>29</v>
      </c>
      <c r="H42" s="79" t="str">
        <f t="shared" si="29"/>
        <v>XXX480/29</v>
      </c>
      <c r="I42" s="77" t="s">
        <v>2</v>
      </c>
      <c r="J42" s="77" t="s">
        <v>3</v>
      </c>
      <c r="K42" s="80">
        <v>0.94166666666666676</v>
      </c>
      <c r="L42" s="80">
        <v>0.94305555555555554</v>
      </c>
      <c r="M42" s="77" t="s">
        <v>4</v>
      </c>
      <c r="N42" s="80">
        <v>0.98472222222222217</v>
      </c>
      <c r="O42" s="77" t="s">
        <v>26</v>
      </c>
      <c r="P42" s="79"/>
      <c r="Q42" s="81">
        <f t="shared" si="24"/>
        <v>4.166666666666663E-2</v>
      </c>
      <c r="R42" s="81">
        <f t="shared" si="25"/>
        <v>1.3888888888887729E-3</v>
      </c>
      <c r="S42" s="81">
        <f t="shared" si="26"/>
        <v>4.3055555555555403E-2</v>
      </c>
      <c r="T42" s="81">
        <f t="shared" si="27"/>
        <v>5.8333333333333459E-2</v>
      </c>
      <c r="U42" s="77">
        <v>38.200000000000003</v>
      </c>
      <c r="V42" s="101">
        <f>INDEX('Počty dní'!F:J,MATCH(E42,'Počty dní'!H:H,0),4)</f>
        <v>57</v>
      </c>
      <c r="W42" s="102">
        <f t="shared" si="30"/>
        <v>2177.4</v>
      </c>
    </row>
    <row r="43" spans="1:24" ht="15" thickBot="1" x14ac:dyDescent="0.35">
      <c r="A43" s="43" t="str">
        <f ca="1">CONCATENATE(INDIRECT("R[-3]C[0]",FALSE),"celkem")</f>
        <v>503celkem</v>
      </c>
      <c r="B43" s="44"/>
      <c r="C43" s="44" t="str">
        <f ca="1">INDIRECT("R[-1]C[12]",FALSE)</f>
        <v>Dukovany,,obec</v>
      </c>
      <c r="D43" s="45"/>
      <c r="E43" s="44"/>
      <c r="F43" s="45"/>
      <c r="G43" s="46"/>
      <c r="H43" s="47"/>
      <c r="I43" s="48"/>
      <c r="J43" s="49" t="str">
        <f ca="1">INDIRECT("R[-2]C[0]",FALSE)</f>
        <v>V</v>
      </c>
      <c r="K43" s="50"/>
      <c r="L43" s="51"/>
      <c r="M43" s="52"/>
      <c r="N43" s="51"/>
      <c r="O43" s="53"/>
      <c r="P43" s="44"/>
      <c r="Q43" s="54">
        <f>SUM(Q32:Q42)</f>
        <v>0.43055555555555558</v>
      </c>
      <c r="R43" s="54">
        <f t="shared" ref="R43:T43" si="31">SUM(R32:R42)</f>
        <v>1.8749999999999767E-2</v>
      </c>
      <c r="S43" s="54">
        <f t="shared" si="31"/>
        <v>0.44930555555555529</v>
      </c>
      <c r="T43" s="54">
        <f t="shared" si="31"/>
        <v>0.36041666666666683</v>
      </c>
      <c r="U43" s="55">
        <f>SUM(U32:U42)</f>
        <v>399.49999999999994</v>
      </c>
      <c r="V43" s="56"/>
      <c r="W43" s="106">
        <f>SUM(W32:W42)</f>
        <v>22771.500000000004</v>
      </c>
      <c r="X43" s="58"/>
    </row>
    <row r="44" spans="1:24" x14ac:dyDescent="0.3">
      <c r="L44" s="1"/>
      <c r="N44" s="1"/>
      <c r="P44" s="1"/>
    </row>
    <row r="45" spans="1:24" ht="15" thickBot="1" x14ac:dyDescent="0.35"/>
    <row r="46" spans="1:24" x14ac:dyDescent="0.3">
      <c r="A46" s="59">
        <v>504</v>
      </c>
      <c r="B46" s="60">
        <v>5104</v>
      </c>
      <c r="C46" s="60" t="s">
        <v>1</v>
      </c>
      <c r="D46" s="60"/>
      <c r="E46" s="61" t="str">
        <f t="shared" ref="E46" si="32">CONCATENATE(C46,D46)</f>
        <v>X</v>
      </c>
      <c r="F46" s="60" t="s">
        <v>28</v>
      </c>
      <c r="G46" s="60"/>
      <c r="H46" s="62" t="str">
        <f t="shared" ref="H46" si="33">CONCATENATE(F46,"/",G46)</f>
        <v>přejezd/</v>
      </c>
      <c r="I46" s="60"/>
      <c r="J46" s="60" t="s">
        <v>3</v>
      </c>
      <c r="K46" s="63">
        <v>0.18194444444444444</v>
      </c>
      <c r="L46" s="63">
        <v>0.18194444444444444</v>
      </c>
      <c r="M46" s="60" t="s">
        <v>26</v>
      </c>
      <c r="N46" s="63">
        <v>0.18541666666666667</v>
      </c>
      <c r="O46" s="60" t="s">
        <v>12</v>
      </c>
      <c r="P46" s="62" t="str">
        <f t="shared" ref="P46:P50" si="34">IF(M47=O46,"OK","POZOR")</f>
        <v>OK</v>
      </c>
      <c r="Q46" s="64">
        <f t="shared" ref="Q46:Q51" si="35">IF(ISNUMBER(G46),N46-L46,IF(F46="přejezd",N46-L46,0))</f>
        <v>3.4722222222222376E-3</v>
      </c>
      <c r="R46" s="64">
        <f t="shared" ref="R46:R51" si="36">IF(ISNUMBER(G46),L46-K46,0)</f>
        <v>0</v>
      </c>
      <c r="S46" s="64">
        <f t="shared" ref="S46:S51" si="37">Q46+R46</f>
        <v>3.4722222222222376E-3</v>
      </c>
      <c r="T46" s="64"/>
      <c r="U46" s="60">
        <v>0</v>
      </c>
      <c r="V46" s="97">
        <f>INDEX('Počty dní'!F:J,MATCH(E46,'Počty dní'!H:H,0),4)</f>
        <v>57</v>
      </c>
      <c r="W46" s="65">
        <f t="shared" ref="W46" si="38">V46*U46</f>
        <v>0</v>
      </c>
    </row>
    <row r="47" spans="1:24" x14ac:dyDescent="0.3">
      <c r="A47" s="66">
        <v>504</v>
      </c>
      <c r="B47" s="41">
        <v>5104</v>
      </c>
      <c r="C47" s="41" t="s">
        <v>1</v>
      </c>
      <c r="D47" s="41"/>
      <c r="E47" s="10" t="str">
        <f>CONCATENATE(C47,D47)</f>
        <v>X</v>
      </c>
      <c r="F47" s="41" t="s">
        <v>50</v>
      </c>
      <c r="G47" s="41">
        <v>2</v>
      </c>
      <c r="H47" s="9" t="str">
        <f>CONCATENATE(F47,"/",G47)</f>
        <v>XXX380/2</v>
      </c>
      <c r="I47" s="41" t="s">
        <v>2</v>
      </c>
      <c r="J47" s="41" t="s">
        <v>3</v>
      </c>
      <c r="K47" s="42">
        <v>0.18611111111111112</v>
      </c>
      <c r="L47" s="42">
        <v>0.18680555555555556</v>
      </c>
      <c r="M47" s="41" t="s">
        <v>12</v>
      </c>
      <c r="N47" s="42">
        <v>0.21666666666666667</v>
      </c>
      <c r="O47" s="41" t="s">
        <v>11</v>
      </c>
      <c r="P47" s="9" t="str">
        <f t="shared" si="34"/>
        <v>OK</v>
      </c>
      <c r="Q47" s="11">
        <f t="shared" si="35"/>
        <v>2.9861111111111116E-2</v>
      </c>
      <c r="R47" s="11">
        <f t="shared" si="36"/>
        <v>6.9444444444444198E-4</v>
      </c>
      <c r="S47" s="11">
        <f t="shared" si="37"/>
        <v>3.0555555555555558E-2</v>
      </c>
      <c r="T47" s="11">
        <f t="shared" ref="T47:T51" si="39">K47-N46</f>
        <v>6.9444444444444198E-4</v>
      </c>
      <c r="U47" s="41">
        <v>28.8</v>
      </c>
      <c r="V47" s="98">
        <f>INDEX('Počty dní'!F:J,MATCH(E47,'Počty dní'!H:H,0),4)</f>
        <v>57</v>
      </c>
      <c r="W47" s="99">
        <f>V47*U47</f>
        <v>1641.6000000000001</v>
      </c>
    </row>
    <row r="48" spans="1:24" x14ac:dyDescent="0.3">
      <c r="A48" s="66">
        <v>504</v>
      </c>
      <c r="B48" s="41">
        <v>5104</v>
      </c>
      <c r="C48" s="41" t="s">
        <v>1</v>
      </c>
      <c r="D48" s="41"/>
      <c r="E48" s="10" t="str">
        <f t="shared" ref="E48:E50" si="40">CONCATENATE(C48,D48)</f>
        <v>X</v>
      </c>
      <c r="F48" s="41" t="s">
        <v>43</v>
      </c>
      <c r="G48" s="41">
        <v>6</v>
      </c>
      <c r="H48" s="9" t="str">
        <f t="shared" ref="H48:H50" si="41">CONCATENATE(F48,"/",G48)</f>
        <v>XXX400/6</v>
      </c>
      <c r="I48" s="41" t="s">
        <v>3</v>
      </c>
      <c r="J48" s="41" t="s">
        <v>3</v>
      </c>
      <c r="K48" s="42">
        <v>0.2638888888888889</v>
      </c>
      <c r="L48" s="42">
        <v>0.2673611111111111</v>
      </c>
      <c r="M48" s="41" t="s">
        <v>11</v>
      </c>
      <c r="N48" s="42">
        <v>0.30902777777777779</v>
      </c>
      <c r="O48" s="41" t="s">
        <v>5</v>
      </c>
      <c r="P48" s="9" t="str">
        <f t="shared" si="34"/>
        <v>OK</v>
      </c>
      <c r="Q48" s="11">
        <f t="shared" si="35"/>
        <v>4.1666666666666685E-2</v>
      </c>
      <c r="R48" s="11">
        <f t="shared" si="36"/>
        <v>3.4722222222222099E-3</v>
      </c>
      <c r="S48" s="11">
        <f t="shared" si="37"/>
        <v>4.5138888888888895E-2</v>
      </c>
      <c r="T48" s="11">
        <f t="shared" si="39"/>
        <v>4.7222222222222221E-2</v>
      </c>
      <c r="U48" s="41">
        <v>47.5</v>
      </c>
      <c r="V48" s="98">
        <f>INDEX('Počty dní'!F:J,MATCH(E48,'Počty dní'!H:H,0),4)</f>
        <v>57</v>
      </c>
      <c r="W48" s="99">
        <f t="shared" ref="W48:W50" si="42">V48*U48</f>
        <v>2707.5</v>
      </c>
    </row>
    <row r="49" spans="1:24" x14ac:dyDescent="0.3">
      <c r="A49" s="66">
        <v>504</v>
      </c>
      <c r="B49" s="41">
        <v>5104</v>
      </c>
      <c r="C49" s="41" t="s">
        <v>1</v>
      </c>
      <c r="D49" s="41"/>
      <c r="E49" s="10" t="str">
        <f t="shared" si="40"/>
        <v>X</v>
      </c>
      <c r="F49" s="41" t="s">
        <v>43</v>
      </c>
      <c r="G49" s="41">
        <v>13</v>
      </c>
      <c r="H49" s="9" t="str">
        <f t="shared" si="41"/>
        <v>XXX400/13</v>
      </c>
      <c r="I49" s="41" t="s">
        <v>3</v>
      </c>
      <c r="J49" s="41" t="s">
        <v>3</v>
      </c>
      <c r="K49" s="42">
        <v>0.5625</v>
      </c>
      <c r="L49" s="42">
        <v>0.56597222222222221</v>
      </c>
      <c r="M49" s="41" t="s">
        <v>5</v>
      </c>
      <c r="N49" s="42">
        <v>0.60763888888888895</v>
      </c>
      <c r="O49" s="41" t="s">
        <v>11</v>
      </c>
      <c r="P49" s="9" t="str">
        <f t="shared" si="34"/>
        <v>OK</v>
      </c>
      <c r="Q49" s="11">
        <f t="shared" si="35"/>
        <v>4.1666666666666741E-2</v>
      </c>
      <c r="R49" s="11">
        <f t="shared" si="36"/>
        <v>3.4722222222222099E-3</v>
      </c>
      <c r="S49" s="11">
        <f t="shared" si="37"/>
        <v>4.5138888888888951E-2</v>
      </c>
      <c r="T49" s="11">
        <f t="shared" si="39"/>
        <v>0.25347222222222221</v>
      </c>
      <c r="U49" s="41">
        <v>47.5</v>
      </c>
      <c r="V49" s="98">
        <f>INDEX('Počty dní'!F:J,MATCH(E49,'Počty dní'!H:H,0),4)</f>
        <v>57</v>
      </c>
      <c r="W49" s="99">
        <f t="shared" si="42"/>
        <v>2707.5</v>
      </c>
    </row>
    <row r="50" spans="1:24" x14ac:dyDescent="0.3">
      <c r="A50" s="66">
        <v>504</v>
      </c>
      <c r="B50" s="41">
        <v>5104</v>
      </c>
      <c r="C50" s="41" t="s">
        <v>1</v>
      </c>
      <c r="D50" s="41"/>
      <c r="E50" s="10" t="str">
        <f t="shared" si="40"/>
        <v>X</v>
      </c>
      <c r="F50" s="41" t="s">
        <v>41</v>
      </c>
      <c r="G50" s="41">
        <v>38</v>
      </c>
      <c r="H50" s="9" t="str">
        <f t="shared" si="41"/>
        <v>XXX370/38</v>
      </c>
      <c r="I50" s="41" t="s">
        <v>3</v>
      </c>
      <c r="J50" s="41" t="s">
        <v>3</v>
      </c>
      <c r="K50" s="42">
        <v>0.625</v>
      </c>
      <c r="L50" s="42">
        <v>0.62638888888888888</v>
      </c>
      <c r="M50" s="41" t="s">
        <v>11</v>
      </c>
      <c r="N50" s="42">
        <v>0.65277777777777779</v>
      </c>
      <c r="O50" s="41" t="s">
        <v>4</v>
      </c>
      <c r="P50" s="9" t="str">
        <f t="shared" si="34"/>
        <v>OK</v>
      </c>
      <c r="Q50" s="11">
        <f t="shared" si="35"/>
        <v>2.6388888888888906E-2</v>
      </c>
      <c r="R50" s="11">
        <f t="shared" si="36"/>
        <v>1.388888888888884E-3</v>
      </c>
      <c r="S50" s="11">
        <f t="shared" si="37"/>
        <v>2.777777777777779E-2</v>
      </c>
      <c r="T50" s="11">
        <f t="shared" si="39"/>
        <v>1.7361111111111049E-2</v>
      </c>
      <c r="U50" s="41">
        <v>26.4</v>
      </c>
      <c r="V50" s="98">
        <f>INDEX('Počty dní'!F:J,MATCH(E50,'Počty dní'!H:H,0),4)</f>
        <v>57</v>
      </c>
      <c r="W50" s="99">
        <f t="shared" si="42"/>
        <v>1504.8</v>
      </c>
    </row>
    <row r="51" spans="1:24" ht="15" thickBot="1" x14ac:dyDescent="0.35">
      <c r="A51" s="66">
        <v>504</v>
      </c>
      <c r="B51" s="41">
        <v>5104</v>
      </c>
      <c r="C51" s="41" t="s">
        <v>1</v>
      </c>
      <c r="D51" s="41"/>
      <c r="E51" s="10" t="str">
        <f t="shared" ref="E51" si="43">CONCATENATE(C51,D51)</f>
        <v>X</v>
      </c>
      <c r="F51" s="41" t="s">
        <v>92</v>
      </c>
      <c r="G51" s="41">
        <v>23</v>
      </c>
      <c r="H51" s="9" t="str">
        <f t="shared" ref="H51" si="44">CONCATENATE(F51,"/",G51)</f>
        <v>XXX480/23</v>
      </c>
      <c r="I51" s="41" t="s">
        <v>3</v>
      </c>
      <c r="J51" s="41" t="s">
        <v>3</v>
      </c>
      <c r="K51" s="42">
        <v>0.68958333333333333</v>
      </c>
      <c r="L51" s="42">
        <v>0.69305555555555554</v>
      </c>
      <c r="M51" s="41" t="s">
        <v>4</v>
      </c>
      <c r="N51" s="42">
        <v>0.73263888888888884</v>
      </c>
      <c r="O51" s="41" t="s">
        <v>26</v>
      </c>
      <c r="P51" s="9"/>
      <c r="Q51" s="11">
        <f t="shared" si="35"/>
        <v>3.9583333333333304E-2</v>
      </c>
      <c r="R51" s="11">
        <f t="shared" si="36"/>
        <v>3.4722222222222099E-3</v>
      </c>
      <c r="S51" s="11">
        <f t="shared" si="37"/>
        <v>4.3055555555555514E-2</v>
      </c>
      <c r="T51" s="11">
        <f t="shared" si="39"/>
        <v>3.6805555555555536E-2</v>
      </c>
      <c r="U51" s="41">
        <v>38.200000000000003</v>
      </c>
      <c r="V51" s="98">
        <f>INDEX('Počty dní'!F:J,MATCH(E51,'Počty dní'!H:H,0),4)</f>
        <v>57</v>
      </c>
      <c r="W51" s="99">
        <f t="shared" ref="W51" si="45">V51*U51</f>
        <v>2177.4</v>
      </c>
    </row>
    <row r="52" spans="1:24" ht="15" thickBot="1" x14ac:dyDescent="0.35">
      <c r="A52" s="43" t="str">
        <f ca="1">CONCATENATE(INDIRECT("R[-3]C[0]",FALSE),"celkem")</f>
        <v>504celkem</v>
      </c>
      <c r="B52" s="44"/>
      <c r="C52" s="44" t="str">
        <f ca="1">INDIRECT("R[-1]C[12]",FALSE)</f>
        <v>Dukovany,,obec</v>
      </c>
      <c r="D52" s="45"/>
      <c r="E52" s="44"/>
      <c r="F52" s="45"/>
      <c r="G52" s="46"/>
      <c r="H52" s="47"/>
      <c r="I52" s="48"/>
      <c r="J52" s="49" t="str">
        <f ca="1">INDIRECT("R[-2]C[0]",FALSE)</f>
        <v>V</v>
      </c>
      <c r="K52" s="50"/>
      <c r="L52" s="51"/>
      <c r="M52" s="52"/>
      <c r="N52" s="51"/>
      <c r="O52" s="53"/>
      <c r="P52" s="44"/>
      <c r="Q52" s="54">
        <f>SUM(Q46:Q51)</f>
        <v>0.18263888888888899</v>
      </c>
      <c r="R52" s="54">
        <f>SUM(R46:R51)</f>
        <v>1.2499999999999956E-2</v>
      </c>
      <c r="S52" s="54">
        <f>SUM(S46:S51)</f>
        <v>0.19513888888888895</v>
      </c>
      <c r="T52" s="54">
        <f>SUM(T46:T51)</f>
        <v>0.35555555555555546</v>
      </c>
      <c r="U52" s="55">
        <f>SUM(U46:U51)</f>
        <v>188.39999999999998</v>
      </c>
      <c r="V52" s="56"/>
      <c r="W52" s="106">
        <f>SUM(W46:W51)</f>
        <v>10738.8</v>
      </c>
      <c r="X52" s="58"/>
    </row>
    <row r="54" spans="1:24" ht="15" thickBot="1" x14ac:dyDescent="0.35">
      <c r="F54" s="94"/>
      <c r="L54" s="1"/>
      <c r="N54" s="1"/>
      <c r="P54" s="1"/>
    </row>
    <row r="55" spans="1:24" x14ac:dyDescent="0.3">
      <c r="A55" s="59">
        <v>505</v>
      </c>
      <c r="B55" s="60">
        <v>5105</v>
      </c>
      <c r="C55" s="60" t="s">
        <v>1</v>
      </c>
      <c r="D55" s="60"/>
      <c r="E55" s="61" t="str">
        <f t="shared" ref="E55:E61" si="46">CONCATENATE(C55,D55)</f>
        <v>X</v>
      </c>
      <c r="F55" s="93" t="s">
        <v>92</v>
      </c>
      <c r="G55" s="60">
        <v>1</v>
      </c>
      <c r="H55" s="62" t="str">
        <f t="shared" ref="H55:H61" si="47">CONCATENATE(F55,"/",G55)</f>
        <v>XXX480/1</v>
      </c>
      <c r="I55" s="60" t="s">
        <v>2</v>
      </c>
      <c r="J55" s="60" t="s">
        <v>3</v>
      </c>
      <c r="K55" s="63">
        <v>0.19722222222222222</v>
      </c>
      <c r="L55" s="63">
        <v>0.19791666666666666</v>
      </c>
      <c r="M55" s="60" t="s">
        <v>7</v>
      </c>
      <c r="N55" s="63">
        <v>0.21180555555555555</v>
      </c>
      <c r="O55" s="60" t="s">
        <v>26</v>
      </c>
      <c r="P55" s="62" t="str">
        <f t="shared" ref="P55:P60" si="48">IF(M56=O55,"OK","POZOR")</f>
        <v>OK</v>
      </c>
      <c r="Q55" s="64">
        <f t="shared" ref="Q55:Q61" si="49">IF(ISNUMBER(G55),N55-L55,IF(F55="přejezd",N55-L55,0))</f>
        <v>1.3888888888888895E-2</v>
      </c>
      <c r="R55" s="64">
        <f t="shared" ref="R55:R61" si="50">IF(ISNUMBER(G55),L55-K55,0)</f>
        <v>6.9444444444444198E-4</v>
      </c>
      <c r="S55" s="64">
        <f t="shared" ref="S55:S61" si="51">Q55+R55</f>
        <v>1.4583333333333337E-2</v>
      </c>
      <c r="T55" s="60"/>
      <c r="U55" s="60">
        <v>15.1</v>
      </c>
      <c r="V55" s="97">
        <f>INDEX('Počty dní'!F:J,MATCH(E55,'Počty dní'!H:H,0),4)</f>
        <v>57</v>
      </c>
      <c r="W55" s="100">
        <f t="shared" ref="W55:W61" si="52">V55*U55</f>
        <v>860.69999999999993</v>
      </c>
    </row>
    <row r="56" spans="1:24" x14ac:dyDescent="0.3">
      <c r="A56" s="66">
        <v>505</v>
      </c>
      <c r="B56" s="41">
        <v>5105</v>
      </c>
      <c r="C56" s="41" t="s">
        <v>1</v>
      </c>
      <c r="D56" s="41"/>
      <c r="E56" s="10" t="str">
        <f t="shared" si="46"/>
        <v>X</v>
      </c>
      <c r="F56" s="41" t="s">
        <v>92</v>
      </c>
      <c r="G56" s="41">
        <v>6</v>
      </c>
      <c r="H56" s="9" t="str">
        <f t="shared" si="47"/>
        <v>XXX480/6</v>
      </c>
      <c r="I56" s="41" t="s">
        <v>3</v>
      </c>
      <c r="J56" s="41" t="s">
        <v>3</v>
      </c>
      <c r="K56" s="42">
        <v>0.21666666666666667</v>
      </c>
      <c r="L56" s="42">
        <v>0.21805555555555556</v>
      </c>
      <c r="M56" s="41" t="s">
        <v>26</v>
      </c>
      <c r="N56" s="42">
        <v>0.25833333333333336</v>
      </c>
      <c r="O56" s="41" t="s">
        <v>4</v>
      </c>
      <c r="P56" s="9" t="str">
        <f t="shared" si="48"/>
        <v>OK</v>
      </c>
      <c r="Q56" s="11">
        <f t="shared" si="49"/>
        <v>4.0277777777777801E-2</v>
      </c>
      <c r="R56" s="11">
        <f t="shared" si="50"/>
        <v>1.388888888888884E-3</v>
      </c>
      <c r="S56" s="11">
        <f t="shared" si="51"/>
        <v>4.1666666666666685E-2</v>
      </c>
      <c r="T56" s="11">
        <f t="shared" ref="T56:T61" si="53">K56-N55</f>
        <v>4.8611111111111216E-3</v>
      </c>
      <c r="U56" s="41">
        <v>38.200000000000003</v>
      </c>
      <c r="V56" s="98">
        <f>INDEX('Počty dní'!F:J,MATCH(E56,'Počty dní'!H:H,0),4)</f>
        <v>57</v>
      </c>
      <c r="W56" s="99">
        <f t="shared" si="52"/>
        <v>2177.4</v>
      </c>
    </row>
    <row r="57" spans="1:24" x14ac:dyDescent="0.3">
      <c r="A57" s="66">
        <v>505</v>
      </c>
      <c r="B57" s="41">
        <v>5105</v>
      </c>
      <c r="C57" s="41" t="s">
        <v>1</v>
      </c>
      <c r="D57" s="41"/>
      <c r="E57" s="10" t="str">
        <f t="shared" si="46"/>
        <v>X</v>
      </c>
      <c r="F57" s="41" t="s">
        <v>92</v>
      </c>
      <c r="G57" s="41">
        <v>7</v>
      </c>
      <c r="H57" s="9" t="str">
        <f t="shared" si="47"/>
        <v>XXX480/7</v>
      </c>
      <c r="I57" s="41" t="s">
        <v>2</v>
      </c>
      <c r="J57" s="41" t="s">
        <v>3</v>
      </c>
      <c r="K57" s="42">
        <v>0.27083333333333331</v>
      </c>
      <c r="L57" s="42">
        <v>0.27291666666666664</v>
      </c>
      <c r="M57" s="41" t="s">
        <v>4</v>
      </c>
      <c r="N57" s="42">
        <v>0.31597222222222221</v>
      </c>
      <c r="O57" s="41" t="s">
        <v>26</v>
      </c>
      <c r="P57" s="9" t="str">
        <f t="shared" si="48"/>
        <v>OK</v>
      </c>
      <c r="Q57" s="11">
        <f t="shared" si="49"/>
        <v>4.3055555555555569E-2</v>
      </c>
      <c r="R57" s="11">
        <f t="shared" si="50"/>
        <v>2.0833333333333259E-3</v>
      </c>
      <c r="S57" s="11">
        <f t="shared" si="51"/>
        <v>4.5138888888888895E-2</v>
      </c>
      <c r="T57" s="11">
        <f t="shared" si="53"/>
        <v>1.2499999999999956E-2</v>
      </c>
      <c r="U57" s="41">
        <v>43.2</v>
      </c>
      <c r="V57" s="98">
        <f>INDEX('Počty dní'!F:J,MATCH(E57,'Počty dní'!H:H,0),4)</f>
        <v>57</v>
      </c>
      <c r="W57" s="99">
        <f t="shared" si="52"/>
        <v>2462.4</v>
      </c>
    </row>
    <row r="58" spans="1:24" x14ac:dyDescent="0.3">
      <c r="A58" s="66">
        <v>505</v>
      </c>
      <c r="B58" s="41">
        <v>5105</v>
      </c>
      <c r="C58" s="41" t="s">
        <v>1</v>
      </c>
      <c r="D58" s="41"/>
      <c r="E58" s="10" t="str">
        <f t="shared" si="46"/>
        <v>X</v>
      </c>
      <c r="F58" s="41" t="s">
        <v>92</v>
      </c>
      <c r="G58" s="41">
        <v>14</v>
      </c>
      <c r="H58" s="9" t="str">
        <f t="shared" si="47"/>
        <v>XXX480/14</v>
      </c>
      <c r="I58" s="41" t="s">
        <v>2</v>
      </c>
      <c r="J58" s="41" t="s">
        <v>3</v>
      </c>
      <c r="K58" s="42">
        <v>0.34166666666666662</v>
      </c>
      <c r="L58" s="42">
        <v>0.3430555555555555</v>
      </c>
      <c r="M58" s="41" t="s">
        <v>26</v>
      </c>
      <c r="N58" s="42">
        <v>0.3833333333333333</v>
      </c>
      <c r="O58" s="41" t="s">
        <v>4</v>
      </c>
      <c r="P58" s="9" t="str">
        <f t="shared" si="48"/>
        <v>OK</v>
      </c>
      <c r="Q58" s="11">
        <f t="shared" si="49"/>
        <v>4.0277777777777801E-2</v>
      </c>
      <c r="R58" s="11">
        <f t="shared" si="50"/>
        <v>1.388888888888884E-3</v>
      </c>
      <c r="S58" s="11">
        <f t="shared" si="51"/>
        <v>4.1666666666666685E-2</v>
      </c>
      <c r="T58" s="11">
        <f t="shared" si="53"/>
        <v>2.5694444444444409E-2</v>
      </c>
      <c r="U58" s="41">
        <v>38.200000000000003</v>
      </c>
      <c r="V58" s="98">
        <f>INDEX('Počty dní'!F:J,MATCH(E58,'Počty dní'!H:H,0),4)</f>
        <v>57</v>
      </c>
      <c r="W58" s="99">
        <f t="shared" si="52"/>
        <v>2177.4</v>
      </c>
    </row>
    <row r="59" spans="1:24" x14ac:dyDescent="0.3">
      <c r="A59" s="66">
        <v>505</v>
      </c>
      <c r="B59" s="41">
        <v>5105</v>
      </c>
      <c r="C59" s="41" t="s">
        <v>1</v>
      </c>
      <c r="D59" s="41"/>
      <c r="E59" s="10" t="str">
        <f t="shared" si="46"/>
        <v>X</v>
      </c>
      <c r="F59" s="41" t="s">
        <v>93</v>
      </c>
      <c r="G59" s="41">
        <v>5</v>
      </c>
      <c r="H59" s="9" t="str">
        <f t="shared" si="47"/>
        <v>XXX483/5</v>
      </c>
      <c r="I59" s="41" t="s">
        <v>3</v>
      </c>
      <c r="J59" s="41" t="s">
        <v>3</v>
      </c>
      <c r="K59" s="42">
        <v>0.62013888888888891</v>
      </c>
      <c r="L59" s="42">
        <v>0.62361111111111112</v>
      </c>
      <c r="M59" s="41" t="s">
        <v>4</v>
      </c>
      <c r="N59" s="42">
        <v>0.65486111111111112</v>
      </c>
      <c r="O59" s="41" t="s">
        <v>7</v>
      </c>
      <c r="P59" s="9" t="str">
        <f t="shared" si="48"/>
        <v>OK</v>
      </c>
      <c r="Q59" s="11">
        <f t="shared" si="49"/>
        <v>3.125E-2</v>
      </c>
      <c r="R59" s="11">
        <f t="shared" si="50"/>
        <v>3.4722222222222099E-3</v>
      </c>
      <c r="S59" s="11">
        <f t="shared" si="51"/>
        <v>3.472222222222221E-2</v>
      </c>
      <c r="T59" s="103">
        <f t="shared" si="53"/>
        <v>0.2368055555555556</v>
      </c>
      <c r="U59" s="41">
        <v>29</v>
      </c>
      <c r="V59" s="98">
        <f>INDEX('Počty dní'!F:J,MATCH(E59,'Počty dní'!H:H,0),4)</f>
        <v>57</v>
      </c>
      <c r="W59" s="99">
        <f t="shared" si="52"/>
        <v>1653</v>
      </c>
    </row>
    <row r="60" spans="1:24" x14ac:dyDescent="0.3">
      <c r="A60" s="66">
        <v>505</v>
      </c>
      <c r="B60" s="41">
        <v>5105</v>
      </c>
      <c r="C60" s="41" t="s">
        <v>1</v>
      </c>
      <c r="D60" s="41"/>
      <c r="E60" s="10" t="str">
        <f t="shared" si="46"/>
        <v>X</v>
      </c>
      <c r="F60" s="41" t="s">
        <v>45</v>
      </c>
      <c r="G60" s="41">
        <v>14</v>
      </c>
      <c r="H60" s="9" t="str">
        <f t="shared" si="47"/>
        <v>XXX372/14</v>
      </c>
      <c r="I60" s="41" t="s">
        <v>2</v>
      </c>
      <c r="J60" s="41" t="s">
        <v>3</v>
      </c>
      <c r="K60" s="42">
        <v>0.65694444444444444</v>
      </c>
      <c r="L60" s="42">
        <v>0.65833333333333333</v>
      </c>
      <c r="M60" s="41" t="s">
        <v>7</v>
      </c>
      <c r="N60" s="42">
        <v>0.6958333333333333</v>
      </c>
      <c r="O60" s="41" t="s">
        <v>11</v>
      </c>
      <c r="P60" s="9" t="str">
        <f t="shared" si="48"/>
        <v>OK</v>
      </c>
      <c r="Q60" s="11">
        <f t="shared" si="49"/>
        <v>3.7499999999999978E-2</v>
      </c>
      <c r="R60" s="11">
        <f t="shared" si="50"/>
        <v>1.388888888888884E-3</v>
      </c>
      <c r="S60" s="11">
        <f t="shared" si="51"/>
        <v>3.8888888888888862E-2</v>
      </c>
      <c r="T60" s="11">
        <f t="shared" si="53"/>
        <v>2.0833333333333259E-3</v>
      </c>
      <c r="U60" s="41">
        <v>36.1</v>
      </c>
      <c r="V60" s="98">
        <f>INDEX('Počty dní'!F:J,MATCH(E60,'Počty dní'!H:H,0),4)</f>
        <v>57</v>
      </c>
      <c r="W60" s="99">
        <f t="shared" si="52"/>
        <v>2057.7000000000003</v>
      </c>
    </row>
    <row r="61" spans="1:24" ht="15" thickBot="1" x14ac:dyDescent="0.35">
      <c r="A61" s="66">
        <v>505</v>
      </c>
      <c r="B61" s="41">
        <v>5105</v>
      </c>
      <c r="C61" s="41" t="s">
        <v>1</v>
      </c>
      <c r="D61" s="41"/>
      <c r="E61" s="10" t="str">
        <f t="shared" si="46"/>
        <v>X</v>
      </c>
      <c r="F61" s="41" t="s">
        <v>45</v>
      </c>
      <c r="G61" s="41">
        <v>13</v>
      </c>
      <c r="H61" s="9" t="str">
        <f t="shared" si="47"/>
        <v>XXX372/13</v>
      </c>
      <c r="I61" s="41" t="s">
        <v>2</v>
      </c>
      <c r="J61" s="41" t="s">
        <v>3</v>
      </c>
      <c r="K61" s="42">
        <v>0.7368055555555556</v>
      </c>
      <c r="L61" s="42">
        <v>0.73819444444444438</v>
      </c>
      <c r="M61" s="41" t="s">
        <v>11</v>
      </c>
      <c r="N61" s="42">
        <v>0.77222222222222225</v>
      </c>
      <c r="O61" s="41" t="s">
        <v>7</v>
      </c>
      <c r="P61" s="9"/>
      <c r="Q61" s="11">
        <f t="shared" si="49"/>
        <v>3.4027777777777879E-2</v>
      </c>
      <c r="R61" s="11">
        <f t="shared" si="50"/>
        <v>1.3888888888887729E-3</v>
      </c>
      <c r="S61" s="11">
        <f t="shared" si="51"/>
        <v>3.5416666666666652E-2</v>
      </c>
      <c r="T61" s="11">
        <f t="shared" si="53"/>
        <v>4.0972222222222299E-2</v>
      </c>
      <c r="U61" s="41">
        <v>35.6</v>
      </c>
      <c r="V61" s="98">
        <f>INDEX('Počty dní'!F:J,MATCH(E61,'Počty dní'!H:H,0),4)</f>
        <v>57</v>
      </c>
      <c r="W61" s="99">
        <f t="shared" si="52"/>
        <v>2029.2</v>
      </c>
    </row>
    <row r="62" spans="1:24" ht="15" thickBot="1" x14ac:dyDescent="0.35">
      <c r="A62" s="43" t="str">
        <f ca="1">CONCATENATE(INDIRECT("R[-3]C[0]",FALSE),"celkem")</f>
        <v>505celkem</v>
      </c>
      <c r="B62" s="44"/>
      <c r="C62" s="44" t="str">
        <f ca="1">INDIRECT("R[-1]C[12]",FALSE)</f>
        <v>Hrotovice,,aut.nádr.</v>
      </c>
      <c r="D62" s="45"/>
      <c r="E62" s="44"/>
      <c r="F62" s="45"/>
      <c r="G62" s="46"/>
      <c r="H62" s="47"/>
      <c r="I62" s="48"/>
      <c r="J62" s="49" t="str">
        <f ca="1">INDIRECT("R[-2]C[0]",FALSE)</f>
        <v>V</v>
      </c>
      <c r="K62" s="50"/>
      <c r="L62" s="51"/>
      <c r="M62" s="52"/>
      <c r="N62" s="51"/>
      <c r="O62" s="53"/>
      <c r="P62" s="44"/>
      <c r="Q62" s="104">
        <f>SUM(Q55:Q61)</f>
        <v>0.24027777777777792</v>
      </c>
      <c r="R62" s="104">
        <f>SUM(R55:R61)</f>
        <v>1.1805555555555403E-2</v>
      </c>
      <c r="S62" s="104">
        <f>SUM(S55:S61)</f>
        <v>0.25208333333333333</v>
      </c>
      <c r="T62" s="104">
        <f>SUM(T55:T61)</f>
        <v>0.32291666666666674</v>
      </c>
      <c r="U62" s="105">
        <f>SUM(U55:U61)</f>
        <v>235.39999999999998</v>
      </c>
      <c r="V62" s="56"/>
      <c r="W62" s="106">
        <f>SUM(W55:W61)</f>
        <v>13417.800000000001</v>
      </c>
      <c r="X62" s="58"/>
    </row>
    <row r="63" spans="1:24" x14ac:dyDescent="0.3">
      <c r="L63" s="1"/>
      <c r="N63" s="1"/>
      <c r="P63" s="1"/>
    </row>
    <row r="64" spans="1:24" ht="15" thickBot="1" x14ac:dyDescent="0.35"/>
    <row r="65" spans="1:24" x14ac:dyDescent="0.3">
      <c r="A65" s="59">
        <v>506</v>
      </c>
      <c r="B65" s="60">
        <v>5106</v>
      </c>
      <c r="C65" s="60" t="s">
        <v>1</v>
      </c>
      <c r="D65" s="60"/>
      <c r="E65" s="61" t="str">
        <f t="shared" ref="E65:E74" si="54">CONCATENATE(C65,D65)</f>
        <v>X</v>
      </c>
      <c r="F65" s="60" t="s">
        <v>45</v>
      </c>
      <c r="G65" s="60">
        <v>2</v>
      </c>
      <c r="H65" s="62" t="str">
        <f t="shared" ref="H65:H74" si="55">CONCATENATE(F65,"/",G65)</f>
        <v>XXX372/2</v>
      </c>
      <c r="I65" s="60" t="s">
        <v>2</v>
      </c>
      <c r="J65" s="60" t="s">
        <v>2</v>
      </c>
      <c r="K65" s="63">
        <v>0.19444444444444445</v>
      </c>
      <c r="L65" s="63">
        <v>0.19513888888888889</v>
      </c>
      <c r="M65" s="60" t="s">
        <v>7</v>
      </c>
      <c r="N65" s="63">
        <v>0.22916666666666666</v>
      </c>
      <c r="O65" s="60" t="s">
        <v>11</v>
      </c>
      <c r="P65" s="62" t="str">
        <f t="shared" ref="P65:P73" si="56">IF(M66=O65,"OK","POZOR")</f>
        <v>OK</v>
      </c>
      <c r="Q65" s="64">
        <f t="shared" ref="Q65:Q74" si="57">IF(ISNUMBER(G65),N65-L65,IF(F65="přejezd",N65-L65,0))</f>
        <v>3.4027777777777768E-2</v>
      </c>
      <c r="R65" s="64">
        <f t="shared" ref="R65:R74" si="58">IF(ISNUMBER(G65),L65-K65,0)</f>
        <v>6.9444444444444198E-4</v>
      </c>
      <c r="S65" s="64">
        <f t="shared" ref="S65:S74" si="59">Q65+R65</f>
        <v>3.472222222222221E-2</v>
      </c>
      <c r="T65" s="60"/>
      <c r="U65" s="60">
        <v>36.1</v>
      </c>
      <c r="V65" s="97">
        <f>INDEX('Počty dní'!F:J,MATCH(E65,'Počty dní'!H:H,0),4)</f>
        <v>57</v>
      </c>
      <c r="W65" s="100">
        <f t="shared" ref="W65:W74" si="60">V65*U65</f>
        <v>2057.7000000000003</v>
      </c>
    </row>
    <row r="66" spans="1:24" x14ac:dyDescent="0.3">
      <c r="A66" s="66">
        <v>506</v>
      </c>
      <c r="B66" s="41">
        <v>5106</v>
      </c>
      <c r="C66" s="41" t="s">
        <v>1</v>
      </c>
      <c r="D66" s="41"/>
      <c r="E66" s="10" t="str">
        <f t="shared" si="54"/>
        <v>X</v>
      </c>
      <c r="F66" s="41" t="s">
        <v>45</v>
      </c>
      <c r="G66" s="41">
        <v>1</v>
      </c>
      <c r="H66" s="9" t="str">
        <f t="shared" si="55"/>
        <v>XXX372/1</v>
      </c>
      <c r="I66" s="41" t="s">
        <v>2</v>
      </c>
      <c r="J66" s="41" t="s">
        <v>2</v>
      </c>
      <c r="K66" s="42">
        <v>0.23680555555555557</v>
      </c>
      <c r="L66" s="42">
        <v>0.23819444444444446</v>
      </c>
      <c r="M66" s="41" t="s">
        <v>11</v>
      </c>
      <c r="N66" s="42">
        <v>0.2722222222222222</v>
      </c>
      <c r="O66" s="41" t="s">
        <v>7</v>
      </c>
      <c r="P66" s="9" t="str">
        <f t="shared" si="56"/>
        <v>OK</v>
      </c>
      <c r="Q66" s="11">
        <f t="shared" si="57"/>
        <v>3.402777777777774E-2</v>
      </c>
      <c r="R66" s="11">
        <f t="shared" si="58"/>
        <v>1.388888888888884E-3</v>
      </c>
      <c r="S66" s="11">
        <f t="shared" si="59"/>
        <v>3.5416666666666624E-2</v>
      </c>
      <c r="T66" s="11">
        <f t="shared" ref="T66:T74" si="61">K66-N65</f>
        <v>7.6388888888889173E-3</v>
      </c>
      <c r="U66" s="41">
        <v>35.6</v>
      </c>
      <c r="V66" s="98">
        <f>INDEX('Počty dní'!F:J,MATCH(E66,'Počty dní'!H:H,0),4)</f>
        <v>57</v>
      </c>
      <c r="W66" s="99">
        <f t="shared" si="60"/>
        <v>2029.2</v>
      </c>
    </row>
    <row r="67" spans="1:24" x14ac:dyDescent="0.3">
      <c r="A67" s="66">
        <v>506</v>
      </c>
      <c r="B67" s="41">
        <v>5106</v>
      </c>
      <c r="C67" s="41" t="s">
        <v>1</v>
      </c>
      <c r="D67" s="41"/>
      <c r="E67" s="10" t="str">
        <f t="shared" si="54"/>
        <v>X</v>
      </c>
      <c r="F67" s="41" t="s">
        <v>45</v>
      </c>
      <c r="G67" s="41">
        <v>6</v>
      </c>
      <c r="H67" s="9" t="str">
        <f t="shared" si="55"/>
        <v>XXX372/6</v>
      </c>
      <c r="I67" s="41" t="s">
        <v>2</v>
      </c>
      <c r="J67" s="41" t="s">
        <v>2</v>
      </c>
      <c r="K67" s="42">
        <v>0.27777777777777779</v>
      </c>
      <c r="L67" s="42">
        <v>0.27847222222222223</v>
      </c>
      <c r="M67" s="41" t="s">
        <v>7</v>
      </c>
      <c r="N67" s="42">
        <v>0.3125</v>
      </c>
      <c r="O67" s="41" t="s">
        <v>11</v>
      </c>
      <c r="P67" s="9" t="str">
        <f t="shared" si="56"/>
        <v>OK</v>
      </c>
      <c r="Q67" s="11">
        <f t="shared" si="57"/>
        <v>3.4027777777777768E-2</v>
      </c>
      <c r="R67" s="11">
        <f t="shared" si="58"/>
        <v>6.9444444444444198E-4</v>
      </c>
      <c r="S67" s="11">
        <f t="shared" si="59"/>
        <v>3.472222222222221E-2</v>
      </c>
      <c r="T67" s="11">
        <f t="shared" si="61"/>
        <v>5.5555555555555913E-3</v>
      </c>
      <c r="U67" s="41">
        <v>36.1</v>
      </c>
      <c r="V67" s="98">
        <f>INDEX('Počty dní'!F:J,MATCH(E67,'Počty dní'!H:H,0),4)</f>
        <v>57</v>
      </c>
      <c r="W67" s="99">
        <f t="shared" si="60"/>
        <v>2057.7000000000003</v>
      </c>
    </row>
    <row r="68" spans="1:24" x14ac:dyDescent="0.3">
      <c r="A68" s="66">
        <v>506</v>
      </c>
      <c r="B68" s="41">
        <v>5106</v>
      </c>
      <c r="C68" s="41" t="s">
        <v>1</v>
      </c>
      <c r="D68" s="41"/>
      <c r="E68" s="10" t="str">
        <f>CONCATENATE(C68,D68)</f>
        <v>X</v>
      </c>
      <c r="F68" s="41" t="s">
        <v>47</v>
      </c>
      <c r="G68" s="41">
        <v>7</v>
      </c>
      <c r="H68" s="9" t="str">
        <f>CONCATENATE(F68,"/",G68)</f>
        <v>XXX385/7</v>
      </c>
      <c r="I68" s="41" t="s">
        <v>2</v>
      </c>
      <c r="J68" s="41" t="s">
        <v>2</v>
      </c>
      <c r="K68" s="42">
        <v>0.3527777777777778</v>
      </c>
      <c r="L68" s="42">
        <v>0.35416666666666669</v>
      </c>
      <c r="M68" s="41" t="s">
        <v>11</v>
      </c>
      <c r="N68" s="42">
        <v>0.37013888888888885</v>
      </c>
      <c r="O68" s="41" t="s">
        <v>21</v>
      </c>
      <c r="P68" s="9" t="str">
        <f t="shared" si="56"/>
        <v>OK</v>
      </c>
      <c r="Q68" s="11">
        <f t="shared" si="57"/>
        <v>1.5972222222222165E-2</v>
      </c>
      <c r="R68" s="11">
        <f t="shared" si="58"/>
        <v>1.388888888888884E-3</v>
      </c>
      <c r="S68" s="11">
        <f t="shared" si="59"/>
        <v>1.7361111111111049E-2</v>
      </c>
      <c r="T68" s="11">
        <f t="shared" si="61"/>
        <v>4.0277777777777801E-2</v>
      </c>
      <c r="U68" s="41">
        <v>14.7</v>
      </c>
      <c r="V68" s="98">
        <f>INDEX('Počty dní'!F:J,MATCH(E68,'Počty dní'!H:H,0),4)</f>
        <v>57</v>
      </c>
      <c r="W68" s="99">
        <f>V68*U68</f>
        <v>837.9</v>
      </c>
    </row>
    <row r="69" spans="1:24" x14ac:dyDescent="0.3">
      <c r="A69" s="66">
        <v>506</v>
      </c>
      <c r="B69" s="41">
        <v>5106</v>
      </c>
      <c r="C69" s="41" t="s">
        <v>1</v>
      </c>
      <c r="D69" s="41"/>
      <c r="E69" s="10" t="str">
        <f>CONCATENATE(C69,D69)</f>
        <v>X</v>
      </c>
      <c r="F69" s="41" t="s">
        <v>47</v>
      </c>
      <c r="G69" s="41">
        <v>8</v>
      </c>
      <c r="H69" s="9" t="str">
        <f>CONCATENATE(F69,"/",G69)</f>
        <v>XXX385/8</v>
      </c>
      <c r="I69" s="41" t="s">
        <v>2</v>
      </c>
      <c r="J69" s="41" t="s">
        <v>2</v>
      </c>
      <c r="K69" s="42">
        <v>0.37083333333333335</v>
      </c>
      <c r="L69" s="42">
        <v>0.37152777777777773</v>
      </c>
      <c r="M69" s="41" t="s">
        <v>21</v>
      </c>
      <c r="N69" s="42">
        <v>0.39444444444444443</v>
      </c>
      <c r="O69" s="41" t="s">
        <v>11</v>
      </c>
      <c r="P69" s="9" t="str">
        <f t="shared" si="56"/>
        <v>OK</v>
      </c>
      <c r="Q69" s="11">
        <f t="shared" si="57"/>
        <v>2.2916666666666696E-2</v>
      </c>
      <c r="R69" s="11">
        <f t="shared" si="58"/>
        <v>6.9444444444438647E-4</v>
      </c>
      <c r="S69" s="11">
        <f t="shared" si="59"/>
        <v>2.3611111111111083E-2</v>
      </c>
      <c r="T69" s="11">
        <f t="shared" si="61"/>
        <v>6.9444444444449749E-4</v>
      </c>
      <c r="U69" s="41">
        <v>21</v>
      </c>
      <c r="V69" s="98">
        <f>INDEX('Počty dní'!F:J,MATCH(E69,'Počty dní'!H:H,0),4)</f>
        <v>57</v>
      </c>
      <c r="W69" s="99">
        <f>V69*U69</f>
        <v>1197</v>
      </c>
    </row>
    <row r="70" spans="1:24" x14ac:dyDescent="0.3">
      <c r="A70" s="66">
        <v>506</v>
      </c>
      <c r="B70" s="41">
        <v>5106</v>
      </c>
      <c r="C70" s="41" t="s">
        <v>1</v>
      </c>
      <c r="D70" s="41"/>
      <c r="E70" s="10" t="str">
        <f>CONCATENATE(C70,D70)</f>
        <v>X</v>
      </c>
      <c r="F70" s="41" t="s">
        <v>45</v>
      </c>
      <c r="G70" s="41">
        <v>3</v>
      </c>
      <c r="H70" s="9" t="str">
        <f>CONCATENATE(F70,"/",G70)</f>
        <v>XXX372/3</v>
      </c>
      <c r="I70" s="41" t="s">
        <v>2</v>
      </c>
      <c r="J70" s="41" t="s">
        <v>2</v>
      </c>
      <c r="K70" s="42">
        <v>0.40347222222222223</v>
      </c>
      <c r="L70" s="42">
        <v>0.40486111111111112</v>
      </c>
      <c r="M70" s="41" t="s">
        <v>11</v>
      </c>
      <c r="N70" s="42">
        <v>0.4145833333333333</v>
      </c>
      <c r="O70" s="41" t="s">
        <v>16</v>
      </c>
      <c r="P70" s="9" t="str">
        <f t="shared" si="56"/>
        <v>OK</v>
      </c>
      <c r="Q70" s="11">
        <f t="shared" si="57"/>
        <v>9.7222222222221877E-3</v>
      </c>
      <c r="R70" s="11">
        <f t="shared" si="58"/>
        <v>1.388888888888884E-3</v>
      </c>
      <c r="S70" s="11">
        <f t="shared" si="59"/>
        <v>1.1111111111111072E-2</v>
      </c>
      <c r="T70" s="11">
        <f t="shared" si="61"/>
        <v>9.0277777777778012E-3</v>
      </c>
      <c r="U70" s="41">
        <v>10.6</v>
      </c>
      <c r="V70" s="98">
        <f>INDEX('Počty dní'!F:J,MATCH(E70,'Počty dní'!H:H,0),4)</f>
        <v>57</v>
      </c>
      <c r="W70" s="99">
        <f>V70*U70</f>
        <v>604.19999999999993</v>
      </c>
    </row>
    <row r="71" spans="1:24" x14ac:dyDescent="0.3">
      <c r="A71" s="66">
        <v>506</v>
      </c>
      <c r="B71" s="41">
        <v>5106</v>
      </c>
      <c r="C71" s="41" t="s">
        <v>1</v>
      </c>
      <c r="D71" s="41"/>
      <c r="E71" s="10" t="str">
        <f>CONCATENATE(C71,D71)</f>
        <v>X</v>
      </c>
      <c r="F71" s="41" t="s">
        <v>45</v>
      </c>
      <c r="G71" s="41">
        <v>8</v>
      </c>
      <c r="H71" s="9" t="str">
        <f>CONCATENATE(F71,"/",G71)</f>
        <v>XXX372/8</v>
      </c>
      <c r="I71" s="41" t="s">
        <v>2</v>
      </c>
      <c r="J71" s="41" t="s">
        <v>2</v>
      </c>
      <c r="K71" s="42">
        <v>0.41597222222222219</v>
      </c>
      <c r="L71" s="42">
        <v>0.41666666666666669</v>
      </c>
      <c r="M71" s="41" t="s">
        <v>16</v>
      </c>
      <c r="N71" s="42">
        <v>0.42708333333333331</v>
      </c>
      <c r="O71" s="41" t="s">
        <v>11</v>
      </c>
      <c r="P71" s="9" t="str">
        <f t="shared" si="56"/>
        <v>OK</v>
      </c>
      <c r="Q71" s="11">
        <f t="shared" si="57"/>
        <v>1.041666666666663E-2</v>
      </c>
      <c r="R71" s="11">
        <f t="shared" si="58"/>
        <v>6.9444444444449749E-4</v>
      </c>
      <c r="S71" s="11">
        <f t="shared" si="59"/>
        <v>1.1111111111111127E-2</v>
      </c>
      <c r="T71" s="11">
        <f t="shared" si="61"/>
        <v>1.388888888888884E-3</v>
      </c>
      <c r="U71" s="41">
        <v>11.1</v>
      </c>
      <c r="V71" s="98">
        <f>INDEX('Počty dní'!F:J,MATCH(E71,'Počty dní'!H:H,0),4)</f>
        <v>57</v>
      </c>
      <c r="W71" s="99">
        <f>V71*U71</f>
        <v>632.69999999999993</v>
      </c>
    </row>
    <row r="72" spans="1:24" x14ac:dyDescent="0.3">
      <c r="A72" s="66">
        <v>506</v>
      </c>
      <c r="B72" s="41">
        <v>5106</v>
      </c>
      <c r="C72" s="41" t="s">
        <v>1</v>
      </c>
      <c r="D72" s="41"/>
      <c r="E72" s="10" t="str">
        <f t="shared" si="54"/>
        <v>X</v>
      </c>
      <c r="F72" s="41" t="s">
        <v>45</v>
      </c>
      <c r="G72" s="41">
        <v>5</v>
      </c>
      <c r="H72" s="9" t="str">
        <f t="shared" si="55"/>
        <v>XXX372/5</v>
      </c>
      <c r="I72" s="41" t="s">
        <v>2</v>
      </c>
      <c r="J72" s="41" t="s">
        <v>2</v>
      </c>
      <c r="K72" s="42">
        <v>0.4861111111111111</v>
      </c>
      <c r="L72" s="42">
        <v>0.48819444444444443</v>
      </c>
      <c r="M72" s="41" t="s">
        <v>11</v>
      </c>
      <c r="N72" s="42">
        <v>0.52222222222222225</v>
      </c>
      <c r="O72" s="41" t="s">
        <v>7</v>
      </c>
      <c r="P72" s="9" t="str">
        <f t="shared" si="56"/>
        <v>OK</v>
      </c>
      <c r="Q72" s="11">
        <f t="shared" si="57"/>
        <v>3.4027777777777823E-2</v>
      </c>
      <c r="R72" s="11">
        <f t="shared" si="58"/>
        <v>2.0833333333333259E-3</v>
      </c>
      <c r="S72" s="11">
        <f t="shared" si="59"/>
        <v>3.6111111111111149E-2</v>
      </c>
      <c r="T72" s="11">
        <f t="shared" si="61"/>
        <v>5.902777777777779E-2</v>
      </c>
      <c r="U72" s="41">
        <v>35.6</v>
      </c>
      <c r="V72" s="98">
        <f>INDEX('Počty dní'!F:J,MATCH(E72,'Počty dní'!H:H,0),4)</f>
        <v>57</v>
      </c>
      <c r="W72" s="99">
        <f t="shared" si="60"/>
        <v>2029.2</v>
      </c>
    </row>
    <row r="73" spans="1:24" x14ac:dyDescent="0.3">
      <c r="A73" s="66">
        <v>506</v>
      </c>
      <c r="B73" s="41">
        <v>5106</v>
      </c>
      <c r="C73" s="41" t="s">
        <v>1</v>
      </c>
      <c r="D73" s="41"/>
      <c r="E73" s="10" t="str">
        <f t="shared" si="54"/>
        <v>X</v>
      </c>
      <c r="F73" s="41" t="s">
        <v>45</v>
      </c>
      <c r="G73" s="41">
        <v>10</v>
      </c>
      <c r="H73" s="9" t="str">
        <f t="shared" si="55"/>
        <v>XXX372/10</v>
      </c>
      <c r="I73" s="41" t="s">
        <v>2</v>
      </c>
      <c r="J73" s="41" t="s">
        <v>2</v>
      </c>
      <c r="K73" s="42">
        <v>0.52638888888888891</v>
      </c>
      <c r="L73" s="42">
        <v>0.52847222222222223</v>
      </c>
      <c r="M73" s="41" t="s">
        <v>7</v>
      </c>
      <c r="N73" s="42">
        <v>0.5625</v>
      </c>
      <c r="O73" s="41" t="s">
        <v>11</v>
      </c>
      <c r="P73" s="9" t="str">
        <f t="shared" si="56"/>
        <v>OK</v>
      </c>
      <c r="Q73" s="11">
        <f t="shared" si="57"/>
        <v>3.4027777777777768E-2</v>
      </c>
      <c r="R73" s="11">
        <f t="shared" si="58"/>
        <v>2.0833333333333259E-3</v>
      </c>
      <c r="S73" s="11">
        <f t="shared" si="59"/>
        <v>3.6111111111111094E-2</v>
      </c>
      <c r="T73" s="11">
        <f t="shared" si="61"/>
        <v>4.1666666666666519E-3</v>
      </c>
      <c r="U73" s="41">
        <v>36.1</v>
      </c>
      <c r="V73" s="98">
        <f>INDEX('Počty dní'!F:J,MATCH(E73,'Počty dní'!H:H,0),4)</f>
        <v>57</v>
      </c>
      <c r="W73" s="99">
        <f t="shared" si="60"/>
        <v>2057.7000000000003</v>
      </c>
    </row>
    <row r="74" spans="1:24" ht="15" thickBot="1" x14ac:dyDescent="0.35">
      <c r="A74" s="66">
        <v>506</v>
      </c>
      <c r="B74" s="41">
        <v>5106</v>
      </c>
      <c r="C74" s="41" t="s">
        <v>1</v>
      </c>
      <c r="D74" s="41"/>
      <c r="E74" s="10" t="str">
        <f t="shared" si="54"/>
        <v>X</v>
      </c>
      <c r="F74" s="41" t="s">
        <v>45</v>
      </c>
      <c r="G74" s="41">
        <v>9</v>
      </c>
      <c r="H74" s="9" t="str">
        <f t="shared" si="55"/>
        <v>XXX372/9</v>
      </c>
      <c r="I74" s="41" t="s">
        <v>2</v>
      </c>
      <c r="J74" s="41" t="s">
        <v>2</v>
      </c>
      <c r="K74" s="42">
        <v>0.61111111111111105</v>
      </c>
      <c r="L74" s="42">
        <v>0.61319444444444449</v>
      </c>
      <c r="M74" s="41" t="s">
        <v>11</v>
      </c>
      <c r="N74" s="42">
        <v>0.64722222222222225</v>
      </c>
      <c r="O74" s="41" t="s">
        <v>7</v>
      </c>
      <c r="P74" s="9"/>
      <c r="Q74" s="11">
        <f t="shared" si="57"/>
        <v>3.4027777777777768E-2</v>
      </c>
      <c r="R74" s="11">
        <f t="shared" si="58"/>
        <v>2.083333333333437E-3</v>
      </c>
      <c r="S74" s="11">
        <f t="shared" si="59"/>
        <v>3.6111111111111205E-2</v>
      </c>
      <c r="T74" s="11">
        <f t="shared" si="61"/>
        <v>4.8611111111111049E-2</v>
      </c>
      <c r="U74" s="41">
        <v>35.6</v>
      </c>
      <c r="V74" s="98">
        <f>INDEX('Počty dní'!F:J,MATCH(E74,'Počty dní'!H:H,0),4)</f>
        <v>57</v>
      </c>
      <c r="W74" s="99">
        <f t="shared" si="60"/>
        <v>2029.2</v>
      </c>
    </row>
    <row r="75" spans="1:24" ht="15" thickBot="1" x14ac:dyDescent="0.35">
      <c r="A75" s="43" t="str">
        <f ca="1">CONCATENATE(INDIRECT("R[-3]C[0]",FALSE),"celkem")</f>
        <v>506celkem</v>
      </c>
      <c r="B75" s="44"/>
      <c r="C75" s="44" t="str">
        <f ca="1">INDIRECT("R[-1]C[12]",FALSE)</f>
        <v>Hrotovice,,aut.nádr.</v>
      </c>
      <c r="D75" s="45"/>
      <c r="E75" s="44"/>
      <c r="F75" s="45"/>
      <c r="G75" s="46"/>
      <c r="H75" s="47"/>
      <c r="I75" s="48"/>
      <c r="J75" s="49" t="str">
        <f ca="1">INDIRECT("R[-2]C[0]",FALSE)</f>
        <v>S</v>
      </c>
      <c r="K75" s="50"/>
      <c r="L75" s="51"/>
      <c r="M75" s="52"/>
      <c r="N75" s="51"/>
      <c r="O75" s="53"/>
      <c r="P75" s="44"/>
      <c r="Q75" s="54">
        <f>SUM(Q65:Q74)</f>
        <v>0.26319444444444429</v>
      </c>
      <c r="R75" s="54">
        <f>SUM(R65:R74)</f>
        <v>1.3194444444444509E-2</v>
      </c>
      <c r="S75" s="54">
        <f>SUM(S65:S74)</f>
        <v>0.2763888888888888</v>
      </c>
      <c r="T75" s="54">
        <f>SUM(T65:T74)</f>
        <v>0.17638888888888898</v>
      </c>
      <c r="U75" s="55">
        <f>SUM(U65:U74)</f>
        <v>272.5</v>
      </c>
      <c r="V75" s="56"/>
      <c r="W75" s="106">
        <f>SUM(W65:W74)</f>
        <v>15532.500000000004</v>
      </c>
      <c r="X75" s="58"/>
    </row>
    <row r="76" spans="1:24" x14ac:dyDescent="0.3">
      <c r="L76" s="1"/>
      <c r="N76" s="1"/>
      <c r="P76" s="1"/>
    </row>
    <row r="77" spans="1:24" ht="15" thickBot="1" x14ac:dyDescent="0.35"/>
    <row r="78" spans="1:24" x14ac:dyDescent="0.3">
      <c r="A78" s="59">
        <v>507</v>
      </c>
      <c r="B78" s="60">
        <v>5107</v>
      </c>
      <c r="C78" s="60" t="s">
        <v>1</v>
      </c>
      <c r="D78" s="60"/>
      <c r="E78" s="61" t="str">
        <f t="shared" ref="E78:E85" si="62">CONCATENATE(C78,D78)</f>
        <v>X</v>
      </c>
      <c r="F78" s="60" t="s">
        <v>48</v>
      </c>
      <c r="G78" s="60">
        <v>2</v>
      </c>
      <c r="H78" s="62" t="str">
        <f t="shared" ref="H78:H85" si="63">CONCATENATE(F78,"/",G78)</f>
        <v>XXX374/2</v>
      </c>
      <c r="I78" s="60" t="s">
        <v>2</v>
      </c>
      <c r="J78" s="60" t="s">
        <v>3</v>
      </c>
      <c r="K78" s="63">
        <v>0.19236111111111112</v>
      </c>
      <c r="L78" s="63">
        <v>0.19375000000000001</v>
      </c>
      <c r="M78" s="60" t="s">
        <v>24</v>
      </c>
      <c r="N78" s="63">
        <v>0.22916666666666666</v>
      </c>
      <c r="O78" s="60" t="s">
        <v>11</v>
      </c>
      <c r="P78" s="62" t="str">
        <f t="shared" ref="P78:P84" si="64">IF(M79=O78,"OK","POZOR")</f>
        <v>OK</v>
      </c>
      <c r="Q78" s="64">
        <f t="shared" ref="Q78:Q85" si="65">IF(ISNUMBER(G78),N78-L78,IF(F78="přejezd",N78-L78,0))</f>
        <v>3.5416666666666652E-2</v>
      </c>
      <c r="R78" s="64">
        <f t="shared" ref="R78:R85" si="66">IF(ISNUMBER(G78),L78-K78,0)</f>
        <v>1.388888888888884E-3</v>
      </c>
      <c r="S78" s="64">
        <f t="shared" ref="S78:S85" si="67">Q78+R78</f>
        <v>3.6805555555555536E-2</v>
      </c>
      <c r="T78" s="64"/>
      <c r="U78" s="60">
        <v>32.9</v>
      </c>
      <c r="V78" s="97">
        <f>INDEX('Počty dní'!F:J,MATCH(E78,'Počty dní'!H:H,0),4)</f>
        <v>57</v>
      </c>
      <c r="W78" s="100">
        <f t="shared" ref="W78:W85" si="68">V78*U78</f>
        <v>1875.3</v>
      </c>
    </row>
    <row r="79" spans="1:24" x14ac:dyDescent="0.3">
      <c r="A79" s="66">
        <v>507</v>
      </c>
      <c r="B79" s="41">
        <v>5107</v>
      </c>
      <c r="C79" s="41" t="s">
        <v>1</v>
      </c>
      <c r="D79" s="41"/>
      <c r="E79" s="10" t="str">
        <f t="shared" si="62"/>
        <v>X</v>
      </c>
      <c r="F79" s="41" t="s">
        <v>48</v>
      </c>
      <c r="G79" s="41">
        <v>1</v>
      </c>
      <c r="H79" s="9" t="str">
        <f t="shared" si="63"/>
        <v>XXX374/1</v>
      </c>
      <c r="I79" s="41" t="s">
        <v>2</v>
      </c>
      <c r="J79" s="41" t="s">
        <v>3</v>
      </c>
      <c r="K79" s="42">
        <v>0.23124999999999998</v>
      </c>
      <c r="L79" s="42">
        <v>0.23263888888888887</v>
      </c>
      <c r="M79" s="41" t="s">
        <v>11</v>
      </c>
      <c r="N79" s="42">
        <v>0.26458333333333334</v>
      </c>
      <c r="O79" s="41" t="s">
        <v>20</v>
      </c>
      <c r="P79" s="9" t="str">
        <f t="shared" si="64"/>
        <v>OK</v>
      </c>
      <c r="Q79" s="11">
        <f t="shared" si="65"/>
        <v>3.194444444444447E-2</v>
      </c>
      <c r="R79" s="11">
        <f t="shared" si="66"/>
        <v>1.388888888888884E-3</v>
      </c>
      <c r="S79" s="11">
        <f t="shared" si="67"/>
        <v>3.3333333333333354E-2</v>
      </c>
      <c r="T79" s="11">
        <f t="shared" ref="T79:T85" si="69">K79-N78</f>
        <v>2.0833333333333259E-3</v>
      </c>
      <c r="U79" s="41">
        <v>32.1</v>
      </c>
      <c r="V79" s="98">
        <f>INDEX('Počty dní'!F:J,MATCH(E79,'Počty dní'!H:H,0),4)</f>
        <v>57</v>
      </c>
      <c r="W79" s="99">
        <f t="shared" si="68"/>
        <v>1829.7</v>
      </c>
    </row>
    <row r="80" spans="1:24" x14ac:dyDescent="0.3">
      <c r="A80" s="66">
        <v>507</v>
      </c>
      <c r="B80" s="41">
        <v>5107</v>
      </c>
      <c r="C80" s="41" t="s">
        <v>1</v>
      </c>
      <c r="D80" s="41"/>
      <c r="E80" s="10" t="str">
        <f t="shared" si="62"/>
        <v>X</v>
      </c>
      <c r="F80" s="41" t="s">
        <v>48</v>
      </c>
      <c r="G80" s="41">
        <v>4</v>
      </c>
      <c r="H80" s="9" t="str">
        <f t="shared" si="63"/>
        <v>XXX374/4</v>
      </c>
      <c r="I80" s="41" t="s">
        <v>3</v>
      </c>
      <c r="J80" s="41" t="s">
        <v>3</v>
      </c>
      <c r="K80" s="42">
        <v>0.26527777777777778</v>
      </c>
      <c r="L80" s="42">
        <v>0.26666666666666666</v>
      </c>
      <c r="M80" s="41" t="s">
        <v>20</v>
      </c>
      <c r="N80" s="42">
        <v>0.3125</v>
      </c>
      <c r="O80" s="41" t="s">
        <v>11</v>
      </c>
      <c r="P80" s="9" t="str">
        <f t="shared" si="64"/>
        <v>OK</v>
      </c>
      <c r="Q80" s="11">
        <f t="shared" si="65"/>
        <v>4.5833333333333337E-2</v>
      </c>
      <c r="R80" s="11">
        <f t="shared" si="66"/>
        <v>1.388888888888884E-3</v>
      </c>
      <c r="S80" s="11">
        <f t="shared" si="67"/>
        <v>4.7222222222222221E-2</v>
      </c>
      <c r="T80" s="11">
        <f t="shared" si="69"/>
        <v>6.9444444444444198E-4</v>
      </c>
      <c r="U80" s="41">
        <v>38.700000000000003</v>
      </c>
      <c r="V80" s="98">
        <f>INDEX('Počty dní'!F:J,MATCH(E80,'Počty dní'!H:H,0),4)</f>
        <v>57</v>
      </c>
      <c r="W80" s="99">
        <f t="shared" si="68"/>
        <v>2205.9</v>
      </c>
    </row>
    <row r="81" spans="1:24" x14ac:dyDescent="0.3">
      <c r="A81" s="66">
        <v>507</v>
      </c>
      <c r="B81" s="41">
        <v>5107</v>
      </c>
      <c r="C81" s="41" t="s">
        <v>1</v>
      </c>
      <c r="D81" s="41"/>
      <c r="E81" s="10" t="str">
        <f t="shared" si="62"/>
        <v>X</v>
      </c>
      <c r="F81" s="41" t="s">
        <v>48</v>
      </c>
      <c r="G81" s="41">
        <v>5</v>
      </c>
      <c r="H81" s="9" t="str">
        <f t="shared" si="63"/>
        <v>XXX374/5</v>
      </c>
      <c r="I81" s="41" t="s">
        <v>2</v>
      </c>
      <c r="J81" s="41" t="s">
        <v>3</v>
      </c>
      <c r="K81" s="42">
        <v>0.52916666666666667</v>
      </c>
      <c r="L81" s="42">
        <v>0.53125</v>
      </c>
      <c r="M81" s="41" t="s">
        <v>11</v>
      </c>
      <c r="N81" s="42">
        <v>0.57291666666666663</v>
      </c>
      <c r="O81" s="41" t="s">
        <v>20</v>
      </c>
      <c r="P81" s="9" t="str">
        <f t="shared" si="64"/>
        <v>OK</v>
      </c>
      <c r="Q81" s="11">
        <f t="shared" si="65"/>
        <v>4.166666666666663E-2</v>
      </c>
      <c r="R81" s="11">
        <f t="shared" si="66"/>
        <v>2.0833333333333259E-3</v>
      </c>
      <c r="S81" s="11">
        <f t="shared" si="67"/>
        <v>4.3749999999999956E-2</v>
      </c>
      <c r="T81" s="11">
        <f t="shared" si="69"/>
        <v>0.21666666666666667</v>
      </c>
      <c r="U81" s="41">
        <v>38.700000000000003</v>
      </c>
      <c r="V81" s="98">
        <f>INDEX('Počty dní'!F:J,MATCH(E81,'Počty dní'!H:H,0),4)</f>
        <v>57</v>
      </c>
      <c r="W81" s="99">
        <f t="shared" si="68"/>
        <v>2205.9</v>
      </c>
    </row>
    <row r="82" spans="1:24" x14ac:dyDescent="0.3">
      <c r="A82" s="66">
        <v>507</v>
      </c>
      <c r="B82" s="41">
        <v>5107</v>
      </c>
      <c r="C82" s="41" t="s">
        <v>1</v>
      </c>
      <c r="D82" s="41"/>
      <c r="E82" s="10" t="str">
        <f t="shared" si="62"/>
        <v>X</v>
      </c>
      <c r="F82" s="41" t="s">
        <v>48</v>
      </c>
      <c r="G82" s="41">
        <v>10</v>
      </c>
      <c r="H82" s="9" t="str">
        <f t="shared" si="63"/>
        <v>XXX374/10</v>
      </c>
      <c r="I82" s="41" t="s">
        <v>2</v>
      </c>
      <c r="J82" s="41" t="s">
        <v>3</v>
      </c>
      <c r="K82" s="42">
        <v>0.57361111111111118</v>
      </c>
      <c r="L82" s="42">
        <v>0.57500000000000007</v>
      </c>
      <c r="M82" s="41" t="s">
        <v>20</v>
      </c>
      <c r="N82" s="42">
        <v>0.60763888888888895</v>
      </c>
      <c r="O82" s="41" t="s">
        <v>11</v>
      </c>
      <c r="P82" s="9" t="str">
        <f t="shared" si="64"/>
        <v>OK</v>
      </c>
      <c r="Q82" s="11">
        <f t="shared" si="65"/>
        <v>3.2638888888888884E-2</v>
      </c>
      <c r="R82" s="11">
        <f t="shared" si="66"/>
        <v>1.388888888888884E-3</v>
      </c>
      <c r="S82" s="11">
        <f t="shared" si="67"/>
        <v>3.4027777777777768E-2</v>
      </c>
      <c r="T82" s="11">
        <f t="shared" si="69"/>
        <v>6.94444444444553E-4</v>
      </c>
      <c r="U82" s="41">
        <v>32.1</v>
      </c>
      <c r="V82" s="98">
        <f>INDEX('Počty dní'!F:J,MATCH(E82,'Počty dní'!H:H,0),4)</f>
        <v>57</v>
      </c>
      <c r="W82" s="99">
        <f t="shared" si="68"/>
        <v>1829.7</v>
      </c>
    </row>
    <row r="83" spans="1:24" x14ac:dyDescent="0.3">
      <c r="A83" s="66">
        <v>507</v>
      </c>
      <c r="B83" s="41">
        <v>5107</v>
      </c>
      <c r="C83" s="41" t="s">
        <v>1</v>
      </c>
      <c r="D83" s="41"/>
      <c r="E83" s="10" t="str">
        <f t="shared" si="62"/>
        <v>X</v>
      </c>
      <c r="F83" s="41" t="s">
        <v>48</v>
      </c>
      <c r="G83" s="41">
        <v>7</v>
      </c>
      <c r="H83" s="9" t="str">
        <f t="shared" si="63"/>
        <v>XXX374/7</v>
      </c>
      <c r="I83" s="41" t="s">
        <v>3</v>
      </c>
      <c r="J83" s="41" t="s">
        <v>3</v>
      </c>
      <c r="K83" s="42">
        <v>0.61111111111111105</v>
      </c>
      <c r="L83" s="42">
        <v>0.61458333333333337</v>
      </c>
      <c r="M83" s="41" t="s">
        <v>11</v>
      </c>
      <c r="N83" s="42">
        <v>0.65625</v>
      </c>
      <c r="O83" s="41" t="s">
        <v>20</v>
      </c>
      <c r="P83" s="9" t="str">
        <f t="shared" si="64"/>
        <v>OK</v>
      </c>
      <c r="Q83" s="11">
        <f t="shared" si="65"/>
        <v>4.166666666666663E-2</v>
      </c>
      <c r="R83" s="11">
        <f t="shared" si="66"/>
        <v>3.4722222222223209E-3</v>
      </c>
      <c r="S83" s="11">
        <f t="shared" si="67"/>
        <v>4.5138888888888951E-2</v>
      </c>
      <c r="T83" s="11">
        <f t="shared" si="69"/>
        <v>3.4722222222220989E-3</v>
      </c>
      <c r="U83" s="41">
        <v>38.700000000000003</v>
      </c>
      <c r="V83" s="98">
        <f>INDEX('Počty dní'!F:J,MATCH(E83,'Počty dní'!H:H,0),4)</f>
        <v>57</v>
      </c>
      <c r="W83" s="99">
        <f t="shared" si="68"/>
        <v>2205.9</v>
      </c>
    </row>
    <row r="84" spans="1:24" x14ac:dyDescent="0.3">
      <c r="A84" s="66">
        <v>507</v>
      </c>
      <c r="B84" s="41">
        <v>5107</v>
      </c>
      <c r="C84" s="41" t="s">
        <v>1</v>
      </c>
      <c r="D84" s="41"/>
      <c r="E84" s="10" t="str">
        <f t="shared" si="62"/>
        <v>X</v>
      </c>
      <c r="F84" s="41" t="s">
        <v>48</v>
      </c>
      <c r="G84" s="41">
        <v>12</v>
      </c>
      <c r="H84" s="9" t="str">
        <f t="shared" si="63"/>
        <v>XXX374/12</v>
      </c>
      <c r="I84" s="41" t="s">
        <v>2</v>
      </c>
      <c r="J84" s="41" t="s">
        <v>3</v>
      </c>
      <c r="K84" s="42">
        <v>0.69791666666666663</v>
      </c>
      <c r="L84" s="42">
        <v>0.70000000000000007</v>
      </c>
      <c r="M84" s="41" t="s">
        <v>20</v>
      </c>
      <c r="N84" s="42">
        <v>0.73263888888888884</v>
      </c>
      <c r="O84" s="41" t="s">
        <v>11</v>
      </c>
      <c r="P84" s="9" t="str">
        <f t="shared" si="64"/>
        <v>OK</v>
      </c>
      <c r="Q84" s="11">
        <f t="shared" si="65"/>
        <v>3.2638888888888773E-2</v>
      </c>
      <c r="R84" s="11">
        <f t="shared" si="66"/>
        <v>2.083333333333437E-3</v>
      </c>
      <c r="S84" s="11">
        <f t="shared" si="67"/>
        <v>3.472222222222221E-2</v>
      </c>
      <c r="T84" s="11">
        <f t="shared" si="69"/>
        <v>4.166666666666663E-2</v>
      </c>
      <c r="U84" s="41">
        <v>32.1</v>
      </c>
      <c r="V84" s="98">
        <f>INDEX('Počty dní'!F:J,MATCH(E84,'Počty dní'!H:H,0),4)</f>
        <v>57</v>
      </c>
      <c r="W84" s="99">
        <f t="shared" si="68"/>
        <v>1829.7</v>
      </c>
    </row>
    <row r="85" spans="1:24" ht="15" thickBot="1" x14ac:dyDescent="0.35">
      <c r="A85" s="66">
        <v>507</v>
      </c>
      <c r="B85" s="41">
        <v>5107</v>
      </c>
      <c r="C85" s="41" t="s">
        <v>1</v>
      </c>
      <c r="D85" s="41"/>
      <c r="E85" s="10" t="str">
        <f t="shared" si="62"/>
        <v>X</v>
      </c>
      <c r="F85" s="41" t="s">
        <v>48</v>
      </c>
      <c r="G85" s="41">
        <v>9</v>
      </c>
      <c r="H85" s="9" t="str">
        <f t="shared" si="63"/>
        <v>XXX374/9</v>
      </c>
      <c r="I85" s="41" t="s">
        <v>2</v>
      </c>
      <c r="J85" s="41" t="s">
        <v>3</v>
      </c>
      <c r="K85" s="42">
        <v>0.73749999999999993</v>
      </c>
      <c r="L85" s="42">
        <v>0.73958333333333337</v>
      </c>
      <c r="M85" s="41" t="s">
        <v>11</v>
      </c>
      <c r="N85" s="42">
        <v>0.77430555555555547</v>
      </c>
      <c r="O85" s="41" t="s">
        <v>24</v>
      </c>
      <c r="P85" s="9"/>
      <c r="Q85" s="11">
        <f t="shared" si="65"/>
        <v>3.4722222222222099E-2</v>
      </c>
      <c r="R85" s="11">
        <f t="shared" si="66"/>
        <v>2.083333333333437E-3</v>
      </c>
      <c r="S85" s="11">
        <f t="shared" si="67"/>
        <v>3.6805555555555536E-2</v>
      </c>
      <c r="T85" s="11">
        <f t="shared" si="69"/>
        <v>4.8611111111110938E-3</v>
      </c>
      <c r="U85" s="41">
        <v>32.9</v>
      </c>
      <c r="V85" s="98">
        <f>INDEX('Počty dní'!F:J,MATCH(E85,'Počty dní'!H:H,0),4)</f>
        <v>57</v>
      </c>
      <c r="W85" s="99">
        <f t="shared" si="68"/>
        <v>1875.3</v>
      </c>
    </row>
    <row r="86" spans="1:24" ht="15" thickBot="1" x14ac:dyDescent="0.35">
      <c r="A86" s="43" t="str">
        <f ca="1">CONCATENATE(INDIRECT("R[-3]C[0]",FALSE),"celkem")</f>
        <v>507celkem</v>
      </c>
      <c r="B86" s="44"/>
      <c r="C86" s="44" t="str">
        <f ca="1">INDIRECT("R[-1]C[12]",FALSE)</f>
        <v>Chotěbudice</v>
      </c>
      <c r="D86" s="45"/>
      <c r="E86" s="44"/>
      <c r="F86" s="45"/>
      <c r="G86" s="46"/>
      <c r="H86" s="47"/>
      <c r="I86" s="48"/>
      <c r="J86" s="49" t="str">
        <f ca="1">INDIRECT("R[-2]C[0]",FALSE)</f>
        <v>V</v>
      </c>
      <c r="K86" s="50"/>
      <c r="L86" s="51"/>
      <c r="M86" s="52"/>
      <c r="N86" s="51"/>
      <c r="O86" s="53"/>
      <c r="P86" s="44"/>
      <c r="Q86" s="54">
        <f>SUM(Q78:Q85)</f>
        <v>0.2965277777777775</v>
      </c>
      <c r="R86" s="54">
        <f t="shared" ref="R86:T86" si="70">SUM(R78:R85)</f>
        <v>1.5277777777778057E-2</v>
      </c>
      <c r="S86" s="54">
        <f t="shared" si="70"/>
        <v>0.31180555555555556</v>
      </c>
      <c r="T86" s="54">
        <f t="shared" si="70"/>
        <v>0.27013888888888882</v>
      </c>
      <c r="U86" s="55">
        <f>SUM(U78:U85)</f>
        <v>278.2</v>
      </c>
      <c r="V86" s="56"/>
      <c r="W86" s="106">
        <f>SUM(W78:W85)</f>
        <v>15857.4</v>
      </c>
      <c r="X86" s="58"/>
    </row>
    <row r="88" spans="1:24" ht="15" thickBot="1" x14ac:dyDescent="0.35">
      <c r="L88" s="1"/>
      <c r="N88" s="1"/>
      <c r="P88" s="1"/>
    </row>
    <row r="89" spans="1:24" x14ac:dyDescent="0.3">
      <c r="A89" s="59">
        <v>508</v>
      </c>
      <c r="B89" s="60">
        <v>5108</v>
      </c>
      <c r="C89" s="60" t="s">
        <v>1</v>
      </c>
      <c r="D89" s="60"/>
      <c r="E89" s="61" t="str">
        <f t="shared" ref="E89:E94" si="71">CONCATENATE(C89,D89)</f>
        <v>X</v>
      </c>
      <c r="F89" s="60" t="s">
        <v>44</v>
      </c>
      <c r="G89" s="60">
        <v>3</v>
      </c>
      <c r="H89" s="62" t="str">
        <f t="shared" ref="H89:H94" si="72">CONCATENATE(F89,"/",G89)</f>
        <v>XXX405/3</v>
      </c>
      <c r="I89" s="60" t="s">
        <v>2</v>
      </c>
      <c r="J89" s="60" t="s">
        <v>3</v>
      </c>
      <c r="K89" s="63">
        <v>0.22847222222222222</v>
      </c>
      <c r="L89" s="63">
        <v>0.22916666666666666</v>
      </c>
      <c r="M89" s="60" t="s">
        <v>17</v>
      </c>
      <c r="N89" s="63">
        <v>0.26180555555555557</v>
      </c>
      <c r="O89" s="60" t="s">
        <v>4</v>
      </c>
      <c r="P89" s="62" t="str">
        <f t="shared" ref="P89:P93" si="73">IF(M90=O89,"OK","POZOR")</f>
        <v>OK</v>
      </c>
      <c r="Q89" s="64">
        <f t="shared" ref="Q89:Q94" si="74">IF(ISNUMBER(G89),N89-L89,IF(F89="přejezd",N89-L89,0))</f>
        <v>3.2638888888888912E-2</v>
      </c>
      <c r="R89" s="64">
        <f t="shared" ref="R89:R94" si="75">IF(ISNUMBER(G89),L89-K89,0)</f>
        <v>6.9444444444444198E-4</v>
      </c>
      <c r="S89" s="64">
        <f t="shared" ref="S89:S94" si="76">Q89+R89</f>
        <v>3.3333333333333354E-2</v>
      </c>
      <c r="T89" s="64"/>
      <c r="U89" s="60">
        <v>30.7</v>
      </c>
      <c r="V89" s="97">
        <f>INDEX('Počty dní'!F:J,MATCH(E89,'Počty dní'!H:H,0),4)</f>
        <v>57</v>
      </c>
      <c r="W89" s="100">
        <f t="shared" ref="W89:W94" si="77">V89*U89</f>
        <v>1749.8999999999999</v>
      </c>
    </row>
    <row r="90" spans="1:24" x14ac:dyDescent="0.3">
      <c r="A90" s="66">
        <v>508</v>
      </c>
      <c r="B90" s="41">
        <v>5108</v>
      </c>
      <c r="C90" s="41" t="s">
        <v>1</v>
      </c>
      <c r="D90" s="41"/>
      <c r="E90" s="10" t="str">
        <f>CONCATENATE(C90,D90)</f>
        <v>X</v>
      </c>
      <c r="F90" s="41" t="s">
        <v>41</v>
      </c>
      <c r="G90" s="41">
        <v>11</v>
      </c>
      <c r="H90" s="9" t="str">
        <f>CONCATENATE(F90,"/",G90)</f>
        <v>XXX370/11</v>
      </c>
      <c r="I90" s="41" t="s">
        <v>3</v>
      </c>
      <c r="J90" s="41" t="s">
        <v>3</v>
      </c>
      <c r="K90" s="42">
        <v>0.28819444444444448</v>
      </c>
      <c r="L90" s="42">
        <v>0.29166666666666669</v>
      </c>
      <c r="M90" s="41" t="s">
        <v>4</v>
      </c>
      <c r="N90" s="42">
        <v>0.33888888888888885</v>
      </c>
      <c r="O90" s="41" t="s">
        <v>20</v>
      </c>
      <c r="P90" s="9" t="str">
        <f t="shared" si="73"/>
        <v>OK</v>
      </c>
      <c r="Q90" s="11">
        <f t="shared" si="74"/>
        <v>4.7222222222222165E-2</v>
      </c>
      <c r="R90" s="11">
        <f t="shared" si="75"/>
        <v>3.4722222222222099E-3</v>
      </c>
      <c r="S90" s="11">
        <f t="shared" si="76"/>
        <v>5.0694444444444375E-2</v>
      </c>
      <c r="T90" s="11">
        <f t="shared" ref="T90:T94" si="78">K90-N89</f>
        <v>2.6388888888888906E-2</v>
      </c>
      <c r="U90" s="41">
        <v>47.4</v>
      </c>
      <c r="V90" s="98">
        <f>INDEX('Počty dní'!F:J,MATCH(E90,'Počty dní'!H:H,0),4)</f>
        <v>57</v>
      </c>
      <c r="W90" s="99">
        <f>V90*U90</f>
        <v>2701.7999999999997</v>
      </c>
    </row>
    <row r="91" spans="1:24" x14ac:dyDescent="0.3">
      <c r="A91" s="66">
        <v>508</v>
      </c>
      <c r="B91" s="41">
        <v>5108</v>
      </c>
      <c r="C91" s="41" t="s">
        <v>1</v>
      </c>
      <c r="D91" s="41"/>
      <c r="E91" s="10" t="str">
        <f>CONCATENATE(C91,D91)</f>
        <v>X</v>
      </c>
      <c r="F91" s="41" t="s">
        <v>41</v>
      </c>
      <c r="G91" s="41">
        <v>26</v>
      </c>
      <c r="H91" s="9" t="str">
        <f>CONCATENATE(F91,"/",G91)</f>
        <v>XXX370/26</v>
      </c>
      <c r="I91" s="41" t="s">
        <v>3</v>
      </c>
      <c r="J91" s="41" t="s">
        <v>3</v>
      </c>
      <c r="K91" s="42">
        <v>0.40625</v>
      </c>
      <c r="L91" s="42">
        <v>0.40972222222222227</v>
      </c>
      <c r="M91" s="41" t="s">
        <v>20</v>
      </c>
      <c r="N91" s="42">
        <v>0.45833333333333331</v>
      </c>
      <c r="O91" s="41" t="s">
        <v>4</v>
      </c>
      <c r="P91" s="9" t="str">
        <f t="shared" si="73"/>
        <v>OK</v>
      </c>
      <c r="Q91" s="11">
        <f t="shared" si="74"/>
        <v>4.8611111111111049E-2</v>
      </c>
      <c r="R91" s="11">
        <f t="shared" si="75"/>
        <v>3.4722222222222654E-3</v>
      </c>
      <c r="S91" s="11">
        <f t="shared" si="76"/>
        <v>5.2083333333333315E-2</v>
      </c>
      <c r="T91" s="11">
        <f t="shared" si="78"/>
        <v>6.7361111111111149E-2</v>
      </c>
      <c r="U91" s="41">
        <v>47.4</v>
      </c>
      <c r="V91" s="98">
        <f>INDEX('Počty dní'!F:J,MATCH(E91,'Počty dní'!H:H,0),4)</f>
        <v>57</v>
      </c>
      <c r="W91" s="99">
        <f>V91*U91</f>
        <v>2701.7999999999997</v>
      </c>
    </row>
    <row r="92" spans="1:24" x14ac:dyDescent="0.3">
      <c r="A92" s="66">
        <v>508</v>
      </c>
      <c r="B92" s="41">
        <v>5108</v>
      </c>
      <c r="C92" s="41" t="s">
        <v>1</v>
      </c>
      <c r="D92" s="41"/>
      <c r="E92" s="10" t="str">
        <f>CONCATENATE(C92,D92)</f>
        <v>X</v>
      </c>
      <c r="F92" s="41" t="s">
        <v>92</v>
      </c>
      <c r="G92" s="41">
        <v>21</v>
      </c>
      <c r="H92" s="9" t="str">
        <f>CONCATENATE(F92,"/",G92)</f>
        <v>XXX480/21</v>
      </c>
      <c r="I92" s="41" t="s">
        <v>3</v>
      </c>
      <c r="J92" s="41" t="s">
        <v>3</v>
      </c>
      <c r="K92" s="42">
        <v>0.6479166666666667</v>
      </c>
      <c r="L92" s="42">
        <v>0.65138888888888891</v>
      </c>
      <c r="M92" s="41" t="s">
        <v>4</v>
      </c>
      <c r="N92" s="42">
        <v>0.69097222222222221</v>
      </c>
      <c r="O92" s="41" t="s">
        <v>26</v>
      </c>
      <c r="P92" s="9" t="str">
        <f t="shared" si="73"/>
        <v>OK</v>
      </c>
      <c r="Q92" s="11">
        <f t="shared" si="74"/>
        <v>3.9583333333333304E-2</v>
      </c>
      <c r="R92" s="11">
        <f t="shared" si="75"/>
        <v>3.4722222222222099E-3</v>
      </c>
      <c r="S92" s="11">
        <f t="shared" si="76"/>
        <v>4.3055555555555514E-2</v>
      </c>
      <c r="T92" s="11">
        <f t="shared" si="78"/>
        <v>0.18958333333333338</v>
      </c>
      <c r="U92" s="41">
        <v>38.200000000000003</v>
      </c>
      <c r="V92" s="98">
        <f>INDEX('Počty dní'!F:J,MATCH(E92,'Počty dní'!H:H,0),4)</f>
        <v>57</v>
      </c>
      <c r="W92" s="99">
        <f>V92*U92</f>
        <v>2177.4</v>
      </c>
    </row>
    <row r="93" spans="1:24" x14ac:dyDescent="0.3">
      <c r="A93" s="66">
        <v>508</v>
      </c>
      <c r="B93" s="41">
        <v>5108</v>
      </c>
      <c r="C93" s="41" t="s">
        <v>1</v>
      </c>
      <c r="D93" s="41"/>
      <c r="E93" s="10" t="str">
        <f>CONCATENATE(C93,D93)</f>
        <v>X</v>
      </c>
      <c r="F93" s="41" t="s">
        <v>92</v>
      </c>
      <c r="G93" s="41">
        <v>26</v>
      </c>
      <c r="H93" s="9" t="str">
        <f>CONCATENATE(F93,"/",G93)</f>
        <v>XXX480/26</v>
      </c>
      <c r="I93" s="41" t="s">
        <v>2</v>
      </c>
      <c r="J93" s="41" t="s">
        <v>3</v>
      </c>
      <c r="K93" s="42">
        <v>0.71666666666666667</v>
      </c>
      <c r="L93" s="42">
        <v>0.71805555555555556</v>
      </c>
      <c r="M93" s="41" t="s">
        <v>26</v>
      </c>
      <c r="N93" s="42">
        <v>0.7583333333333333</v>
      </c>
      <c r="O93" s="41" t="s">
        <v>4</v>
      </c>
      <c r="P93" s="9" t="str">
        <f t="shared" si="73"/>
        <v>OK</v>
      </c>
      <c r="Q93" s="11">
        <f t="shared" si="74"/>
        <v>4.0277777777777746E-2</v>
      </c>
      <c r="R93" s="11">
        <f t="shared" si="75"/>
        <v>1.388888888888884E-3</v>
      </c>
      <c r="S93" s="11">
        <f t="shared" si="76"/>
        <v>4.166666666666663E-2</v>
      </c>
      <c r="T93" s="11">
        <f t="shared" si="78"/>
        <v>2.5694444444444464E-2</v>
      </c>
      <c r="U93" s="41">
        <v>38.200000000000003</v>
      </c>
      <c r="V93" s="98">
        <f>INDEX('Počty dní'!F:J,MATCH(E93,'Počty dní'!H:H,0),4)</f>
        <v>57</v>
      </c>
      <c r="W93" s="99">
        <f>V93*U93</f>
        <v>2177.4</v>
      </c>
    </row>
    <row r="94" spans="1:24" ht="15" thickBot="1" x14ac:dyDescent="0.35">
      <c r="A94" s="76">
        <v>508</v>
      </c>
      <c r="B94" s="77">
        <v>5108</v>
      </c>
      <c r="C94" s="77" t="s">
        <v>1</v>
      </c>
      <c r="D94" s="77"/>
      <c r="E94" s="78" t="str">
        <f t="shared" si="71"/>
        <v>X</v>
      </c>
      <c r="F94" s="77" t="s">
        <v>44</v>
      </c>
      <c r="G94" s="77">
        <v>20</v>
      </c>
      <c r="H94" s="79" t="str">
        <f t="shared" si="72"/>
        <v>XXX405/20</v>
      </c>
      <c r="I94" s="77" t="s">
        <v>2</v>
      </c>
      <c r="J94" s="77" t="s">
        <v>3</v>
      </c>
      <c r="K94" s="80">
        <v>0.77430555555555547</v>
      </c>
      <c r="L94" s="80">
        <v>0.77777777777777779</v>
      </c>
      <c r="M94" s="77" t="s">
        <v>4</v>
      </c>
      <c r="N94" s="80">
        <v>0.81805555555555554</v>
      </c>
      <c r="O94" s="77" t="s">
        <v>17</v>
      </c>
      <c r="P94" s="79"/>
      <c r="Q94" s="81">
        <f t="shared" si="74"/>
        <v>4.0277777777777746E-2</v>
      </c>
      <c r="R94" s="81">
        <f t="shared" si="75"/>
        <v>3.4722222222223209E-3</v>
      </c>
      <c r="S94" s="81">
        <f t="shared" si="76"/>
        <v>4.3750000000000067E-2</v>
      </c>
      <c r="T94" s="81">
        <f t="shared" si="78"/>
        <v>1.5972222222222165E-2</v>
      </c>
      <c r="U94" s="77">
        <v>30.7</v>
      </c>
      <c r="V94" s="101">
        <f>INDEX('Počty dní'!F:J,MATCH(E94,'Počty dní'!H:H,0),4)</f>
        <v>57</v>
      </c>
      <c r="W94" s="102">
        <f t="shared" si="77"/>
        <v>1749.8999999999999</v>
      </c>
    </row>
    <row r="95" spans="1:24" ht="15" thickBot="1" x14ac:dyDescent="0.35">
      <c r="A95" s="43" t="str">
        <f ca="1">CONCATENATE(INDIRECT("R[-3]C[0]",FALSE),"celkem")</f>
        <v>508celkem</v>
      </c>
      <c r="B95" s="44"/>
      <c r="C95" s="44" t="str">
        <f ca="1">INDIRECT("R[-1]C[12]",FALSE)</f>
        <v>Budkov</v>
      </c>
      <c r="D95" s="45"/>
      <c r="E95" s="44"/>
      <c r="F95" s="45"/>
      <c r="G95" s="46"/>
      <c r="H95" s="47"/>
      <c r="I95" s="48"/>
      <c r="J95" s="49" t="str">
        <f ca="1">INDIRECT("R[-2]C[0]",FALSE)</f>
        <v>V</v>
      </c>
      <c r="K95" s="50"/>
      <c r="L95" s="51"/>
      <c r="M95" s="52"/>
      <c r="N95" s="51"/>
      <c r="O95" s="53"/>
      <c r="P95" s="44"/>
      <c r="Q95" s="54">
        <f>SUM(Q89:Q94)</f>
        <v>0.24861111111111092</v>
      </c>
      <c r="R95" s="54">
        <f>SUM(R89:R94)</f>
        <v>1.5972222222222332E-2</v>
      </c>
      <c r="S95" s="54">
        <f>SUM(S89:S94)</f>
        <v>0.26458333333333328</v>
      </c>
      <c r="T95" s="54">
        <f>SUM(T89:T94)</f>
        <v>0.32500000000000007</v>
      </c>
      <c r="U95" s="55">
        <f>SUM(U89:U94)</f>
        <v>232.59999999999997</v>
      </c>
      <c r="V95" s="56"/>
      <c r="W95" s="106">
        <f>SUM(W89:W94)</f>
        <v>13258.199999999999</v>
      </c>
      <c r="X95" s="58"/>
    </row>
    <row r="96" spans="1:24" x14ac:dyDescent="0.3">
      <c r="L96" s="1"/>
      <c r="N96" s="1"/>
      <c r="P96" s="1"/>
    </row>
    <row r="97" spans="1:24" ht="15" thickBot="1" x14ac:dyDescent="0.35"/>
    <row r="98" spans="1:24" x14ac:dyDescent="0.3">
      <c r="A98" s="59">
        <v>509</v>
      </c>
      <c r="B98" s="60">
        <v>5109</v>
      </c>
      <c r="C98" s="60" t="s">
        <v>1</v>
      </c>
      <c r="D98" s="60"/>
      <c r="E98" s="61" t="str">
        <f t="shared" ref="E98:E104" si="79">CONCATENATE(C98,D98)</f>
        <v>X</v>
      </c>
      <c r="F98" s="60" t="s">
        <v>44</v>
      </c>
      <c r="G98" s="60">
        <v>1</v>
      </c>
      <c r="H98" s="62" t="str">
        <f t="shared" ref="H98:H104" si="80">CONCATENATE(F98,"/",G98)</f>
        <v>XXX405/1</v>
      </c>
      <c r="I98" s="60" t="s">
        <v>2</v>
      </c>
      <c r="J98" s="60" t="s">
        <v>2</v>
      </c>
      <c r="K98" s="63">
        <v>0.17777777777777778</v>
      </c>
      <c r="L98" s="63">
        <v>0.17847222222222223</v>
      </c>
      <c r="M98" s="60" t="s">
        <v>17</v>
      </c>
      <c r="N98" s="63">
        <v>0.22430555555555556</v>
      </c>
      <c r="O98" s="60" t="s">
        <v>18</v>
      </c>
      <c r="P98" s="62" t="str">
        <f t="shared" ref="P98:P103" si="81">IF(M99=O98,"OK","POZOR")</f>
        <v>OK</v>
      </c>
      <c r="Q98" s="64">
        <f t="shared" ref="Q98:Q104" si="82">IF(ISNUMBER(G98),N98-L98,IF(F98="přejezd",N98-L98,0))</f>
        <v>4.5833333333333337E-2</v>
      </c>
      <c r="R98" s="64">
        <f t="shared" ref="R98:R104" si="83">IF(ISNUMBER(G98),L98-K98,0)</f>
        <v>6.9444444444444198E-4</v>
      </c>
      <c r="S98" s="64">
        <f t="shared" ref="S98:S104" si="84">Q98+R98</f>
        <v>4.6527777777777779E-2</v>
      </c>
      <c r="T98" s="60"/>
      <c r="U98" s="60">
        <v>39</v>
      </c>
      <c r="V98" s="97">
        <f>INDEX('Počty dní'!F:J,MATCH(E98,'Počty dní'!H:H,0),4)</f>
        <v>57</v>
      </c>
      <c r="W98" s="100">
        <f t="shared" ref="W98:W104" si="85">V98*U98</f>
        <v>2223</v>
      </c>
    </row>
    <row r="99" spans="1:24" x14ac:dyDescent="0.3">
      <c r="A99" s="66">
        <v>509</v>
      </c>
      <c r="B99" s="41">
        <v>5109</v>
      </c>
      <c r="C99" s="41" t="s">
        <v>1</v>
      </c>
      <c r="D99" s="41"/>
      <c r="E99" s="10" t="str">
        <f t="shared" si="79"/>
        <v>X</v>
      </c>
      <c r="F99" s="41" t="s">
        <v>28</v>
      </c>
      <c r="G99" s="41"/>
      <c r="H99" s="9" t="str">
        <f t="shared" si="80"/>
        <v>přejezd/</v>
      </c>
      <c r="I99" s="41"/>
      <c r="J99" s="41" t="s">
        <v>2</v>
      </c>
      <c r="K99" s="42">
        <v>0.22430555555555556</v>
      </c>
      <c r="L99" s="42">
        <v>0.22430555555555556</v>
      </c>
      <c r="M99" s="41" t="s">
        <v>18</v>
      </c>
      <c r="N99" s="42">
        <v>0.22777777777777777</v>
      </c>
      <c r="O99" s="41" t="s">
        <v>4</v>
      </c>
      <c r="P99" s="9" t="str">
        <f t="shared" si="81"/>
        <v>OK</v>
      </c>
      <c r="Q99" s="11">
        <f t="shared" si="82"/>
        <v>3.4722222222222099E-3</v>
      </c>
      <c r="R99" s="11">
        <f t="shared" si="83"/>
        <v>0</v>
      </c>
      <c r="S99" s="11">
        <f t="shared" si="84"/>
        <v>3.4722222222222099E-3</v>
      </c>
      <c r="T99" s="11">
        <f t="shared" ref="T99:T104" si="86">K99-N98</f>
        <v>0</v>
      </c>
      <c r="U99" s="41">
        <v>0</v>
      </c>
      <c r="V99" s="98">
        <f>INDEX('Počty dní'!F:J,MATCH(E99,'Počty dní'!H:H,0),4)</f>
        <v>57</v>
      </c>
      <c r="W99" s="40">
        <f t="shared" si="85"/>
        <v>0</v>
      </c>
    </row>
    <row r="100" spans="1:24" x14ac:dyDescent="0.3">
      <c r="A100" s="66">
        <v>509</v>
      </c>
      <c r="B100" s="41">
        <v>5109</v>
      </c>
      <c r="C100" s="41" t="s">
        <v>1</v>
      </c>
      <c r="D100" s="41"/>
      <c r="E100" s="10" t="str">
        <f t="shared" si="79"/>
        <v>X</v>
      </c>
      <c r="F100" s="41" t="s">
        <v>92</v>
      </c>
      <c r="G100" s="41">
        <v>5</v>
      </c>
      <c r="H100" s="9" t="str">
        <f t="shared" si="80"/>
        <v>XXX480/5</v>
      </c>
      <c r="I100" s="41" t="s">
        <v>2</v>
      </c>
      <c r="J100" s="41" t="s">
        <v>2</v>
      </c>
      <c r="K100" s="42">
        <v>0.25416666666666665</v>
      </c>
      <c r="L100" s="42">
        <v>0.25555555555555559</v>
      </c>
      <c r="M100" s="41" t="s">
        <v>4</v>
      </c>
      <c r="N100" s="42">
        <v>0.2951388888888889</v>
      </c>
      <c r="O100" s="41" t="s">
        <v>26</v>
      </c>
      <c r="P100" s="9" t="str">
        <f t="shared" si="81"/>
        <v>OK</v>
      </c>
      <c r="Q100" s="11">
        <f t="shared" si="82"/>
        <v>3.9583333333333304E-2</v>
      </c>
      <c r="R100" s="11">
        <f t="shared" si="83"/>
        <v>1.3888888888889395E-3</v>
      </c>
      <c r="S100" s="11">
        <f t="shared" si="84"/>
        <v>4.0972222222222243E-2</v>
      </c>
      <c r="T100" s="11">
        <f t="shared" si="86"/>
        <v>2.6388888888888878E-2</v>
      </c>
      <c r="U100" s="41">
        <v>38.200000000000003</v>
      </c>
      <c r="V100" s="98">
        <f>INDEX('Počty dní'!F:J,MATCH(E100,'Počty dní'!H:H,0),4)</f>
        <v>57</v>
      </c>
      <c r="W100" s="99">
        <f t="shared" si="85"/>
        <v>2177.4</v>
      </c>
    </row>
    <row r="101" spans="1:24" x14ac:dyDescent="0.3">
      <c r="A101" s="66">
        <v>509</v>
      </c>
      <c r="B101" s="41">
        <v>5109</v>
      </c>
      <c r="C101" s="41" t="s">
        <v>1</v>
      </c>
      <c r="D101" s="41"/>
      <c r="E101" s="10" t="str">
        <f t="shared" si="79"/>
        <v>X</v>
      </c>
      <c r="F101" s="41" t="s">
        <v>92</v>
      </c>
      <c r="G101" s="41">
        <v>12</v>
      </c>
      <c r="H101" s="9" t="str">
        <f t="shared" si="80"/>
        <v>XXX480/12</v>
      </c>
      <c r="I101" s="41" t="s">
        <v>2</v>
      </c>
      <c r="J101" s="41" t="s">
        <v>2</v>
      </c>
      <c r="K101" s="42">
        <v>0.3</v>
      </c>
      <c r="L101" s="42">
        <v>0.30138888888888887</v>
      </c>
      <c r="M101" s="41" t="s">
        <v>26</v>
      </c>
      <c r="N101" s="42">
        <v>0.34166666666666662</v>
      </c>
      <c r="O101" s="41" t="s">
        <v>4</v>
      </c>
      <c r="P101" s="9" t="str">
        <f t="shared" si="81"/>
        <v>OK</v>
      </c>
      <c r="Q101" s="11">
        <f t="shared" si="82"/>
        <v>4.0277777777777746E-2</v>
      </c>
      <c r="R101" s="11">
        <f t="shared" si="83"/>
        <v>1.388888888888884E-3</v>
      </c>
      <c r="S101" s="11">
        <f t="shared" si="84"/>
        <v>4.166666666666663E-2</v>
      </c>
      <c r="T101" s="11">
        <f t="shared" si="86"/>
        <v>4.8611111111110938E-3</v>
      </c>
      <c r="U101" s="41">
        <v>38.200000000000003</v>
      </c>
      <c r="V101" s="98">
        <f>INDEX('Počty dní'!F:J,MATCH(E101,'Počty dní'!H:H,0),4)</f>
        <v>57</v>
      </c>
      <c r="W101" s="99">
        <f t="shared" si="85"/>
        <v>2177.4</v>
      </c>
    </row>
    <row r="102" spans="1:24" x14ac:dyDescent="0.3">
      <c r="A102" s="66">
        <v>509</v>
      </c>
      <c r="B102" s="41">
        <v>5109</v>
      </c>
      <c r="C102" s="41" t="s">
        <v>1</v>
      </c>
      <c r="D102" s="41"/>
      <c r="E102" s="10" t="str">
        <f t="shared" si="79"/>
        <v>X</v>
      </c>
      <c r="F102" s="41" t="s">
        <v>92</v>
      </c>
      <c r="G102" s="41">
        <v>13</v>
      </c>
      <c r="H102" s="9" t="str">
        <f t="shared" si="80"/>
        <v>XXX480/13</v>
      </c>
      <c r="I102" s="41" t="s">
        <v>2</v>
      </c>
      <c r="J102" s="41" t="s">
        <v>2</v>
      </c>
      <c r="K102" s="42">
        <v>0.5229166666666667</v>
      </c>
      <c r="L102" s="42">
        <v>0.52638888888888891</v>
      </c>
      <c r="M102" s="41" t="s">
        <v>4</v>
      </c>
      <c r="N102" s="42">
        <v>0.56597222222222221</v>
      </c>
      <c r="O102" s="41" t="s">
        <v>26</v>
      </c>
      <c r="P102" s="9" t="str">
        <f t="shared" si="81"/>
        <v>OK</v>
      </c>
      <c r="Q102" s="11">
        <f t="shared" si="82"/>
        <v>3.9583333333333304E-2</v>
      </c>
      <c r="R102" s="11">
        <f t="shared" si="83"/>
        <v>3.4722222222222099E-3</v>
      </c>
      <c r="S102" s="11">
        <f t="shared" si="84"/>
        <v>4.3055555555555514E-2</v>
      </c>
      <c r="T102" s="11">
        <f t="shared" si="86"/>
        <v>0.18125000000000008</v>
      </c>
      <c r="U102" s="41">
        <v>38.200000000000003</v>
      </c>
      <c r="V102" s="98">
        <f>INDEX('Počty dní'!F:J,MATCH(E102,'Počty dní'!H:H,0),4)</f>
        <v>57</v>
      </c>
      <c r="W102" s="99">
        <f t="shared" si="85"/>
        <v>2177.4</v>
      </c>
    </row>
    <row r="103" spans="1:24" x14ac:dyDescent="0.3">
      <c r="A103" s="66">
        <v>509</v>
      </c>
      <c r="B103" s="41">
        <v>5109</v>
      </c>
      <c r="C103" s="41" t="s">
        <v>1</v>
      </c>
      <c r="D103" s="41"/>
      <c r="E103" s="10" t="str">
        <f t="shared" si="79"/>
        <v>X</v>
      </c>
      <c r="F103" s="41" t="s">
        <v>92</v>
      </c>
      <c r="G103" s="41">
        <v>20</v>
      </c>
      <c r="H103" s="9" t="str">
        <f t="shared" si="80"/>
        <v>XXX480/20</v>
      </c>
      <c r="I103" s="41" t="s">
        <v>2</v>
      </c>
      <c r="J103" s="41" t="s">
        <v>2</v>
      </c>
      <c r="K103" s="42">
        <v>0.59166666666666667</v>
      </c>
      <c r="L103" s="42">
        <v>0.59305555555555556</v>
      </c>
      <c r="M103" s="41" t="s">
        <v>26</v>
      </c>
      <c r="N103" s="42">
        <v>0.63750000000000007</v>
      </c>
      <c r="O103" s="41" t="s">
        <v>4</v>
      </c>
      <c r="P103" s="9" t="str">
        <f t="shared" si="81"/>
        <v>OK</v>
      </c>
      <c r="Q103" s="11">
        <f t="shared" si="82"/>
        <v>4.4444444444444509E-2</v>
      </c>
      <c r="R103" s="11">
        <f t="shared" si="83"/>
        <v>1.388888888888884E-3</v>
      </c>
      <c r="S103" s="11">
        <f t="shared" si="84"/>
        <v>4.5833333333333393E-2</v>
      </c>
      <c r="T103" s="11">
        <f t="shared" si="86"/>
        <v>2.5694444444444464E-2</v>
      </c>
      <c r="U103" s="41">
        <v>43.2</v>
      </c>
      <c r="V103" s="98">
        <f>INDEX('Počty dní'!F:J,MATCH(E103,'Počty dní'!H:H,0),4)</f>
        <v>57</v>
      </c>
      <c r="W103" s="99">
        <f t="shared" si="85"/>
        <v>2462.4</v>
      </c>
    </row>
    <row r="104" spans="1:24" ht="15" thickBot="1" x14ac:dyDescent="0.35">
      <c r="A104" s="66">
        <v>509</v>
      </c>
      <c r="B104" s="41">
        <v>5109</v>
      </c>
      <c r="C104" s="41" t="s">
        <v>1</v>
      </c>
      <c r="D104" s="41"/>
      <c r="E104" s="10" t="str">
        <f t="shared" si="79"/>
        <v>X</v>
      </c>
      <c r="F104" s="41" t="s">
        <v>44</v>
      </c>
      <c r="G104" s="41">
        <v>16</v>
      </c>
      <c r="H104" s="9" t="str">
        <f t="shared" si="80"/>
        <v>XXX405/16</v>
      </c>
      <c r="I104" s="41" t="s">
        <v>2</v>
      </c>
      <c r="J104" s="41" t="s">
        <v>2</v>
      </c>
      <c r="K104" s="42">
        <v>0.65069444444444446</v>
      </c>
      <c r="L104" s="42">
        <v>0.65277777777777779</v>
      </c>
      <c r="M104" s="41" t="s">
        <v>4</v>
      </c>
      <c r="N104" s="42">
        <v>0.69305555555555554</v>
      </c>
      <c r="O104" s="41" t="s">
        <v>17</v>
      </c>
      <c r="P104" s="9"/>
      <c r="Q104" s="11">
        <f t="shared" si="82"/>
        <v>4.0277777777777746E-2</v>
      </c>
      <c r="R104" s="11">
        <f t="shared" si="83"/>
        <v>2.0833333333333259E-3</v>
      </c>
      <c r="S104" s="11">
        <f t="shared" si="84"/>
        <v>4.2361111111111072E-2</v>
      </c>
      <c r="T104" s="11">
        <f t="shared" si="86"/>
        <v>1.3194444444444398E-2</v>
      </c>
      <c r="U104" s="41">
        <v>36.200000000000003</v>
      </c>
      <c r="V104" s="98">
        <f>INDEX('Počty dní'!F:J,MATCH(E104,'Počty dní'!H:H,0),4)</f>
        <v>57</v>
      </c>
      <c r="W104" s="99">
        <f t="shared" si="85"/>
        <v>2063.4</v>
      </c>
    </row>
    <row r="105" spans="1:24" ht="15" thickBot="1" x14ac:dyDescent="0.35">
      <c r="A105" s="43" t="str">
        <f ca="1">CONCATENATE(INDIRECT("R[-3]C[0]",FALSE),"celkem")</f>
        <v>509celkem</v>
      </c>
      <c r="B105" s="44"/>
      <c r="C105" s="44" t="str">
        <f ca="1">INDIRECT("R[-1]C[12]",FALSE)</f>
        <v>Budkov</v>
      </c>
      <c r="D105" s="45"/>
      <c r="E105" s="44"/>
      <c r="F105" s="45"/>
      <c r="G105" s="46"/>
      <c r="H105" s="47"/>
      <c r="I105" s="48"/>
      <c r="J105" s="49" t="str">
        <f ca="1">INDIRECT("R[-2]C[0]",FALSE)</f>
        <v>S</v>
      </c>
      <c r="K105" s="50"/>
      <c r="L105" s="51"/>
      <c r="M105" s="52"/>
      <c r="N105" s="51"/>
      <c r="O105" s="53"/>
      <c r="P105" s="44"/>
      <c r="Q105" s="54">
        <f>SUM(Q98:Q104)</f>
        <v>0.25347222222222215</v>
      </c>
      <c r="R105" s="54">
        <f t="shared" ref="R105:T105" si="87">SUM(R98:R104)</f>
        <v>1.0416666666666685E-2</v>
      </c>
      <c r="S105" s="54">
        <f t="shared" si="87"/>
        <v>0.26388888888888884</v>
      </c>
      <c r="T105" s="54">
        <f t="shared" si="87"/>
        <v>0.25138888888888888</v>
      </c>
      <c r="U105" s="55">
        <f>SUM(U98:U104)</f>
        <v>233</v>
      </c>
      <c r="V105" s="56"/>
      <c r="W105" s="106">
        <f>SUM(W98:W104)</f>
        <v>13280.999999999998</v>
      </c>
      <c r="X105" s="58"/>
    </row>
    <row r="106" spans="1:24" x14ac:dyDescent="0.3">
      <c r="L106" s="1"/>
      <c r="N106" s="1"/>
      <c r="P106" s="1"/>
    </row>
    <row r="107" spans="1:24" ht="15" thickBot="1" x14ac:dyDescent="0.35"/>
    <row r="108" spans="1:24" x14ac:dyDescent="0.3">
      <c r="A108" s="59">
        <v>511</v>
      </c>
      <c r="B108" s="60">
        <v>5111</v>
      </c>
      <c r="C108" s="60" t="s">
        <v>1</v>
      </c>
      <c r="D108" s="60"/>
      <c r="E108" s="61" t="str">
        <f t="shared" ref="E108:E117" si="88">CONCATENATE(C108,D108)</f>
        <v>X</v>
      </c>
      <c r="F108" s="60" t="s">
        <v>49</v>
      </c>
      <c r="G108" s="60">
        <v>2</v>
      </c>
      <c r="H108" s="62" t="str">
        <f t="shared" ref="H108:H117" si="89">CONCATENATE(F108,"/",G108)</f>
        <v>XXX375/2</v>
      </c>
      <c r="I108" s="60" t="s">
        <v>2</v>
      </c>
      <c r="J108" s="60" t="s">
        <v>2</v>
      </c>
      <c r="K108" s="63">
        <v>0.20277777777777781</v>
      </c>
      <c r="L108" s="63">
        <v>0.20347222222222219</v>
      </c>
      <c r="M108" s="60" t="s">
        <v>23</v>
      </c>
      <c r="N108" s="63">
        <v>0.22916666666666666</v>
      </c>
      <c r="O108" s="60" t="s">
        <v>11</v>
      </c>
      <c r="P108" s="62" t="str">
        <f t="shared" ref="P108:P116" si="90">IF(M109=O108,"OK","POZOR")</f>
        <v>OK</v>
      </c>
      <c r="Q108" s="64">
        <f t="shared" ref="Q108:Q117" si="91">IF(ISNUMBER(G108),N108-L108,IF(F108="přejezd",N108-L108,0))</f>
        <v>2.5694444444444464E-2</v>
      </c>
      <c r="R108" s="64">
        <f t="shared" ref="R108:R117" si="92">IF(ISNUMBER(G108),L108-K108,0)</f>
        <v>6.9444444444438647E-4</v>
      </c>
      <c r="S108" s="64">
        <f t="shared" ref="S108:S117" si="93">Q108+R108</f>
        <v>2.6388888888888851E-2</v>
      </c>
      <c r="T108" s="60"/>
      <c r="U108" s="60">
        <v>24.8</v>
      </c>
      <c r="V108" s="97">
        <f>INDEX('Počty dní'!F:J,MATCH(E108,'Počty dní'!H:H,0),4)</f>
        <v>57</v>
      </c>
      <c r="W108" s="100">
        <f t="shared" ref="W108:W117" si="94">V108*U108</f>
        <v>1413.6000000000001</v>
      </c>
    </row>
    <row r="109" spans="1:24" x14ac:dyDescent="0.3">
      <c r="A109" s="66">
        <v>511</v>
      </c>
      <c r="B109" s="41">
        <v>5111</v>
      </c>
      <c r="C109" s="41" t="s">
        <v>1</v>
      </c>
      <c r="D109" s="41"/>
      <c r="E109" s="10" t="str">
        <f t="shared" si="88"/>
        <v>X</v>
      </c>
      <c r="F109" s="41" t="s">
        <v>49</v>
      </c>
      <c r="G109" s="41">
        <v>1</v>
      </c>
      <c r="H109" s="9" t="str">
        <f t="shared" si="89"/>
        <v>XXX375/1</v>
      </c>
      <c r="I109" s="41" t="s">
        <v>2</v>
      </c>
      <c r="J109" s="41" t="s">
        <v>2</v>
      </c>
      <c r="K109" s="42">
        <v>0.24791666666666667</v>
      </c>
      <c r="L109" s="42">
        <v>0.25</v>
      </c>
      <c r="M109" s="41" t="s">
        <v>11</v>
      </c>
      <c r="N109" s="42">
        <v>0.27430555555555552</v>
      </c>
      <c r="O109" s="41" t="s">
        <v>23</v>
      </c>
      <c r="P109" s="9" t="str">
        <f t="shared" si="90"/>
        <v>OK</v>
      </c>
      <c r="Q109" s="11">
        <f t="shared" si="91"/>
        <v>2.4305555555555525E-2</v>
      </c>
      <c r="R109" s="11">
        <f t="shared" si="92"/>
        <v>2.0833333333333259E-3</v>
      </c>
      <c r="S109" s="11">
        <f t="shared" si="93"/>
        <v>2.6388888888888851E-2</v>
      </c>
      <c r="T109" s="11">
        <f t="shared" ref="T109:T117" si="95">K109-N108</f>
        <v>1.8750000000000017E-2</v>
      </c>
      <c r="U109" s="41">
        <v>23.6</v>
      </c>
      <c r="V109" s="98">
        <f>INDEX('Počty dní'!F:J,MATCH(E109,'Počty dní'!H:H,0),4)</f>
        <v>57</v>
      </c>
      <c r="W109" s="99">
        <f t="shared" si="94"/>
        <v>1345.2</v>
      </c>
    </row>
    <row r="110" spans="1:24" x14ac:dyDescent="0.3">
      <c r="A110" s="66">
        <v>511</v>
      </c>
      <c r="B110" s="41">
        <v>5111</v>
      </c>
      <c r="C110" s="41" t="s">
        <v>1</v>
      </c>
      <c r="D110" s="41"/>
      <c r="E110" s="10" t="str">
        <f t="shared" si="88"/>
        <v>X</v>
      </c>
      <c r="F110" s="41" t="s">
        <v>49</v>
      </c>
      <c r="G110" s="41">
        <v>6</v>
      </c>
      <c r="H110" s="9" t="str">
        <f t="shared" si="89"/>
        <v>XXX375/6</v>
      </c>
      <c r="I110" s="41" t="s">
        <v>2</v>
      </c>
      <c r="J110" s="41" t="s">
        <v>2</v>
      </c>
      <c r="K110" s="42">
        <v>0.28125</v>
      </c>
      <c r="L110" s="42">
        <v>0.28333333333333333</v>
      </c>
      <c r="M110" s="41" t="s">
        <v>23</v>
      </c>
      <c r="N110" s="42">
        <v>0.3125</v>
      </c>
      <c r="O110" s="41" t="s">
        <v>11</v>
      </c>
      <c r="P110" s="9" t="str">
        <f t="shared" si="90"/>
        <v>OK</v>
      </c>
      <c r="Q110" s="11">
        <f t="shared" si="91"/>
        <v>2.9166666666666674E-2</v>
      </c>
      <c r="R110" s="11">
        <f t="shared" si="92"/>
        <v>2.0833333333333259E-3</v>
      </c>
      <c r="S110" s="11">
        <f t="shared" si="93"/>
        <v>3.125E-2</v>
      </c>
      <c r="T110" s="11">
        <f t="shared" si="95"/>
        <v>6.9444444444444753E-3</v>
      </c>
      <c r="U110" s="41">
        <v>24.8</v>
      </c>
      <c r="V110" s="98">
        <f>INDEX('Počty dní'!F:J,MATCH(E110,'Počty dní'!H:H,0),4)</f>
        <v>57</v>
      </c>
      <c r="W110" s="99">
        <f t="shared" si="94"/>
        <v>1413.6000000000001</v>
      </c>
    </row>
    <row r="111" spans="1:24" x14ac:dyDescent="0.3">
      <c r="A111" s="66">
        <v>511</v>
      </c>
      <c r="B111" s="41">
        <v>5111</v>
      </c>
      <c r="C111" s="41" t="s">
        <v>1</v>
      </c>
      <c r="D111" s="41"/>
      <c r="E111" s="10" t="str">
        <f t="shared" si="88"/>
        <v>X</v>
      </c>
      <c r="F111" s="41" t="s">
        <v>49</v>
      </c>
      <c r="G111" s="41">
        <v>7</v>
      </c>
      <c r="H111" s="9" t="str">
        <f t="shared" si="89"/>
        <v>XXX375/7</v>
      </c>
      <c r="I111" s="41" t="s">
        <v>2</v>
      </c>
      <c r="J111" s="41" t="s">
        <v>2</v>
      </c>
      <c r="K111" s="42">
        <v>0.52916666666666667</v>
      </c>
      <c r="L111" s="42">
        <v>0.53125</v>
      </c>
      <c r="M111" s="41" t="s">
        <v>11</v>
      </c>
      <c r="N111" s="42">
        <v>0.55694444444444446</v>
      </c>
      <c r="O111" s="41" t="s">
        <v>23</v>
      </c>
      <c r="P111" s="9" t="str">
        <f t="shared" si="90"/>
        <v>OK</v>
      </c>
      <c r="Q111" s="11">
        <f t="shared" si="91"/>
        <v>2.5694444444444464E-2</v>
      </c>
      <c r="R111" s="11">
        <f t="shared" si="92"/>
        <v>2.0833333333333259E-3</v>
      </c>
      <c r="S111" s="11">
        <f t="shared" si="93"/>
        <v>2.777777777777779E-2</v>
      </c>
      <c r="T111" s="11">
        <f t="shared" si="95"/>
        <v>0.21666666666666667</v>
      </c>
      <c r="U111" s="41">
        <v>24.8</v>
      </c>
      <c r="V111" s="98">
        <f>INDEX('Počty dní'!F:J,MATCH(E111,'Počty dní'!H:H,0),4)</f>
        <v>57</v>
      </c>
      <c r="W111" s="99">
        <f t="shared" si="94"/>
        <v>1413.6000000000001</v>
      </c>
    </row>
    <row r="112" spans="1:24" x14ac:dyDescent="0.3">
      <c r="A112" s="66">
        <v>511</v>
      </c>
      <c r="B112" s="41">
        <v>5111</v>
      </c>
      <c r="C112" s="41" t="s">
        <v>1</v>
      </c>
      <c r="D112" s="41"/>
      <c r="E112" s="10" t="str">
        <f t="shared" si="88"/>
        <v>X</v>
      </c>
      <c r="F112" s="41" t="s">
        <v>49</v>
      </c>
      <c r="G112" s="41">
        <v>10</v>
      </c>
      <c r="H112" s="9" t="str">
        <f t="shared" si="89"/>
        <v>XXX375/10</v>
      </c>
      <c r="I112" s="41" t="s">
        <v>2</v>
      </c>
      <c r="J112" s="41" t="s">
        <v>2</v>
      </c>
      <c r="K112" s="42">
        <v>0.56458333333333333</v>
      </c>
      <c r="L112" s="42">
        <v>0.56597222222222221</v>
      </c>
      <c r="M112" s="41" t="s">
        <v>23</v>
      </c>
      <c r="N112" s="42">
        <v>0.59166666666666667</v>
      </c>
      <c r="O112" s="41" t="s">
        <v>11</v>
      </c>
      <c r="P112" s="9" t="str">
        <f t="shared" si="90"/>
        <v>OK</v>
      </c>
      <c r="Q112" s="11">
        <f t="shared" si="91"/>
        <v>2.5694444444444464E-2</v>
      </c>
      <c r="R112" s="11">
        <f t="shared" si="92"/>
        <v>1.388888888888884E-3</v>
      </c>
      <c r="S112" s="11">
        <f t="shared" si="93"/>
        <v>2.7083333333333348E-2</v>
      </c>
      <c r="T112" s="11">
        <f t="shared" si="95"/>
        <v>7.6388888888888618E-3</v>
      </c>
      <c r="U112" s="41">
        <v>24.8</v>
      </c>
      <c r="V112" s="98">
        <f>INDEX('Počty dní'!F:J,MATCH(E112,'Počty dní'!H:H,0),4)</f>
        <v>57</v>
      </c>
      <c r="W112" s="99">
        <f t="shared" si="94"/>
        <v>1413.6000000000001</v>
      </c>
    </row>
    <row r="113" spans="1:24" x14ac:dyDescent="0.3">
      <c r="A113" s="66">
        <v>511</v>
      </c>
      <c r="B113" s="41">
        <v>5111</v>
      </c>
      <c r="C113" s="41" t="s">
        <v>1</v>
      </c>
      <c r="D113" s="41"/>
      <c r="E113" s="10" t="str">
        <f t="shared" si="88"/>
        <v>X</v>
      </c>
      <c r="F113" s="41" t="s">
        <v>49</v>
      </c>
      <c r="G113" s="41">
        <v>11</v>
      </c>
      <c r="H113" s="9" t="str">
        <f t="shared" si="89"/>
        <v>XXX375/11</v>
      </c>
      <c r="I113" s="41" t="s">
        <v>2</v>
      </c>
      <c r="J113" s="41" t="s">
        <v>2</v>
      </c>
      <c r="K113" s="42">
        <v>0.61111111111111105</v>
      </c>
      <c r="L113" s="42">
        <v>0.61458333333333337</v>
      </c>
      <c r="M113" s="41" t="s">
        <v>11</v>
      </c>
      <c r="N113" s="42">
        <v>0.64027777777777783</v>
      </c>
      <c r="O113" s="41" t="s">
        <v>23</v>
      </c>
      <c r="P113" s="9" t="str">
        <f t="shared" si="90"/>
        <v>OK</v>
      </c>
      <c r="Q113" s="11">
        <f t="shared" si="91"/>
        <v>2.5694444444444464E-2</v>
      </c>
      <c r="R113" s="11">
        <f t="shared" si="92"/>
        <v>3.4722222222223209E-3</v>
      </c>
      <c r="S113" s="11">
        <f t="shared" si="93"/>
        <v>2.9166666666666785E-2</v>
      </c>
      <c r="T113" s="11">
        <f t="shared" si="95"/>
        <v>1.9444444444444375E-2</v>
      </c>
      <c r="U113" s="41">
        <v>24.8</v>
      </c>
      <c r="V113" s="98">
        <f>INDEX('Počty dní'!F:J,MATCH(E113,'Počty dní'!H:H,0),4)</f>
        <v>57</v>
      </c>
      <c r="W113" s="99">
        <f t="shared" si="94"/>
        <v>1413.6000000000001</v>
      </c>
    </row>
    <row r="114" spans="1:24" x14ac:dyDescent="0.3">
      <c r="A114" s="66">
        <v>511</v>
      </c>
      <c r="B114" s="41">
        <v>5111</v>
      </c>
      <c r="C114" s="41" t="s">
        <v>1</v>
      </c>
      <c r="D114" s="41"/>
      <c r="E114" s="10" t="str">
        <f t="shared" si="88"/>
        <v>X</v>
      </c>
      <c r="F114" s="41" t="s">
        <v>49</v>
      </c>
      <c r="G114" s="41">
        <v>14</v>
      </c>
      <c r="H114" s="9" t="str">
        <f t="shared" si="89"/>
        <v>XXX375/14</v>
      </c>
      <c r="I114" s="41" t="s">
        <v>2</v>
      </c>
      <c r="J114" s="41" t="s">
        <v>2</v>
      </c>
      <c r="K114" s="42">
        <v>0.6479166666666667</v>
      </c>
      <c r="L114" s="42">
        <v>0.64930555555555558</v>
      </c>
      <c r="M114" s="41" t="s">
        <v>23</v>
      </c>
      <c r="N114" s="42">
        <v>0.67499999999999993</v>
      </c>
      <c r="O114" s="41" t="s">
        <v>11</v>
      </c>
      <c r="P114" s="9" t="str">
        <f t="shared" si="90"/>
        <v>OK</v>
      </c>
      <c r="Q114" s="11">
        <f t="shared" si="91"/>
        <v>2.5694444444444353E-2</v>
      </c>
      <c r="R114" s="11">
        <f t="shared" si="92"/>
        <v>1.388888888888884E-3</v>
      </c>
      <c r="S114" s="11">
        <f t="shared" si="93"/>
        <v>2.7083333333333237E-2</v>
      </c>
      <c r="T114" s="11">
        <f t="shared" si="95"/>
        <v>7.6388888888888618E-3</v>
      </c>
      <c r="U114" s="41">
        <v>24.8</v>
      </c>
      <c r="V114" s="98">
        <f>INDEX('Počty dní'!F:J,MATCH(E114,'Počty dní'!H:H,0),4)</f>
        <v>57</v>
      </c>
      <c r="W114" s="99">
        <f t="shared" si="94"/>
        <v>1413.6000000000001</v>
      </c>
    </row>
    <row r="115" spans="1:24" x14ac:dyDescent="0.3">
      <c r="A115" s="66">
        <v>511</v>
      </c>
      <c r="B115" s="41">
        <v>5111</v>
      </c>
      <c r="C115" s="41" t="s">
        <v>1</v>
      </c>
      <c r="D115" s="41"/>
      <c r="E115" s="10" t="str">
        <f t="shared" si="88"/>
        <v>X</v>
      </c>
      <c r="F115" s="41" t="s">
        <v>49</v>
      </c>
      <c r="G115" s="41">
        <v>15</v>
      </c>
      <c r="H115" s="9" t="str">
        <f t="shared" si="89"/>
        <v>XXX375/15</v>
      </c>
      <c r="I115" s="41" t="s">
        <v>2</v>
      </c>
      <c r="J115" s="41" t="s">
        <v>2</v>
      </c>
      <c r="K115" s="42">
        <v>0.6958333333333333</v>
      </c>
      <c r="L115" s="42">
        <v>0.69791666666666663</v>
      </c>
      <c r="M115" s="41" t="s">
        <v>11</v>
      </c>
      <c r="N115" s="42">
        <v>0.72361111111111109</v>
      </c>
      <c r="O115" s="41" t="s">
        <v>23</v>
      </c>
      <c r="P115" s="9" t="str">
        <f t="shared" si="90"/>
        <v>OK</v>
      </c>
      <c r="Q115" s="11">
        <f t="shared" si="91"/>
        <v>2.5694444444444464E-2</v>
      </c>
      <c r="R115" s="11">
        <f t="shared" si="92"/>
        <v>2.0833333333333259E-3</v>
      </c>
      <c r="S115" s="11">
        <f t="shared" si="93"/>
        <v>2.777777777777779E-2</v>
      </c>
      <c r="T115" s="11">
        <f t="shared" si="95"/>
        <v>2.083333333333337E-2</v>
      </c>
      <c r="U115" s="41">
        <v>24.8</v>
      </c>
      <c r="V115" s="98">
        <f>INDEX('Počty dní'!F:J,MATCH(E115,'Počty dní'!H:H,0),4)</f>
        <v>57</v>
      </c>
      <c r="W115" s="99">
        <f t="shared" si="94"/>
        <v>1413.6000000000001</v>
      </c>
    </row>
    <row r="116" spans="1:24" x14ac:dyDescent="0.3">
      <c r="A116" s="66">
        <v>511</v>
      </c>
      <c r="B116" s="41">
        <v>5111</v>
      </c>
      <c r="C116" s="41" t="s">
        <v>1</v>
      </c>
      <c r="D116" s="41"/>
      <c r="E116" s="10" t="str">
        <f t="shared" si="88"/>
        <v>X</v>
      </c>
      <c r="F116" s="41" t="s">
        <v>49</v>
      </c>
      <c r="G116" s="41">
        <v>16</v>
      </c>
      <c r="H116" s="9" t="str">
        <f t="shared" si="89"/>
        <v>XXX375/16</v>
      </c>
      <c r="I116" s="41" t="s">
        <v>2</v>
      </c>
      <c r="J116" s="41" t="s">
        <v>2</v>
      </c>
      <c r="K116" s="42">
        <v>0.73125000000000007</v>
      </c>
      <c r="L116" s="42">
        <v>0.73263888888888884</v>
      </c>
      <c r="M116" s="41" t="s">
        <v>23</v>
      </c>
      <c r="N116" s="42">
        <v>0.75624999999999998</v>
      </c>
      <c r="O116" s="41" t="s">
        <v>11</v>
      </c>
      <c r="P116" s="9" t="str">
        <f t="shared" si="90"/>
        <v>OK</v>
      </c>
      <c r="Q116" s="11">
        <f t="shared" si="91"/>
        <v>2.3611111111111138E-2</v>
      </c>
      <c r="R116" s="11">
        <f t="shared" si="92"/>
        <v>1.3888888888887729E-3</v>
      </c>
      <c r="S116" s="11">
        <f t="shared" si="93"/>
        <v>2.4999999999999911E-2</v>
      </c>
      <c r="T116" s="11">
        <f t="shared" si="95"/>
        <v>7.6388888888889728E-3</v>
      </c>
      <c r="U116" s="41">
        <v>23.6</v>
      </c>
      <c r="V116" s="98">
        <f>INDEX('Počty dní'!F:J,MATCH(E116,'Počty dní'!H:H,0),4)</f>
        <v>57</v>
      </c>
      <c r="W116" s="99">
        <f t="shared" si="94"/>
        <v>1345.2</v>
      </c>
    </row>
    <row r="117" spans="1:24" ht="15" thickBot="1" x14ac:dyDescent="0.35">
      <c r="A117" s="66">
        <v>511</v>
      </c>
      <c r="B117" s="41">
        <v>5111</v>
      </c>
      <c r="C117" s="41" t="s">
        <v>1</v>
      </c>
      <c r="D117" s="41"/>
      <c r="E117" s="10" t="str">
        <f t="shared" si="88"/>
        <v>X</v>
      </c>
      <c r="F117" s="41" t="s">
        <v>49</v>
      </c>
      <c r="G117" s="41">
        <v>17</v>
      </c>
      <c r="H117" s="9" t="str">
        <f t="shared" si="89"/>
        <v>XXX375/17</v>
      </c>
      <c r="I117" s="41" t="s">
        <v>2</v>
      </c>
      <c r="J117" s="41" t="s">
        <v>2</v>
      </c>
      <c r="K117" s="42">
        <v>0.77916666666666667</v>
      </c>
      <c r="L117" s="42">
        <v>0.78125</v>
      </c>
      <c r="M117" s="41" t="s">
        <v>11</v>
      </c>
      <c r="N117" s="42">
        <v>0.80694444444444446</v>
      </c>
      <c r="O117" s="41" t="s">
        <v>23</v>
      </c>
      <c r="P117" s="9"/>
      <c r="Q117" s="11">
        <f t="shared" si="91"/>
        <v>2.5694444444444464E-2</v>
      </c>
      <c r="R117" s="11">
        <f t="shared" si="92"/>
        <v>2.0833333333333259E-3</v>
      </c>
      <c r="S117" s="11">
        <f t="shared" si="93"/>
        <v>2.777777777777779E-2</v>
      </c>
      <c r="T117" s="11">
        <f t="shared" si="95"/>
        <v>2.2916666666666696E-2</v>
      </c>
      <c r="U117" s="41">
        <v>24.8</v>
      </c>
      <c r="V117" s="98">
        <f>INDEX('Počty dní'!F:J,MATCH(E117,'Počty dní'!H:H,0),4)</f>
        <v>57</v>
      </c>
      <c r="W117" s="99">
        <f t="shared" si="94"/>
        <v>1413.6000000000001</v>
      </c>
    </row>
    <row r="118" spans="1:24" ht="15" thickBot="1" x14ac:dyDescent="0.35">
      <c r="A118" s="43" t="str">
        <f ca="1">CONCATENATE(INDIRECT("R[-3]C[0]",FALSE),"celkem")</f>
        <v>511celkem</v>
      </c>
      <c r="B118" s="44"/>
      <c r="C118" s="44" t="str">
        <f ca="1">INDIRECT("R[-1]C[12]",FALSE)</f>
        <v>Budeč</v>
      </c>
      <c r="D118" s="45"/>
      <c r="E118" s="44"/>
      <c r="F118" s="45"/>
      <c r="G118" s="46"/>
      <c r="H118" s="47"/>
      <c r="I118" s="48"/>
      <c r="J118" s="49" t="str">
        <f ca="1">INDIRECT("R[-2]C[0]",FALSE)</f>
        <v>S</v>
      </c>
      <c r="K118" s="50"/>
      <c r="L118" s="51"/>
      <c r="M118" s="52"/>
      <c r="N118" s="51"/>
      <c r="O118" s="53"/>
      <c r="P118" s="44"/>
      <c r="Q118" s="54">
        <f>SUM(Q108:Q117)</f>
        <v>0.25694444444444448</v>
      </c>
      <c r="R118" s="54">
        <f>SUM(R108:R117)</f>
        <v>1.8749999999999878E-2</v>
      </c>
      <c r="S118" s="54">
        <f>SUM(S108:S117)</f>
        <v>0.27569444444444435</v>
      </c>
      <c r="T118" s="54">
        <f>SUM(T108:T117)</f>
        <v>0.32847222222222228</v>
      </c>
      <c r="U118" s="55">
        <f>SUM(U108:U117)</f>
        <v>245.60000000000002</v>
      </c>
      <c r="V118" s="56"/>
      <c r="W118" s="106">
        <f>SUM(W108:W117)</f>
        <v>13999.200000000003</v>
      </c>
      <c r="X118" s="58"/>
    </row>
    <row r="119" spans="1:24" x14ac:dyDescent="0.3">
      <c r="L119" s="1"/>
      <c r="N119" s="1"/>
      <c r="P119" s="1"/>
    </row>
    <row r="120" spans="1:24" ht="15" thickBot="1" x14ac:dyDescent="0.35">
      <c r="L120" s="1"/>
      <c r="N120" s="1"/>
      <c r="P120" s="1"/>
    </row>
    <row r="121" spans="1:24" x14ac:dyDescent="0.3">
      <c r="A121" s="59">
        <v>512</v>
      </c>
      <c r="B121" s="60">
        <v>5112</v>
      </c>
      <c r="C121" s="60" t="s">
        <v>1</v>
      </c>
      <c r="D121" s="60"/>
      <c r="E121" s="61" t="str">
        <f t="shared" ref="E121:E129" si="96">CONCATENATE(C121,D121)</f>
        <v>X</v>
      </c>
      <c r="F121" s="60" t="s">
        <v>46</v>
      </c>
      <c r="G121" s="60">
        <v>4</v>
      </c>
      <c r="H121" s="62" t="str">
        <f t="shared" ref="H121:H129" si="97">CONCATENATE(F121,"/",G121)</f>
        <v>XXX373/4</v>
      </c>
      <c r="I121" s="60" t="s">
        <v>2</v>
      </c>
      <c r="J121" s="60" t="s">
        <v>2</v>
      </c>
      <c r="K121" s="63">
        <v>0.24236111111111111</v>
      </c>
      <c r="L121" s="63">
        <v>0.24305555555555555</v>
      </c>
      <c r="M121" s="60" t="s">
        <v>25</v>
      </c>
      <c r="N121" s="63">
        <v>0.26041666666666669</v>
      </c>
      <c r="O121" s="60" t="s">
        <v>11</v>
      </c>
      <c r="P121" s="62" t="str">
        <f t="shared" ref="P121:P128" si="98">IF(M122=O121,"OK","POZOR")</f>
        <v>OK</v>
      </c>
      <c r="Q121" s="64">
        <f t="shared" ref="Q121:Q129" si="99">IF(ISNUMBER(G121),N121-L121,IF(F121="přejezd",N121-L121,0))</f>
        <v>1.7361111111111133E-2</v>
      </c>
      <c r="R121" s="64">
        <f t="shared" ref="R121:R129" si="100">IF(ISNUMBER(G121),L121-K121,0)</f>
        <v>6.9444444444444198E-4</v>
      </c>
      <c r="S121" s="64">
        <f t="shared" ref="S121:S129" si="101">Q121+R121</f>
        <v>1.8055555555555575E-2</v>
      </c>
      <c r="T121" s="60"/>
      <c r="U121" s="60">
        <v>16</v>
      </c>
      <c r="V121" s="97">
        <f>INDEX('Počty dní'!F:J,MATCH(E121,'Počty dní'!H:H,0),4)</f>
        <v>57</v>
      </c>
      <c r="W121" s="100">
        <f t="shared" ref="W121:W129" si="102">V121*U121</f>
        <v>912</v>
      </c>
    </row>
    <row r="122" spans="1:24" x14ac:dyDescent="0.3">
      <c r="A122" s="66">
        <v>512</v>
      </c>
      <c r="B122" s="41">
        <v>5112</v>
      </c>
      <c r="C122" s="41" t="s">
        <v>1</v>
      </c>
      <c r="D122" s="41"/>
      <c r="E122" s="10" t="str">
        <f t="shared" si="96"/>
        <v>X</v>
      </c>
      <c r="F122" s="41" t="s">
        <v>46</v>
      </c>
      <c r="G122" s="41">
        <v>5</v>
      </c>
      <c r="H122" s="9" t="str">
        <f t="shared" si="97"/>
        <v>XXX373/5</v>
      </c>
      <c r="I122" s="41" t="s">
        <v>2</v>
      </c>
      <c r="J122" s="41" t="s">
        <v>2</v>
      </c>
      <c r="K122" s="42">
        <v>0.26111111111111113</v>
      </c>
      <c r="L122" s="42">
        <v>0.26180555555555557</v>
      </c>
      <c r="M122" s="41" t="s">
        <v>11</v>
      </c>
      <c r="N122" s="42">
        <v>0.30624999999999997</v>
      </c>
      <c r="O122" s="41" t="s">
        <v>20</v>
      </c>
      <c r="P122" s="9" t="str">
        <f t="shared" si="98"/>
        <v>OK</v>
      </c>
      <c r="Q122" s="11">
        <f t="shared" si="99"/>
        <v>4.4444444444444398E-2</v>
      </c>
      <c r="R122" s="11">
        <f t="shared" si="100"/>
        <v>6.9444444444444198E-4</v>
      </c>
      <c r="S122" s="11">
        <f t="shared" si="101"/>
        <v>4.513888888888884E-2</v>
      </c>
      <c r="T122" s="11">
        <f t="shared" ref="T122:T129" si="103">K122-N121</f>
        <v>6.9444444444444198E-4</v>
      </c>
      <c r="U122" s="41">
        <v>42.3</v>
      </c>
      <c r="V122" s="98">
        <f>INDEX('Počty dní'!F:J,MATCH(E122,'Počty dní'!H:H,0),4)</f>
        <v>57</v>
      </c>
      <c r="W122" s="99">
        <f t="shared" si="102"/>
        <v>2411.1</v>
      </c>
    </row>
    <row r="123" spans="1:24" x14ac:dyDescent="0.3">
      <c r="A123" s="66">
        <v>512</v>
      </c>
      <c r="B123" s="41">
        <v>5112</v>
      </c>
      <c r="C123" s="41" t="s">
        <v>1</v>
      </c>
      <c r="D123" s="41"/>
      <c r="E123" s="10" t="str">
        <f t="shared" si="96"/>
        <v>X</v>
      </c>
      <c r="F123" s="41" t="s">
        <v>46</v>
      </c>
      <c r="G123" s="41">
        <v>8</v>
      </c>
      <c r="H123" s="9" t="str">
        <f t="shared" si="97"/>
        <v>XXX373/8</v>
      </c>
      <c r="I123" s="41" t="s">
        <v>2</v>
      </c>
      <c r="J123" s="41" t="s">
        <v>2</v>
      </c>
      <c r="K123" s="42">
        <v>0.38055555555555554</v>
      </c>
      <c r="L123" s="42">
        <v>0.38194444444444442</v>
      </c>
      <c r="M123" s="41" t="s">
        <v>20</v>
      </c>
      <c r="N123" s="42">
        <v>0.42708333333333331</v>
      </c>
      <c r="O123" s="41" t="s">
        <v>11</v>
      </c>
      <c r="P123" s="9" t="str">
        <f t="shared" si="98"/>
        <v>OK</v>
      </c>
      <c r="Q123" s="11">
        <f t="shared" si="99"/>
        <v>4.5138888888888895E-2</v>
      </c>
      <c r="R123" s="11">
        <f t="shared" si="100"/>
        <v>1.388888888888884E-3</v>
      </c>
      <c r="S123" s="11">
        <f t="shared" si="101"/>
        <v>4.6527777777777779E-2</v>
      </c>
      <c r="T123" s="11">
        <f t="shared" si="103"/>
        <v>7.4305555555555569E-2</v>
      </c>
      <c r="U123" s="41">
        <v>41.3</v>
      </c>
      <c r="V123" s="98">
        <f>INDEX('Počty dní'!F:J,MATCH(E123,'Počty dní'!H:H,0),4)</f>
        <v>57</v>
      </c>
      <c r="W123" s="99">
        <f t="shared" si="102"/>
        <v>2354.1</v>
      </c>
    </row>
    <row r="124" spans="1:24" x14ac:dyDescent="0.3">
      <c r="A124" s="66">
        <v>512</v>
      </c>
      <c r="B124" s="41">
        <v>5112</v>
      </c>
      <c r="C124" s="41" t="s">
        <v>1</v>
      </c>
      <c r="D124" s="41"/>
      <c r="E124" s="10" t="str">
        <f t="shared" si="96"/>
        <v>X</v>
      </c>
      <c r="F124" s="41" t="s">
        <v>46</v>
      </c>
      <c r="G124" s="41">
        <v>9</v>
      </c>
      <c r="H124" s="9" t="str">
        <f t="shared" si="97"/>
        <v>XXX373/9</v>
      </c>
      <c r="I124" s="41" t="s">
        <v>2</v>
      </c>
      <c r="J124" s="41" t="s">
        <v>2</v>
      </c>
      <c r="K124" s="42">
        <v>0.4861111111111111</v>
      </c>
      <c r="L124" s="42">
        <v>0.48958333333333331</v>
      </c>
      <c r="M124" s="41" t="s">
        <v>11</v>
      </c>
      <c r="N124" s="42">
        <v>0.53402777777777777</v>
      </c>
      <c r="O124" s="41" t="s">
        <v>20</v>
      </c>
      <c r="P124" s="9" t="str">
        <f t="shared" si="98"/>
        <v>OK</v>
      </c>
      <c r="Q124" s="11">
        <f t="shared" si="99"/>
        <v>4.4444444444444453E-2</v>
      </c>
      <c r="R124" s="11">
        <f t="shared" si="100"/>
        <v>3.4722222222222099E-3</v>
      </c>
      <c r="S124" s="11">
        <f t="shared" si="101"/>
        <v>4.7916666666666663E-2</v>
      </c>
      <c r="T124" s="11">
        <f t="shared" si="103"/>
        <v>5.902777777777779E-2</v>
      </c>
      <c r="U124" s="41">
        <v>42.3</v>
      </c>
      <c r="V124" s="98">
        <f>INDEX('Počty dní'!F:J,MATCH(E124,'Počty dní'!H:H,0),4)</f>
        <v>57</v>
      </c>
      <c r="W124" s="99">
        <f t="shared" si="102"/>
        <v>2411.1</v>
      </c>
    </row>
    <row r="125" spans="1:24" x14ac:dyDescent="0.3">
      <c r="A125" s="66">
        <v>512</v>
      </c>
      <c r="B125" s="41">
        <v>5112</v>
      </c>
      <c r="C125" s="41" t="s">
        <v>1</v>
      </c>
      <c r="D125" s="41"/>
      <c r="E125" s="10" t="str">
        <f t="shared" si="96"/>
        <v>X</v>
      </c>
      <c r="F125" s="41" t="s">
        <v>51</v>
      </c>
      <c r="G125" s="41">
        <v>3</v>
      </c>
      <c r="H125" s="9" t="str">
        <f t="shared" si="97"/>
        <v>XXX379/3</v>
      </c>
      <c r="I125" s="41" t="s">
        <v>2</v>
      </c>
      <c r="J125" s="41" t="s">
        <v>2</v>
      </c>
      <c r="K125" s="42">
        <v>0.60972222222222217</v>
      </c>
      <c r="L125" s="42">
        <v>0.61111111111111105</v>
      </c>
      <c r="M125" s="41" t="s">
        <v>20</v>
      </c>
      <c r="N125" s="42">
        <v>0.61597222222222225</v>
      </c>
      <c r="O125" s="41" t="s">
        <v>32</v>
      </c>
      <c r="P125" s="9" t="str">
        <f t="shared" si="98"/>
        <v>OK</v>
      </c>
      <c r="Q125" s="11">
        <f t="shared" si="99"/>
        <v>4.8611111111112049E-3</v>
      </c>
      <c r="R125" s="11">
        <f t="shared" si="100"/>
        <v>1.388888888888884E-3</v>
      </c>
      <c r="S125" s="11">
        <f t="shared" si="101"/>
        <v>6.2500000000000888E-3</v>
      </c>
      <c r="T125" s="11">
        <f t="shared" si="103"/>
        <v>7.5694444444444398E-2</v>
      </c>
      <c r="U125" s="41">
        <v>4.9000000000000004</v>
      </c>
      <c r="V125" s="98">
        <f>INDEX('Počty dní'!F:J,MATCH(E125,'Počty dní'!H:H,0),4)</f>
        <v>57</v>
      </c>
      <c r="W125" s="99">
        <f t="shared" si="102"/>
        <v>279.3</v>
      </c>
    </row>
    <row r="126" spans="1:24" x14ac:dyDescent="0.3">
      <c r="A126" s="66">
        <v>512</v>
      </c>
      <c r="B126" s="41">
        <v>5112</v>
      </c>
      <c r="C126" s="41" t="s">
        <v>1</v>
      </c>
      <c r="D126" s="41"/>
      <c r="E126" s="10" t="str">
        <f t="shared" si="96"/>
        <v>X</v>
      </c>
      <c r="F126" s="41" t="s">
        <v>51</v>
      </c>
      <c r="G126" s="41">
        <v>4</v>
      </c>
      <c r="H126" s="9" t="str">
        <f t="shared" si="97"/>
        <v>XXX379/4</v>
      </c>
      <c r="I126" s="41" t="s">
        <v>2</v>
      </c>
      <c r="J126" s="41" t="s">
        <v>2</v>
      </c>
      <c r="K126" s="42">
        <v>0.6166666666666667</v>
      </c>
      <c r="L126" s="42">
        <v>0.61736111111111114</v>
      </c>
      <c r="M126" s="41" t="s">
        <v>32</v>
      </c>
      <c r="N126" s="42">
        <v>0.62222222222222223</v>
      </c>
      <c r="O126" s="41" t="s">
        <v>20</v>
      </c>
      <c r="P126" s="9" t="str">
        <f t="shared" si="98"/>
        <v>OK</v>
      </c>
      <c r="Q126" s="11">
        <f t="shared" si="99"/>
        <v>4.8611111111110938E-3</v>
      </c>
      <c r="R126" s="11">
        <f t="shared" si="100"/>
        <v>6.9444444444444198E-4</v>
      </c>
      <c r="S126" s="11">
        <f t="shared" si="101"/>
        <v>5.5555555555555358E-3</v>
      </c>
      <c r="T126" s="11">
        <f t="shared" si="103"/>
        <v>6.9444444444444198E-4</v>
      </c>
      <c r="U126" s="41">
        <v>4.9000000000000004</v>
      </c>
      <c r="V126" s="98">
        <f>INDEX('Počty dní'!F:J,MATCH(E126,'Počty dní'!H:H,0),4)</f>
        <v>57</v>
      </c>
      <c r="W126" s="99">
        <f t="shared" si="102"/>
        <v>279.3</v>
      </c>
    </row>
    <row r="127" spans="1:24" x14ac:dyDescent="0.3">
      <c r="A127" s="66">
        <v>512</v>
      </c>
      <c r="B127" s="41">
        <v>5112</v>
      </c>
      <c r="C127" s="41" t="s">
        <v>1</v>
      </c>
      <c r="D127" s="41"/>
      <c r="E127" s="10" t="str">
        <f t="shared" si="96"/>
        <v>X</v>
      </c>
      <c r="F127" s="41" t="s">
        <v>44</v>
      </c>
      <c r="G127" s="41">
        <v>17</v>
      </c>
      <c r="H127" s="9" t="str">
        <f t="shared" si="97"/>
        <v>XXX405/17</v>
      </c>
      <c r="I127" s="41" t="s">
        <v>2</v>
      </c>
      <c r="J127" s="41" t="s">
        <v>2</v>
      </c>
      <c r="K127" s="42">
        <v>0.62291666666666667</v>
      </c>
      <c r="L127" s="42">
        <v>0.625</v>
      </c>
      <c r="M127" s="41" t="s">
        <v>20</v>
      </c>
      <c r="N127" s="42">
        <v>0.67847222222222225</v>
      </c>
      <c r="O127" s="41" t="s">
        <v>4</v>
      </c>
      <c r="P127" s="9" t="str">
        <f t="shared" si="98"/>
        <v>OK</v>
      </c>
      <c r="Q127" s="11">
        <f t="shared" si="99"/>
        <v>5.3472222222222254E-2</v>
      </c>
      <c r="R127" s="11">
        <f t="shared" si="100"/>
        <v>2.0833333333333259E-3</v>
      </c>
      <c r="S127" s="11">
        <f t="shared" si="101"/>
        <v>5.555555555555558E-2</v>
      </c>
      <c r="T127" s="11">
        <f t="shared" si="103"/>
        <v>6.9444444444444198E-4</v>
      </c>
      <c r="U127" s="41">
        <v>44.2</v>
      </c>
      <c r="V127" s="98">
        <f>INDEX('Počty dní'!F:J,MATCH(E127,'Počty dní'!H:H,0),4)</f>
        <v>57</v>
      </c>
      <c r="W127" s="99">
        <f t="shared" si="102"/>
        <v>2519.4</v>
      </c>
    </row>
    <row r="128" spans="1:24" x14ac:dyDescent="0.3">
      <c r="A128" s="66">
        <v>512</v>
      </c>
      <c r="B128" s="41">
        <v>5112</v>
      </c>
      <c r="C128" s="41" t="s">
        <v>1</v>
      </c>
      <c r="D128" s="41"/>
      <c r="E128" s="10" t="str">
        <f t="shared" si="96"/>
        <v>X</v>
      </c>
      <c r="F128" s="41" t="s">
        <v>44</v>
      </c>
      <c r="G128" s="41">
        <v>18</v>
      </c>
      <c r="H128" s="9" t="str">
        <f t="shared" si="97"/>
        <v>XXX405/18</v>
      </c>
      <c r="I128" s="41" t="s">
        <v>2</v>
      </c>
      <c r="J128" s="41" t="s">
        <v>2</v>
      </c>
      <c r="K128" s="42">
        <v>0.69097222222222221</v>
      </c>
      <c r="L128" s="42">
        <v>0.69444444444444453</v>
      </c>
      <c r="M128" s="41" t="s">
        <v>4</v>
      </c>
      <c r="N128" s="42">
        <v>0.74861111111111101</v>
      </c>
      <c r="O128" s="41" t="s">
        <v>20</v>
      </c>
      <c r="P128" s="9" t="str">
        <f t="shared" si="98"/>
        <v>OK</v>
      </c>
      <c r="Q128" s="11">
        <f t="shared" si="99"/>
        <v>5.4166666666666474E-2</v>
      </c>
      <c r="R128" s="11">
        <f t="shared" si="100"/>
        <v>3.4722222222223209E-3</v>
      </c>
      <c r="S128" s="11">
        <f t="shared" si="101"/>
        <v>5.7638888888888795E-2</v>
      </c>
      <c r="T128" s="11">
        <f t="shared" si="103"/>
        <v>1.2499999999999956E-2</v>
      </c>
      <c r="U128" s="41">
        <v>44.2</v>
      </c>
      <c r="V128" s="98">
        <f>INDEX('Počty dní'!F:J,MATCH(E128,'Počty dní'!H:H,0),4)</f>
        <v>57</v>
      </c>
      <c r="W128" s="99">
        <f t="shared" si="102"/>
        <v>2519.4</v>
      </c>
    </row>
    <row r="129" spans="1:24" ht="15" thickBot="1" x14ac:dyDescent="0.35">
      <c r="A129" s="66">
        <v>512</v>
      </c>
      <c r="B129" s="41">
        <v>5112</v>
      </c>
      <c r="C129" s="41" t="s">
        <v>1</v>
      </c>
      <c r="D129" s="41"/>
      <c r="E129" s="10" t="str">
        <f t="shared" si="96"/>
        <v>X</v>
      </c>
      <c r="F129" s="41" t="s">
        <v>46</v>
      </c>
      <c r="G129" s="41">
        <v>18</v>
      </c>
      <c r="H129" s="9" t="str">
        <f t="shared" si="97"/>
        <v>XXX373/18</v>
      </c>
      <c r="I129" s="41" t="s">
        <v>2</v>
      </c>
      <c r="J129" s="41" t="s">
        <v>2</v>
      </c>
      <c r="K129" s="42">
        <v>0.75208333333333333</v>
      </c>
      <c r="L129" s="42">
        <v>0.75347222222222221</v>
      </c>
      <c r="M129" s="41" t="s">
        <v>20</v>
      </c>
      <c r="N129" s="42">
        <v>0.78055555555555556</v>
      </c>
      <c r="O129" s="41" t="s">
        <v>25</v>
      </c>
      <c r="P129" s="9"/>
      <c r="Q129" s="11">
        <f t="shared" si="99"/>
        <v>2.7083333333333348E-2</v>
      </c>
      <c r="R129" s="11">
        <f t="shared" si="100"/>
        <v>1.388888888888884E-3</v>
      </c>
      <c r="S129" s="11">
        <f t="shared" si="101"/>
        <v>2.8472222222222232E-2</v>
      </c>
      <c r="T129" s="11">
        <f t="shared" si="103"/>
        <v>3.4722222222223209E-3</v>
      </c>
      <c r="U129" s="41">
        <v>25.3</v>
      </c>
      <c r="V129" s="98">
        <f>INDEX('Počty dní'!F:J,MATCH(E129,'Počty dní'!H:H,0),4)</f>
        <v>57</v>
      </c>
      <c r="W129" s="99">
        <f t="shared" si="102"/>
        <v>1442.1000000000001</v>
      </c>
    </row>
    <row r="130" spans="1:24" ht="15" thickBot="1" x14ac:dyDescent="0.35">
      <c r="A130" s="43" t="str">
        <f ca="1">CONCATENATE(INDIRECT("R[-3]C[0]",FALSE),"celkem")</f>
        <v>512celkem</v>
      </c>
      <c r="B130" s="44"/>
      <c r="C130" s="44" t="str">
        <f ca="1">INDIRECT("R[-1]C[12]",FALSE)</f>
        <v>Dešov</v>
      </c>
      <c r="D130" s="45"/>
      <c r="E130" s="44"/>
      <c r="F130" s="45"/>
      <c r="G130" s="46"/>
      <c r="H130" s="47"/>
      <c r="I130" s="48"/>
      <c r="J130" s="49" t="str">
        <f ca="1">INDIRECT("R[-2]C[0]",FALSE)</f>
        <v>S</v>
      </c>
      <c r="K130" s="50"/>
      <c r="L130" s="51"/>
      <c r="M130" s="52"/>
      <c r="N130" s="51"/>
      <c r="O130" s="53"/>
      <c r="P130" s="44"/>
      <c r="Q130" s="54">
        <f>SUM(Q121:Q129)</f>
        <v>0.29583333333333328</v>
      </c>
      <c r="R130" s="54">
        <f t="shared" ref="R130:T130" si="104">SUM(R121:R129)</f>
        <v>1.5277777777777835E-2</v>
      </c>
      <c r="S130" s="54">
        <f t="shared" si="104"/>
        <v>0.31111111111111112</v>
      </c>
      <c r="T130" s="54">
        <f t="shared" si="104"/>
        <v>0.22708333333333336</v>
      </c>
      <c r="U130" s="55">
        <f>SUM(U121:U129)</f>
        <v>265.39999999999998</v>
      </c>
      <c r="V130" s="56"/>
      <c r="W130" s="106">
        <f>SUM(W121:W129)</f>
        <v>15127.799999999997</v>
      </c>
      <c r="X130" s="58"/>
    </row>
    <row r="132" spans="1:24" ht="15" thickBot="1" x14ac:dyDescent="0.35"/>
    <row r="133" spans="1:24" x14ac:dyDescent="0.3">
      <c r="A133" s="59">
        <v>513</v>
      </c>
      <c r="B133" s="60">
        <v>5113</v>
      </c>
      <c r="C133" s="60" t="s">
        <v>1</v>
      </c>
      <c r="D133" s="60"/>
      <c r="E133" s="61" t="str">
        <f t="shared" ref="E133:E141" si="105">CONCATENATE(C133,D133)</f>
        <v>X</v>
      </c>
      <c r="F133" s="60" t="s">
        <v>46</v>
      </c>
      <c r="G133" s="60">
        <v>1</v>
      </c>
      <c r="H133" s="62" t="str">
        <f t="shared" ref="H133:H141" si="106">CONCATENATE(F133,"/",G133)</f>
        <v>XXX373/1</v>
      </c>
      <c r="I133" s="60" t="s">
        <v>2</v>
      </c>
      <c r="J133" s="60" t="s">
        <v>3</v>
      </c>
      <c r="K133" s="63">
        <v>0.18680555555555556</v>
      </c>
      <c r="L133" s="63">
        <v>0.1875</v>
      </c>
      <c r="M133" s="60" t="s">
        <v>25</v>
      </c>
      <c r="N133" s="63">
        <v>0.21458333333333335</v>
      </c>
      <c r="O133" s="60" t="s">
        <v>20</v>
      </c>
      <c r="P133" s="62" t="str">
        <f t="shared" ref="P133:P140" si="107">IF(M134=O133,"OK","POZOR")</f>
        <v>OK</v>
      </c>
      <c r="Q133" s="64">
        <f t="shared" ref="Q133:Q141" si="108">IF(ISNUMBER(G133),N133-L133,IF(F133="přejezd",N133-L133,0))</f>
        <v>2.7083333333333348E-2</v>
      </c>
      <c r="R133" s="64">
        <f t="shared" ref="R133:R141" si="109">IF(ISNUMBER(G133),L133-K133,0)</f>
        <v>6.9444444444444198E-4</v>
      </c>
      <c r="S133" s="64">
        <f t="shared" ref="S133:S141" si="110">Q133+R133</f>
        <v>2.777777777777779E-2</v>
      </c>
      <c r="T133" s="60"/>
      <c r="U133" s="60">
        <v>25.3</v>
      </c>
      <c r="V133" s="97">
        <f>INDEX('Počty dní'!F:J,MATCH(E133,'Počty dní'!H:H,0),4)</f>
        <v>57</v>
      </c>
      <c r="W133" s="100">
        <f t="shared" ref="W133:W141" si="111">V133*U133</f>
        <v>1442.1000000000001</v>
      </c>
    </row>
    <row r="134" spans="1:24" x14ac:dyDescent="0.3">
      <c r="A134" s="66">
        <v>513</v>
      </c>
      <c r="B134" s="41">
        <v>5113</v>
      </c>
      <c r="C134" s="41" t="s">
        <v>1</v>
      </c>
      <c r="D134" s="41"/>
      <c r="E134" s="10" t="str">
        <f t="shared" si="105"/>
        <v>X</v>
      </c>
      <c r="F134" s="41" t="s">
        <v>46</v>
      </c>
      <c r="G134" s="41">
        <v>6</v>
      </c>
      <c r="H134" s="9" t="str">
        <f t="shared" si="106"/>
        <v>XXX373/6</v>
      </c>
      <c r="I134" s="41" t="s">
        <v>3</v>
      </c>
      <c r="J134" s="41" t="s">
        <v>3</v>
      </c>
      <c r="K134" s="42">
        <v>0.26250000000000001</v>
      </c>
      <c r="L134" s="42">
        <v>0.2638888888888889</v>
      </c>
      <c r="M134" s="41" t="s">
        <v>20</v>
      </c>
      <c r="N134" s="42">
        <v>0.3125</v>
      </c>
      <c r="O134" s="41" t="s">
        <v>11</v>
      </c>
      <c r="P134" s="9" t="str">
        <f t="shared" si="107"/>
        <v>OK</v>
      </c>
      <c r="Q134" s="11">
        <f t="shared" si="108"/>
        <v>4.8611111111111105E-2</v>
      </c>
      <c r="R134" s="11">
        <f t="shared" si="109"/>
        <v>1.388888888888884E-3</v>
      </c>
      <c r="S134" s="11">
        <f t="shared" si="110"/>
        <v>4.9999999999999989E-2</v>
      </c>
      <c r="T134" s="11">
        <f t="shared" ref="T134:T141" si="112">K134-N133</f>
        <v>4.7916666666666663E-2</v>
      </c>
      <c r="U134" s="41">
        <v>42.3</v>
      </c>
      <c r="V134" s="98">
        <f>INDEX('Počty dní'!F:J,MATCH(E134,'Počty dní'!H:H,0),4)</f>
        <v>57</v>
      </c>
      <c r="W134" s="99">
        <f t="shared" si="111"/>
        <v>2411.1</v>
      </c>
    </row>
    <row r="135" spans="1:24" x14ac:dyDescent="0.3">
      <c r="A135" s="66">
        <v>513</v>
      </c>
      <c r="B135" s="41">
        <v>5113</v>
      </c>
      <c r="C135" s="41" t="s">
        <v>1</v>
      </c>
      <c r="D135" s="41"/>
      <c r="E135" s="10" t="str">
        <f>CONCATENATE(C135,D135)</f>
        <v>X</v>
      </c>
      <c r="F135" s="41" t="s">
        <v>49</v>
      </c>
      <c r="G135" s="41">
        <v>5</v>
      </c>
      <c r="H135" s="9" t="str">
        <f>CONCATENATE(F135,"/",G135)</f>
        <v>XXX375/5</v>
      </c>
      <c r="I135" s="41" t="s">
        <v>2</v>
      </c>
      <c r="J135" s="41" t="s">
        <v>3</v>
      </c>
      <c r="K135" s="42">
        <v>0.36249999999999999</v>
      </c>
      <c r="L135" s="42">
        <v>0.36458333333333331</v>
      </c>
      <c r="M135" s="41" t="s">
        <v>11</v>
      </c>
      <c r="N135" s="42">
        <v>0.3888888888888889</v>
      </c>
      <c r="O135" s="41" t="s">
        <v>23</v>
      </c>
      <c r="P135" s="9" t="str">
        <f t="shared" si="107"/>
        <v>OK</v>
      </c>
      <c r="Q135" s="11">
        <f t="shared" si="108"/>
        <v>2.430555555555558E-2</v>
      </c>
      <c r="R135" s="11">
        <f t="shared" si="109"/>
        <v>2.0833333333333259E-3</v>
      </c>
      <c r="S135" s="11">
        <f t="shared" si="110"/>
        <v>2.6388888888888906E-2</v>
      </c>
      <c r="T135" s="11">
        <f t="shared" si="112"/>
        <v>4.9999999999999989E-2</v>
      </c>
      <c r="U135" s="41">
        <v>23.6</v>
      </c>
      <c r="V135" s="98">
        <f>INDEX('Počty dní'!F:J,MATCH(E135,'Počty dní'!H:H,0),4)</f>
        <v>57</v>
      </c>
      <c r="W135" s="99">
        <f>V135*U135</f>
        <v>1345.2</v>
      </c>
    </row>
    <row r="136" spans="1:24" x14ac:dyDescent="0.3">
      <c r="A136" s="66">
        <v>513</v>
      </c>
      <c r="B136" s="41">
        <v>5113</v>
      </c>
      <c r="C136" s="41" t="s">
        <v>1</v>
      </c>
      <c r="D136" s="41"/>
      <c r="E136" s="10" t="str">
        <f>CONCATENATE(C136,D136)</f>
        <v>X</v>
      </c>
      <c r="F136" s="41" t="s">
        <v>49</v>
      </c>
      <c r="G136" s="41">
        <v>8</v>
      </c>
      <c r="H136" s="9" t="str">
        <f>CONCATENATE(F136,"/",G136)</f>
        <v>XXX375/8</v>
      </c>
      <c r="I136" s="41" t="s">
        <v>2</v>
      </c>
      <c r="J136" s="41" t="s">
        <v>3</v>
      </c>
      <c r="K136" s="42">
        <v>0.3979166666666667</v>
      </c>
      <c r="L136" s="42">
        <v>0.39930555555555558</v>
      </c>
      <c r="M136" s="41" t="s">
        <v>23</v>
      </c>
      <c r="N136" s="42">
        <v>0.42499999999999999</v>
      </c>
      <c r="O136" s="41" t="s">
        <v>11</v>
      </c>
      <c r="P136" s="9" t="str">
        <f t="shared" si="107"/>
        <v>OK</v>
      </c>
      <c r="Q136" s="11">
        <f t="shared" si="108"/>
        <v>2.5694444444444409E-2</v>
      </c>
      <c r="R136" s="11">
        <f t="shared" si="109"/>
        <v>1.388888888888884E-3</v>
      </c>
      <c r="S136" s="11">
        <f t="shared" si="110"/>
        <v>2.7083333333333293E-2</v>
      </c>
      <c r="T136" s="11">
        <f t="shared" si="112"/>
        <v>9.0277777777778012E-3</v>
      </c>
      <c r="U136" s="41">
        <v>24.8</v>
      </c>
      <c r="V136" s="98">
        <f>INDEX('Počty dní'!F:J,MATCH(E136,'Počty dní'!H:H,0),4)</f>
        <v>57</v>
      </c>
      <c r="W136" s="99">
        <f>V136*U136</f>
        <v>1413.6000000000001</v>
      </c>
    </row>
    <row r="137" spans="1:24" x14ac:dyDescent="0.3">
      <c r="A137" s="66">
        <v>513</v>
      </c>
      <c r="B137" s="41">
        <v>5113</v>
      </c>
      <c r="C137" s="41" t="s">
        <v>1</v>
      </c>
      <c r="D137" s="41"/>
      <c r="E137" s="10" t="str">
        <f t="shared" si="105"/>
        <v>X</v>
      </c>
      <c r="F137" s="41" t="s">
        <v>43</v>
      </c>
      <c r="G137" s="41">
        <v>10</v>
      </c>
      <c r="H137" s="9" t="str">
        <f t="shared" si="106"/>
        <v>XXX400/10</v>
      </c>
      <c r="I137" s="41" t="s">
        <v>3</v>
      </c>
      <c r="J137" s="41" t="s">
        <v>3</v>
      </c>
      <c r="K137" s="42">
        <v>0.43055555555555558</v>
      </c>
      <c r="L137" s="42">
        <v>0.43402777777777773</v>
      </c>
      <c r="M137" s="41" t="s">
        <v>11</v>
      </c>
      <c r="N137" s="42">
        <v>0.47847222222222219</v>
      </c>
      <c r="O137" s="41" t="s">
        <v>5</v>
      </c>
      <c r="P137" s="9" t="str">
        <f t="shared" si="107"/>
        <v>OK</v>
      </c>
      <c r="Q137" s="11">
        <f t="shared" si="108"/>
        <v>4.4444444444444453E-2</v>
      </c>
      <c r="R137" s="11">
        <f t="shared" si="109"/>
        <v>3.4722222222221544E-3</v>
      </c>
      <c r="S137" s="11">
        <f t="shared" si="110"/>
        <v>4.7916666666666607E-2</v>
      </c>
      <c r="T137" s="11">
        <f t="shared" si="112"/>
        <v>5.5555555555555913E-3</v>
      </c>
      <c r="U137" s="41">
        <v>47.5</v>
      </c>
      <c r="V137" s="98">
        <f>INDEX('Počty dní'!F:J,MATCH(E137,'Počty dní'!H:H,0),4)</f>
        <v>57</v>
      </c>
      <c r="W137" s="99">
        <f t="shared" si="111"/>
        <v>2707.5</v>
      </c>
    </row>
    <row r="138" spans="1:24" x14ac:dyDescent="0.3">
      <c r="A138" s="66">
        <v>513</v>
      </c>
      <c r="B138" s="41">
        <v>5113</v>
      </c>
      <c r="C138" s="41" t="s">
        <v>1</v>
      </c>
      <c r="D138" s="41"/>
      <c r="E138" s="10" t="str">
        <f t="shared" si="105"/>
        <v>X</v>
      </c>
      <c r="F138" s="41" t="s">
        <v>43</v>
      </c>
      <c r="G138" s="41">
        <v>11</v>
      </c>
      <c r="H138" s="9" t="str">
        <f t="shared" si="106"/>
        <v>XXX400/11</v>
      </c>
      <c r="I138" s="41" t="s">
        <v>3</v>
      </c>
      <c r="J138" s="41" t="s">
        <v>3</v>
      </c>
      <c r="K138" s="42">
        <v>0.51944444444444449</v>
      </c>
      <c r="L138" s="42">
        <v>0.5229166666666667</v>
      </c>
      <c r="M138" s="41" t="s">
        <v>5</v>
      </c>
      <c r="N138" s="42">
        <v>0.56597222222222221</v>
      </c>
      <c r="O138" s="41" t="s">
        <v>11</v>
      </c>
      <c r="P138" s="9" t="str">
        <f t="shared" si="107"/>
        <v>OK</v>
      </c>
      <c r="Q138" s="11">
        <f t="shared" si="108"/>
        <v>4.3055555555555514E-2</v>
      </c>
      <c r="R138" s="11">
        <f t="shared" si="109"/>
        <v>3.4722222222222099E-3</v>
      </c>
      <c r="S138" s="11">
        <f t="shared" si="110"/>
        <v>4.6527777777777724E-2</v>
      </c>
      <c r="T138" s="11">
        <f t="shared" si="112"/>
        <v>4.0972222222222299E-2</v>
      </c>
      <c r="U138" s="41">
        <v>47.5</v>
      </c>
      <c r="V138" s="98">
        <f>INDEX('Počty dní'!F:J,MATCH(E138,'Počty dní'!H:H,0),4)</f>
        <v>57</v>
      </c>
      <c r="W138" s="99">
        <f t="shared" si="111"/>
        <v>2707.5</v>
      </c>
    </row>
    <row r="139" spans="1:24" x14ac:dyDescent="0.3">
      <c r="A139" s="66">
        <v>513</v>
      </c>
      <c r="B139" s="41">
        <v>5113</v>
      </c>
      <c r="C139" s="41" t="s">
        <v>1</v>
      </c>
      <c r="D139" s="41"/>
      <c r="E139" s="10" t="str">
        <f>CONCATENATE(C139,D139)</f>
        <v>X</v>
      </c>
      <c r="F139" s="41" t="s">
        <v>50</v>
      </c>
      <c r="G139" s="41">
        <v>9</v>
      </c>
      <c r="H139" s="9" t="str">
        <f>CONCATENATE(F139,"/",G139)</f>
        <v>XXX380/9</v>
      </c>
      <c r="I139" s="41" t="s">
        <v>2</v>
      </c>
      <c r="J139" s="41" t="s">
        <v>3</v>
      </c>
      <c r="K139" s="42">
        <v>0.56597222222222221</v>
      </c>
      <c r="L139" s="42">
        <v>0.56944444444444442</v>
      </c>
      <c r="M139" s="41" t="s">
        <v>11</v>
      </c>
      <c r="N139" s="42">
        <v>0.6</v>
      </c>
      <c r="O139" s="41" t="s">
        <v>0</v>
      </c>
      <c r="P139" s="9" t="str">
        <f t="shared" si="107"/>
        <v>OK</v>
      </c>
      <c r="Q139" s="11">
        <f t="shared" si="108"/>
        <v>3.0555555555555558E-2</v>
      </c>
      <c r="R139" s="11">
        <f t="shared" si="109"/>
        <v>3.4722222222222099E-3</v>
      </c>
      <c r="S139" s="11">
        <f t="shared" si="110"/>
        <v>3.4027777777777768E-2</v>
      </c>
      <c r="T139" s="11">
        <f t="shared" si="112"/>
        <v>0</v>
      </c>
      <c r="U139" s="41">
        <v>32</v>
      </c>
      <c r="V139" s="98">
        <f>INDEX('Počty dní'!F:J,MATCH(E139,'Počty dní'!H:H,0),4)</f>
        <v>57</v>
      </c>
      <c r="W139" s="99">
        <f>V139*U139</f>
        <v>1824</v>
      </c>
    </row>
    <row r="140" spans="1:24" x14ac:dyDescent="0.3">
      <c r="A140" s="66">
        <v>513</v>
      </c>
      <c r="B140" s="41">
        <v>5113</v>
      </c>
      <c r="C140" s="41" t="s">
        <v>1</v>
      </c>
      <c r="D140" s="41"/>
      <c r="E140" s="10" t="str">
        <f>CONCATENATE(C140,D140)</f>
        <v>X</v>
      </c>
      <c r="F140" s="41" t="s">
        <v>50</v>
      </c>
      <c r="G140" s="41">
        <v>12</v>
      </c>
      <c r="H140" s="9" t="str">
        <f>CONCATENATE(F140,"/",G140)</f>
        <v>XXX380/12</v>
      </c>
      <c r="I140" s="41" t="s">
        <v>2</v>
      </c>
      <c r="J140" s="41" t="s">
        <v>3</v>
      </c>
      <c r="K140" s="42">
        <v>0.6</v>
      </c>
      <c r="L140" s="42">
        <v>0.60069444444444442</v>
      </c>
      <c r="M140" s="41" t="s">
        <v>0</v>
      </c>
      <c r="N140" s="42">
        <v>0.6333333333333333</v>
      </c>
      <c r="O140" s="41" t="s">
        <v>11</v>
      </c>
      <c r="P140" s="9" t="str">
        <f t="shared" si="107"/>
        <v>OK</v>
      </c>
      <c r="Q140" s="11">
        <f t="shared" si="108"/>
        <v>3.2638888888888884E-2</v>
      </c>
      <c r="R140" s="11">
        <f t="shared" si="109"/>
        <v>6.9444444444444198E-4</v>
      </c>
      <c r="S140" s="11">
        <f t="shared" si="110"/>
        <v>3.3333333333333326E-2</v>
      </c>
      <c r="T140" s="11">
        <f t="shared" si="112"/>
        <v>0</v>
      </c>
      <c r="U140" s="41">
        <v>32</v>
      </c>
      <c r="V140" s="98">
        <f>INDEX('Počty dní'!F:J,MATCH(E140,'Počty dní'!H:H,0),4)</f>
        <v>57</v>
      </c>
      <c r="W140" s="99">
        <f>V140*U140</f>
        <v>1824</v>
      </c>
    </row>
    <row r="141" spans="1:24" ht="15" thickBot="1" x14ac:dyDescent="0.35">
      <c r="A141" s="66">
        <v>513</v>
      </c>
      <c r="B141" s="41">
        <v>5113</v>
      </c>
      <c r="C141" s="41" t="s">
        <v>1</v>
      </c>
      <c r="D141" s="41"/>
      <c r="E141" s="10" t="str">
        <f t="shared" si="105"/>
        <v>X</v>
      </c>
      <c r="F141" s="41" t="s">
        <v>46</v>
      </c>
      <c r="G141" s="41">
        <v>15</v>
      </c>
      <c r="H141" s="9" t="str">
        <f t="shared" si="106"/>
        <v>XXX373/15</v>
      </c>
      <c r="I141" s="41" t="s">
        <v>2</v>
      </c>
      <c r="J141" s="41" t="s">
        <v>3</v>
      </c>
      <c r="K141" s="42">
        <v>0.65277777777777779</v>
      </c>
      <c r="L141" s="42">
        <v>0.65625</v>
      </c>
      <c r="M141" s="41" t="s">
        <v>11</v>
      </c>
      <c r="N141" s="42">
        <v>0.67222222222222217</v>
      </c>
      <c r="O141" s="41" t="s">
        <v>25</v>
      </c>
      <c r="P141" s="9"/>
      <c r="Q141" s="11">
        <f t="shared" si="108"/>
        <v>1.5972222222222165E-2</v>
      </c>
      <c r="R141" s="11">
        <f t="shared" si="109"/>
        <v>3.4722222222222099E-3</v>
      </c>
      <c r="S141" s="11">
        <f t="shared" si="110"/>
        <v>1.9444444444444375E-2</v>
      </c>
      <c r="T141" s="11">
        <f t="shared" si="112"/>
        <v>1.9444444444444486E-2</v>
      </c>
      <c r="U141" s="41">
        <v>16</v>
      </c>
      <c r="V141" s="98">
        <f>INDEX('Počty dní'!F:J,MATCH(E141,'Počty dní'!H:H,0),4)</f>
        <v>57</v>
      </c>
      <c r="W141" s="99">
        <f t="shared" si="111"/>
        <v>912</v>
      </c>
    </row>
    <row r="142" spans="1:24" ht="15" thickBot="1" x14ac:dyDescent="0.35">
      <c r="A142" s="43" t="str">
        <f ca="1">CONCATENATE(INDIRECT("R[-3]C[0]",FALSE),"celkem")</f>
        <v>513celkem</v>
      </c>
      <c r="B142" s="44"/>
      <c r="C142" s="44" t="str">
        <f ca="1">INDIRECT("R[-1]C[12]",FALSE)</f>
        <v>Dešov</v>
      </c>
      <c r="D142" s="45"/>
      <c r="E142" s="44"/>
      <c r="F142" s="45"/>
      <c r="G142" s="46"/>
      <c r="H142" s="47"/>
      <c r="I142" s="48"/>
      <c r="J142" s="49" t="str">
        <f ca="1">INDIRECT("R[-2]C[0]",FALSE)</f>
        <v>V</v>
      </c>
      <c r="K142" s="50"/>
      <c r="L142" s="51"/>
      <c r="M142" s="52"/>
      <c r="N142" s="51"/>
      <c r="O142" s="53"/>
      <c r="P142" s="44"/>
      <c r="Q142" s="54">
        <f>SUM(Q133:Q141)</f>
        <v>0.29236111111111102</v>
      </c>
      <c r="R142" s="54">
        <f>SUM(R133:R141)</f>
        <v>2.0138888888888762E-2</v>
      </c>
      <c r="S142" s="54">
        <f>SUM(S133:S141)</f>
        <v>0.31249999999999978</v>
      </c>
      <c r="T142" s="54">
        <f>SUM(T133:T141)</f>
        <v>0.17291666666666683</v>
      </c>
      <c r="U142" s="55">
        <f>SUM(U133:U141)</f>
        <v>291</v>
      </c>
      <c r="V142" s="56"/>
      <c r="W142" s="106">
        <f>SUM(W133:W141)</f>
        <v>16587</v>
      </c>
      <c r="X142" s="58"/>
    </row>
    <row r="144" spans="1:24" ht="15" thickBot="1" x14ac:dyDescent="0.35"/>
    <row r="145" spans="1:24" x14ac:dyDescent="0.3">
      <c r="A145" s="59">
        <v>514</v>
      </c>
      <c r="B145" s="60">
        <v>5114</v>
      </c>
      <c r="C145" s="60" t="s">
        <v>1</v>
      </c>
      <c r="D145" s="60"/>
      <c r="E145" s="61" t="str">
        <f t="shared" ref="E145:E151" si="113">CONCATENATE(C145,D145)</f>
        <v>X</v>
      </c>
      <c r="F145" s="60" t="s">
        <v>46</v>
      </c>
      <c r="G145" s="60">
        <v>2</v>
      </c>
      <c r="H145" s="62" t="str">
        <f t="shared" ref="H145:H151" si="114">CONCATENATE(F145,"/",G145)</f>
        <v>XXX373/2</v>
      </c>
      <c r="I145" s="60" t="s">
        <v>2</v>
      </c>
      <c r="J145" s="60" t="s">
        <v>3</v>
      </c>
      <c r="K145" s="63">
        <v>0.18263888888888891</v>
      </c>
      <c r="L145" s="63">
        <v>0.18402777777777779</v>
      </c>
      <c r="M145" s="60" t="s">
        <v>20</v>
      </c>
      <c r="N145" s="63">
        <v>0.22916666666666666</v>
      </c>
      <c r="O145" s="60" t="s">
        <v>11</v>
      </c>
      <c r="P145" s="62" t="str">
        <f t="shared" ref="P145:P150" si="115">IF(M146=O145,"OK","POZOR")</f>
        <v>OK</v>
      </c>
      <c r="Q145" s="64">
        <f t="shared" ref="Q145:Q151" si="116">IF(ISNUMBER(G145),N145-L145,IF(F145="přejezd",N145-L145,0))</f>
        <v>4.5138888888888867E-2</v>
      </c>
      <c r="R145" s="64">
        <f t="shared" ref="R145:R151" si="117">IF(ISNUMBER(G145),L145-K145,0)</f>
        <v>1.388888888888884E-3</v>
      </c>
      <c r="S145" s="64">
        <f t="shared" ref="S145:S151" si="118">Q145+R145</f>
        <v>4.6527777777777751E-2</v>
      </c>
      <c r="T145" s="60"/>
      <c r="U145" s="60">
        <v>42.3</v>
      </c>
      <c r="V145" s="97">
        <f>INDEX('Počty dní'!F:J,MATCH(E145,'Počty dní'!H:H,0),4)</f>
        <v>57</v>
      </c>
      <c r="W145" s="100">
        <f t="shared" ref="W145:W151" si="119">V145*U145</f>
        <v>2411.1</v>
      </c>
    </row>
    <row r="146" spans="1:24" x14ac:dyDescent="0.3">
      <c r="A146" s="66">
        <v>514</v>
      </c>
      <c r="B146" s="41">
        <v>5114</v>
      </c>
      <c r="C146" s="41" t="s">
        <v>1</v>
      </c>
      <c r="D146" s="41"/>
      <c r="E146" s="10" t="str">
        <f t="shared" si="113"/>
        <v>X</v>
      </c>
      <c r="F146" s="41" t="s">
        <v>41</v>
      </c>
      <c r="G146" s="41">
        <v>8</v>
      </c>
      <c r="H146" s="9" t="str">
        <f t="shared" si="114"/>
        <v>XXX370/8</v>
      </c>
      <c r="I146" s="41" t="s">
        <v>3</v>
      </c>
      <c r="J146" s="41" t="s">
        <v>3</v>
      </c>
      <c r="K146" s="42">
        <v>0.23402777777777781</v>
      </c>
      <c r="L146" s="42">
        <v>0.23750000000000002</v>
      </c>
      <c r="M146" s="41" t="s">
        <v>11</v>
      </c>
      <c r="N146" s="42">
        <v>0.2638888888888889</v>
      </c>
      <c r="O146" s="41" t="s">
        <v>4</v>
      </c>
      <c r="P146" s="9" t="str">
        <f t="shared" si="115"/>
        <v>OK</v>
      </c>
      <c r="Q146" s="11">
        <f t="shared" si="116"/>
        <v>2.6388888888888878E-2</v>
      </c>
      <c r="R146" s="11">
        <f t="shared" si="117"/>
        <v>3.4722222222222099E-3</v>
      </c>
      <c r="S146" s="11">
        <f t="shared" si="118"/>
        <v>2.9861111111111088E-2</v>
      </c>
      <c r="T146" s="11">
        <f t="shared" ref="T146:T151" si="120">K146-N145</f>
        <v>4.8611111111111494E-3</v>
      </c>
      <c r="U146" s="41">
        <v>26.4</v>
      </c>
      <c r="V146" s="98">
        <f>INDEX('Počty dní'!F:J,MATCH(E146,'Počty dní'!H:H,0),4)</f>
        <v>57</v>
      </c>
      <c r="W146" s="99">
        <f t="shared" si="119"/>
        <v>1504.8</v>
      </c>
    </row>
    <row r="147" spans="1:24" x14ac:dyDescent="0.3">
      <c r="A147" s="66">
        <v>514</v>
      </c>
      <c r="B147" s="41">
        <v>5114</v>
      </c>
      <c r="C147" s="41" t="s">
        <v>1</v>
      </c>
      <c r="D147" s="41"/>
      <c r="E147" s="10" t="str">
        <f t="shared" si="113"/>
        <v>X</v>
      </c>
      <c r="F147" s="41" t="s">
        <v>41</v>
      </c>
      <c r="G147" s="41">
        <v>9</v>
      </c>
      <c r="H147" s="9" t="str">
        <f t="shared" si="114"/>
        <v>XXX370/9</v>
      </c>
      <c r="I147" s="41" t="s">
        <v>3</v>
      </c>
      <c r="J147" s="41" t="s">
        <v>3</v>
      </c>
      <c r="K147" s="42">
        <v>0.27430555555555552</v>
      </c>
      <c r="L147" s="42">
        <v>0.27777777777777779</v>
      </c>
      <c r="M147" s="41" t="s">
        <v>4</v>
      </c>
      <c r="N147" s="42">
        <v>0.3034722222222222</v>
      </c>
      <c r="O147" s="41" t="s">
        <v>11</v>
      </c>
      <c r="P147" s="9" t="str">
        <f t="shared" si="115"/>
        <v>OK</v>
      </c>
      <c r="Q147" s="11">
        <f t="shared" si="116"/>
        <v>2.5694444444444409E-2</v>
      </c>
      <c r="R147" s="11">
        <f t="shared" si="117"/>
        <v>3.4722222222222654E-3</v>
      </c>
      <c r="S147" s="11">
        <f t="shared" si="118"/>
        <v>2.9166666666666674E-2</v>
      </c>
      <c r="T147" s="11">
        <f t="shared" si="120"/>
        <v>1.041666666666663E-2</v>
      </c>
      <c r="U147" s="41">
        <v>26.4</v>
      </c>
      <c r="V147" s="98">
        <f>INDEX('Počty dní'!F:J,MATCH(E147,'Počty dní'!H:H,0),4)</f>
        <v>57</v>
      </c>
      <c r="W147" s="99">
        <f t="shared" si="119"/>
        <v>1504.8</v>
      </c>
    </row>
    <row r="148" spans="1:24" x14ac:dyDescent="0.3">
      <c r="A148" s="66">
        <v>514</v>
      </c>
      <c r="B148" s="41">
        <v>5114</v>
      </c>
      <c r="C148" s="41" t="s">
        <v>1</v>
      </c>
      <c r="D148" s="41"/>
      <c r="E148" s="10" t="str">
        <f t="shared" si="113"/>
        <v>X</v>
      </c>
      <c r="F148" s="41" t="s">
        <v>41</v>
      </c>
      <c r="G148" s="41">
        <v>24</v>
      </c>
      <c r="H148" s="9" t="str">
        <f t="shared" si="114"/>
        <v>XXX370/24</v>
      </c>
      <c r="I148" s="41" t="s">
        <v>3</v>
      </c>
      <c r="J148" s="41" t="s">
        <v>3</v>
      </c>
      <c r="K148" s="42">
        <v>0.38680555555555557</v>
      </c>
      <c r="L148" s="42">
        <v>0.3888888888888889</v>
      </c>
      <c r="M148" s="41" t="s">
        <v>11</v>
      </c>
      <c r="N148" s="42">
        <v>0.41666666666666669</v>
      </c>
      <c r="O148" s="41" t="s">
        <v>4</v>
      </c>
      <c r="P148" s="9" t="str">
        <f t="shared" si="115"/>
        <v>OK</v>
      </c>
      <c r="Q148" s="11">
        <f t="shared" si="116"/>
        <v>2.777777777777779E-2</v>
      </c>
      <c r="R148" s="11">
        <f t="shared" si="117"/>
        <v>2.0833333333333259E-3</v>
      </c>
      <c r="S148" s="11">
        <f t="shared" si="118"/>
        <v>2.9861111111111116E-2</v>
      </c>
      <c r="T148" s="11">
        <f t="shared" si="120"/>
        <v>8.333333333333337E-2</v>
      </c>
      <c r="U148" s="41">
        <v>28</v>
      </c>
      <c r="V148" s="98">
        <f>INDEX('Počty dní'!F:J,MATCH(E148,'Počty dní'!H:H,0),4)</f>
        <v>57</v>
      </c>
      <c r="W148" s="99">
        <f t="shared" si="119"/>
        <v>1596</v>
      </c>
    </row>
    <row r="149" spans="1:24" x14ac:dyDescent="0.3">
      <c r="A149" s="66">
        <v>514</v>
      </c>
      <c r="B149" s="41">
        <v>5114</v>
      </c>
      <c r="C149" s="41" t="s">
        <v>1</v>
      </c>
      <c r="D149" s="41"/>
      <c r="E149" s="10" t="str">
        <f t="shared" si="113"/>
        <v>X</v>
      </c>
      <c r="F149" s="41" t="s">
        <v>44</v>
      </c>
      <c r="G149" s="41">
        <v>10</v>
      </c>
      <c r="H149" s="9" t="str">
        <f t="shared" si="114"/>
        <v>XXX405/10</v>
      </c>
      <c r="I149" s="41" t="s">
        <v>2</v>
      </c>
      <c r="J149" s="41" t="s">
        <v>3</v>
      </c>
      <c r="K149" s="42">
        <v>0.52569444444444446</v>
      </c>
      <c r="L149" s="42">
        <v>0.52777777777777779</v>
      </c>
      <c r="M149" s="41" t="s">
        <v>4</v>
      </c>
      <c r="N149" s="42">
        <v>0.59375</v>
      </c>
      <c r="O149" s="41" t="s">
        <v>20</v>
      </c>
      <c r="P149" s="9" t="str">
        <f t="shared" si="115"/>
        <v>OK</v>
      </c>
      <c r="Q149" s="11">
        <f t="shared" si="116"/>
        <v>6.597222222222221E-2</v>
      </c>
      <c r="R149" s="11">
        <f t="shared" si="117"/>
        <v>2.0833333333333259E-3</v>
      </c>
      <c r="S149" s="11">
        <f t="shared" si="118"/>
        <v>6.8055555555555536E-2</v>
      </c>
      <c r="T149" s="11">
        <f t="shared" si="120"/>
        <v>0.10902777777777778</v>
      </c>
      <c r="U149" s="41">
        <v>49.8</v>
      </c>
      <c r="V149" s="98">
        <f>INDEX('Počty dní'!F:J,MATCH(E149,'Počty dní'!H:H,0),4)</f>
        <v>57</v>
      </c>
      <c r="W149" s="99">
        <f t="shared" si="119"/>
        <v>2838.6</v>
      </c>
    </row>
    <row r="150" spans="1:24" x14ac:dyDescent="0.3">
      <c r="A150" s="66">
        <v>514</v>
      </c>
      <c r="B150" s="41">
        <v>5114</v>
      </c>
      <c r="C150" s="41" t="s">
        <v>1</v>
      </c>
      <c r="D150" s="41"/>
      <c r="E150" s="10" t="str">
        <f t="shared" si="113"/>
        <v>X</v>
      </c>
      <c r="F150" s="41" t="s">
        <v>41</v>
      </c>
      <c r="G150" s="41">
        <v>40</v>
      </c>
      <c r="H150" s="9" t="str">
        <f t="shared" si="114"/>
        <v>XXX370/40</v>
      </c>
      <c r="I150" s="41" t="s">
        <v>3</v>
      </c>
      <c r="J150" s="41" t="s">
        <v>3</v>
      </c>
      <c r="K150" s="42">
        <v>0.61249999999999993</v>
      </c>
      <c r="L150" s="42">
        <v>0.61597222222222225</v>
      </c>
      <c r="M150" s="41" t="s">
        <v>20</v>
      </c>
      <c r="N150" s="42">
        <v>0.66666666666666663</v>
      </c>
      <c r="O150" s="41" t="s">
        <v>4</v>
      </c>
      <c r="P150" s="9" t="str">
        <f t="shared" si="115"/>
        <v>OK</v>
      </c>
      <c r="Q150" s="11">
        <f t="shared" si="116"/>
        <v>5.0694444444444375E-2</v>
      </c>
      <c r="R150" s="11">
        <f t="shared" si="117"/>
        <v>3.4722222222223209E-3</v>
      </c>
      <c r="S150" s="11">
        <f t="shared" si="118"/>
        <v>5.4166666666666696E-2</v>
      </c>
      <c r="T150" s="11">
        <f t="shared" si="120"/>
        <v>1.8749999999999933E-2</v>
      </c>
      <c r="U150" s="41">
        <v>48.9</v>
      </c>
      <c r="V150" s="98">
        <f>INDEX('Počty dní'!F:J,MATCH(E150,'Počty dní'!H:H,0),4)</f>
        <v>57</v>
      </c>
      <c r="W150" s="99">
        <f t="shared" si="119"/>
        <v>2787.2999999999997</v>
      </c>
    </row>
    <row r="151" spans="1:24" ht="15" thickBot="1" x14ac:dyDescent="0.35">
      <c r="A151" s="66">
        <v>514</v>
      </c>
      <c r="B151" s="41">
        <v>5114</v>
      </c>
      <c r="C151" s="41" t="s">
        <v>1</v>
      </c>
      <c r="D151" s="41"/>
      <c r="E151" s="10" t="str">
        <f t="shared" si="113"/>
        <v>X</v>
      </c>
      <c r="F151" s="41" t="s">
        <v>41</v>
      </c>
      <c r="G151" s="41">
        <v>43</v>
      </c>
      <c r="H151" s="9" t="str">
        <f t="shared" si="114"/>
        <v>XXX370/43</v>
      </c>
      <c r="I151" s="41" t="s">
        <v>3</v>
      </c>
      <c r="J151" s="41" t="s">
        <v>3</v>
      </c>
      <c r="K151" s="42">
        <v>0.70486111111111116</v>
      </c>
      <c r="L151" s="42">
        <v>0.70833333333333337</v>
      </c>
      <c r="M151" s="41" t="s">
        <v>4</v>
      </c>
      <c r="N151" s="42">
        <v>0.75555555555555554</v>
      </c>
      <c r="O151" s="41" t="s">
        <v>20</v>
      </c>
      <c r="P151" s="9"/>
      <c r="Q151" s="11">
        <f t="shared" si="116"/>
        <v>4.7222222222222165E-2</v>
      </c>
      <c r="R151" s="11">
        <f t="shared" si="117"/>
        <v>3.4722222222222099E-3</v>
      </c>
      <c r="S151" s="11">
        <f t="shared" si="118"/>
        <v>5.0694444444444375E-2</v>
      </c>
      <c r="T151" s="11">
        <f t="shared" si="120"/>
        <v>3.8194444444444531E-2</v>
      </c>
      <c r="U151" s="41">
        <v>47.4</v>
      </c>
      <c r="V151" s="98">
        <f>INDEX('Počty dní'!F:J,MATCH(E151,'Počty dní'!H:H,0),4)</f>
        <v>57</v>
      </c>
      <c r="W151" s="99">
        <f t="shared" si="119"/>
        <v>2701.7999999999997</v>
      </c>
    </row>
    <row r="152" spans="1:24" ht="15" thickBot="1" x14ac:dyDescent="0.35">
      <c r="A152" s="43" t="str">
        <f ca="1">CONCATENATE(INDIRECT("R[-3]C[0]",FALSE),"celkem")</f>
        <v>514celkem</v>
      </c>
      <c r="B152" s="44"/>
      <c r="C152" s="44" t="str">
        <f ca="1">INDIRECT("R[-1]C[12]",FALSE)</f>
        <v>Jemnice,,aut.nádr.</v>
      </c>
      <c r="D152" s="45"/>
      <c r="E152" s="44"/>
      <c r="F152" s="45"/>
      <c r="G152" s="46"/>
      <c r="H152" s="47"/>
      <c r="I152" s="48"/>
      <c r="J152" s="49" t="str">
        <f ca="1">INDIRECT("R[-2]C[0]",FALSE)</f>
        <v>V</v>
      </c>
      <c r="K152" s="50"/>
      <c r="L152" s="51"/>
      <c r="M152" s="52"/>
      <c r="N152" s="51"/>
      <c r="O152" s="53"/>
      <c r="P152" s="44"/>
      <c r="Q152" s="54">
        <f>SUM(Q145:Q151)</f>
        <v>0.2888888888888887</v>
      </c>
      <c r="R152" s="54">
        <f>SUM(R145:R151)</f>
        <v>1.9444444444444542E-2</v>
      </c>
      <c r="S152" s="54">
        <f>SUM(S145:S151)</f>
        <v>0.30833333333333324</v>
      </c>
      <c r="T152" s="54">
        <f>SUM(T145:T151)</f>
        <v>0.26458333333333339</v>
      </c>
      <c r="U152" s="55">
        <f>SUM(U145:U151)</f>
        <v>269.2</v>
      </c>
      <c r="V152" s="56"/>
      <c r="W152" s="106">
        <f>SUM(W145:W151)</f>
        <v>15344.399999999998</v>
      </c>
      <c r="X152" s="58"/>
    </row>
    <row r="153" spans="1:24" x14ac:dyDescent="0.3">
      <c r="P153" s="1"/>
    </row>
    <row r="154" spans="1:24" ht="15" thickBot="1" x14ac:dyDescent="0.35">
      <c r="L154" s="1"/>
      <c r="N154" s="1"/>
      <c r="P154" s="1"/>
    </row>
    <row r="155" spans="1:24" x14ac:dyDescent="0.3">
      <c r="A155" s="59">
        <v>515</v>
      </c>
      <c r="B155" s="60">
        <v>5115</v>
      </c>
      <c r="C155" s="60" t="s">
        <v>1</v>
      </c>
      <c r="D155" s="60"/>
      <c r="E155" s="61" t="str">
        <f t="shared" ref="E155:E161" si="121">CONCATENATE(C155,D155)</f>
        <v>X</v>
      </c>
      <c r="F155" s="60" t="s">
        <v>41</v>
      </c>
      <c r="G155" s="60">
        <v>6</v>
      </c>
      <c r="H155" s="62" t="str">
        <f t="shared" ref="H155:H161" si="122">CONCATENATE(F155,"/",G155)</f>
        <v>XXX370/6</v>
      </c>
      <c r="I155" s="60" t="s">
        <v>3</v>
      </c>
      <c r="J155" s="60" t="s">
        <v>3</v>
      </c>
      <c r="K155" s="63">
        <v>0.19791666666666666</v>
      </c>
      <c r="L155" s="63">
        <v>0.19930555555555554</v>
      </c>
      <c r="M155" s="60" t="s">
        <v>20</v>
      </c>
      <c r="N155" s="63">
        <v>0.25</v>
      </c>
      <c r="O155" s="60" t="s">
        <v>4</v>
      </c>
      <c r="P155" s="62" t="str">
        <f t="shared" ref="P155:P162" si="123">IF(M156=O155,"OK","POZOR")</f>
        <v>OK</v>
      </c>
      <c r="Q155" s="64">
        <f t="shared" ref="Q155:Q163" si="124">IF(ISNUMBER(G155),N155-L155,IF(F155="přejezd",N155-L155,0))</f>
        <v>5.0694444444444459E-2</v>
      </c>
      <c r="R155" s="64">
        <f t="shared" ref="R155:R163" si="125">IF(ISNUMBER(G155),L155-K155,0)</f>
        <v>1.388888888888884E-3</v>
      </c>
      <c r="S155" s="64">
        <f t="shared" ref="S155:S163" si="126">Q155+R155</f>
        <v>5.2083333333333343E-2</v>
      </c>
      <c r="T155" s="60"/>
      <c r="U155" s="60">
        <v>48.9</v>
      </c>
      <c r="V155" s="97">
        <f>INDEX('Počty dní'!F:J,MATCH(E155,'Počty dní'!H:H,0),4)</f>
        <v>57</v>
      </c>
      <c r="W155" s="100">
        <f t="shared" ref="W155:W161" si="127">V155*U155</f>
        <v>2787.2999999999997</v>
      </c>
    </row>
    <row r="156" spans="1:24" x14ac:dyDescent="0.3">
      <c r="A156" s="66">
        <v>515</v>
      </c>
      <c r="B156" s="41">
        <v>5115</v>
      </c>
      <c r="C156" s="41" t="s">
        <v>1</v>
      </c>
      <c r="D156" s="41"/>
      <c r="E156" s="10" t="str">
        <f>CONCATENATE(C156,D156)</f>
        <v>X</v>
      </c>
      <c r="F156" s="41" t="s">
        <v>44</v>
      </c>
      <c r="G156" s="41">
        <v>6</v>
      </c>
      <c r="H156" s="9" t="str">
        <f>CONCATENATE(F156,"/",G156)</f>
        <v>XXX405/6</v>
      </c>
      <c r="I156" s="41" t="s">
        <v>2</v>
      </c>
      <c r="J156" s="41" t="s">
        <v>3</v>
      </c>
      <c r="K156" s="42">
        <v>0.35902777777777778</v>
      </c>
      <c r="L156" s="42">
        <v>0.3611111111111111</v>
      </c>
      <c r="M156" s="41" t="s">
        <v>4</v>
      </c>
      <c r="N156" s="42">
        <v>0.4152777777777778</v>
      </c>
      <c r="O156" s="41" t="s">
        <v>20</v>
      </c>
      <c r="P156" s="9" t="str">
        <f t="shared" si="123"/>
        <v>OK</v>
      </c>
      <c r="Q156" s="11">
        <f t="shared" si="124"/>
        <v>5.4166666666666696E-2</v>
      </c>
      <c r="R156" s="11">
        <f t="shared" si="125"/>
        <v>2.0833333333333259E-3</v>
      </c>
      <c r="S156" s="11">
        <f t="shared" si="126"/>
        <v>5.6250000000000022E-2</v>
      </c>
      <c r="T156" s="11">
        <f t="shared" ref="T156:T163" si="128">K156-N155</f>
        <v>0.10902777777777778</v>
      </c>
      <c r="U156" s="41">
        <v>44.2</v>
      </c>
      <c r="V156" s="98">
        <f>INDEX('Počty dní'!F:J,MATCH(E156,'Počty dní'!H:H,0),4)</f>
        <v>57</v>
      </c>
      <c r="W156" s="99">
        <f>V156*U156</f>
        <v>2519.4</v>
      </c>
    </row>
    <row r="157" spans="1:24" x14ac:dyDescent="0.3">
      <c r="A157" s="66">
        <v>515</v>
      </c>
      <c r="B157" s="41">
        <v>5115</v>
      </c>
      <c r="C157" s="41" t="s">
        <v>1</v>
      </c>
      <c r="D157" s="41"/>
      <c r="E157" s="10" t="str">
        <f>CONCATENATE(C157,D157)</f>
        <v>X</v>
      </c>
      <c r="F157" s="41" t="s">
        <v>44</v>
      </c>
      <c r="G157" s="41">
        <v>11</v>
      </c>
      <c r="H157" s="9" t="str">
        <f>CONCATENATE(F157,"/",G157)</f>
        <v>XXX405/11</v>
      </c>
      <c r="I157" s="41" t="s">
        <v>2</v>
      </c>
      <c r="J157" s="41" t="s">
        <v>3</v>
      </c>
      <c r="K157" s="42">
        <v>0.41597222222222219</v>
      </c>
      <c r="L157" s="42">
        <v>0.41666666666666669</v>
      </c>
      <c r="M157" s="41" t="s">
        <v>20</v>
      </c>
      <c r="N157" s="42">
        <v>0.47013888888888888</v>
      </c>
      <c r="O157" s="41" t="s">
        <v>4</v>
      </c>
      <c r="P157" s="9" t="str">
        <f t="shared" si="123"/>
        <v>OK</v>
      </c>
      <c r="Q157" s="11">
        <f t="shared" si="124"/>
        <v>5.3472222222222199E-2</v>
      </c>
      <c r="R157" s="11">
        <f t="shared" si="125"/>
        <v>6.9444444444449749E-4</v>
      </c>
      <c r="S157" s="11">
        <f t="shared" si="126"/>
        <v>5.4166666666666696E-2</v>
      </c>
      <c r="T157" s="11">
        <f t="shared" si="128"/>
        <v>6.9444444444438647E-4</v>
      </c>
      <c r="U157" s="41">
        <v>44.2</v>
      </c>
      <c r="V157" s="98">
        <f>INDEX('Počty dní'!F:J,MATCH(E157,'Počty dní'!H:H,0),4)</f>
        <v>57</v>
      </c>
      <c r="W157" s="99">
        <f>V157*U157</f>
        <v>2519.4</v>
      </c>
    </row>
    <row r="158" spans="1:24" x14ac:dyDescent="0.3">
      <c r="A158" s="66">
        <v>515</v>
      </c>
      <c r="B158" s="41">
        <v>5115</v>
      </c>
      <c r="C158" s="41" t="s">
        <v>1</v>
      </c>
      <c r="D158" s="41"/>
      <c r="E158" s="10" t="str">
        <f t="shared" si="121"/>
        <v>X</v>
      </c>
      <c r="F158" s="41" t="s">
        <v>41</v>
      </c>
      <c r="G158" s="41">
        <v>21</v>
      </c>
      <c r="H158" s="9" t="str">
        <f t="shared" si="122"/>
        <v>XXX370/21</v>
      </c>
      <c r="I158" s="41" t="s">
        <v>3</v>
      </c>
      <c r="J158" s="41" t="s">
        <v>3</v>
      </c>
      <c r="K158" s="42">
        <v>0.49652777777777773</v>
      </c>
      <c r="L158" s="42">
        <v>0.5</v>
      </c>
      <c r="M158" s="41" t="s">
        <v>4</v>
      </c>
      <c r="N158" s="42">
        <v>0.5493055555555556</v>
      </c>
      <c r="O158" s="41" t="s">
        <v>20</v>
      </c>
      <c r="P158" s="9" t="str">
        <f t="shared" si="123"/>
        <v>OK</v>
      </c>
      <c r="Q158" s="11">
        <f t="shared" si="124"/>
        <v>4.9305555555555602E-2</v>
      </c>
      <c r="R158" s="11">
        <f t="shared" si="125"/>
        <v>3.4722222222222654E-3</v>
      </c>
      <c r="S158" s="11">
        <f t="shared" si="126"/>
        <v>5.2777777777777868E-2</v>
      </c>
      <c r="T158" s="11">
        <f t="shared" si="128"/>
        <v>2.6388888888888851E-2</v>
      </c>
      <c r="U158" s="41">
        <v>48.9</v>
      </c>
      <c r="V158" s="98">
        <f>INDEX('Počty dní'!F:J,MATCH(E158,'Počty dní'!H:H,0),4)</f>
        <v>57</v>
      </c>
      <c r="W158" s="99">
        <f t="shared" si="127"/>
        <v>2787.2999999999997</v>
      </c>
    </row>
    <row r="159" spans="1:24" x14ac:dyDescent="0.3">
      <c r="A159" s="66">
        <v>515</v>
      </c>
      <c r="B159" s="41">
        <v>5115</v>
      </c>
      <c r="C159" s="41" t="s">
        <v>1</v>
      </c>
      <c r="D159" s="41"/>
      <c r="E159" s="10" t="str">
        <f t="shared" si="121"/>
        <v>X</v>
      </c>
      <c r="F159" s="41" t="s">
        <v>41</v>
      </c>
      <c r="G159" s="41">
        <v>36</v>
      </c>
      <c r="H159" s="9" t="str">
        <f t="shared" si="122"/>
        <v>XXX370/36</v>
      </c>
      <c r="I159" s="41" t="s">
        <v>3</v>
      </c>
      <c r="J159" s="41" t="s">
        <v>3</v>
      </c>
      <c r="K159" s="42">
        <v>0.57291666666666663</v>
      </c>
      <c r="L159" s="42">
        <v>0.57638888888888895</v>
      </c>
      <c r="M159" s="41" t="s">
        <v>20</v>
      </c>
      <c r="N159" s="42">
        <v>0.625</v>
      </c>
      <c r="O159" s="41" t="s">
        <v>4</v>
      </c>
      <c r="P159" s="9" t="str">
        <f t="shared" si="123"/>
        <v>OK</v>
      </c>
      <c r="Q159" s="11">
        <f t="shared" si="124"/>
        <v>4.8611111111111049E-2</v>
      </c>
      <c r="R159" s="11">
        <f t="shared" si="125"/>
        <v>3.4722222222223209E-3</v>
      </c>
      <c r="S159" s="11">
        <f t="shared" si="126"/>
        <v>5.208333333333337E-2</v>
      </c>
      <c r="T159" s="11">
        <f t="shared" si="128"/>
        <v>2.3611111111111027E-2</v>
      </c>
      <c r="U159" s="41">
        <v>47.4</v>
      </c>
      <c r="V159" s="98">
        <f>INDEX('Počty dní'!F:J,MATCH(E159,'Počty dní'!H:H,0),4)</f>
        <v>57</v>
      </c>
      <c r="W159" s="99">
        <f t="shared" si="127"/>
        <v>2701.7999999999997</v>
      </c>
    </row>
    <row r="160" spans="1:24" x14ac:dyDescent="0.3">
      <c r="A160" s="66">
        <v>515</v>
      </c>
      <c r="B160" s="41">
        <v>5115</v>
      </c>
      <c r="C160" s="41" t="s">
        <v>1</v>
      </c>
      <c r="D160" s="41"/>
      <c r="E160" s="10" t="str">
        <f t="shared" si="121"/>
        <v>X</v>
      </c>
      <c r="F160" s="41" t="s">
        <v>41</v>
      </c>
      <c r="G160" s="41">
        <v>37</v>
      </c>
      <c r="H160" s="9" t="str">
        <f t="shared" si="122"/>
        <v>XXX370/37</v>
      </c>
      <c r="I160" s="41" t="s">
        <v>3</v>
      </c>
      <c r="J160" s="41" t="s">
        <v>3</v>
      </c>
      <c r="K160" s="42">
        <v>0.63194444444444442</v>
      </c>
      <c r="L160" s="42">
        <v>0.63888888888888895</v>
      </c>
      <c r="M160" s="41" t="s">
        <v>4</v>
      </c>
      <c r="N160" s="42">
        <v>0.6645833333333333</v>
      </c>
      <c r="O160" s="41" t="s">
        <v>11</v>
      </c>
      <c r="P160" s="9" t="str">
        <f t="shared" si="123"/>
        <v>OK</v>
      </c>
      <c r="Q160" s="11">
        <f t="shared" si="124"/>
        <v>2.5694444444444353E-2</v>
      </c>
      <c r="R160" s="11">
        <f t="shared" si="125"/>
        <v>6.9444444444445308E-3</v>
      </c>
      <c r="S160" s="11">
        <f t="shared" si="126"/>
        <v>3.2638888888888884E-2</v>
      </c>
      <c r="T160" s="11">
        <f t="shared" si="128"/>
        <v>6.9444444444444198E-3</v>
      </c>
      <c r="U160" s="41">
        <v>26.4</v>
      </c>
      <c r="V160" s="98">
        <f>INDEX('Počty dní'!F:J,MATCH(E160,'Počty dní'!H:H,0),4)</f>
        <v>57</v>
      </c>
      <c r="W160" s="99">
        <f t="shared" si="127"/>
        <v>1504.8</v>
      </c>
    </row>
    <row r="161" spans="1:24" x14ac:dyDescent="0.3">
      <c r="A161" s="66">
        <v>515</v>
      </c>
      <c r="B161" s="41">
        <v>5115</v>
      </c>
      <c r="C161" s="41" t="s">
        <v>1</v>
      </c>
      <c r="D161" s="41"/>
      <c r="E161" s="10" t="str">
        <f t="shared" si="121"/>
        <v>X</v>
      </c>
      <c r="F161" s="41" t="s">
        <v>46</v>
      </c>
      <c r="G161" s="41">
        <v>17</v>
      </c>
      <c r="H161" s="9" t="str">
        <f t="shared" si="122"/>
        <v>XXX373/17</v>
      </c>
      <c r="I161" s="41" t="s">
        <v>2</v>
      </c>
      <c r="J161" s="41" t="s">
        <v>3</v>
      </c>
      <c r="K161" s="42">
        <v>0.6958333333333333</v>
      </c>
      <c r="L161" s="42">
        <v>0.69791666666666663</v>
      </c>
      <c r="M161" s="41" t="s">
        <v>11</v>
      </c>
      <c r="N161" s="42">
        <v>0.74236111111111114</v>
      </c>
      <c r="O161" s="41" t="s">
        <v>20</v>
      </c>
      <c r="P161" s="9" t="str">
        <f t="shared" si="123"/>
        <v>OK</v>
      </c>
      <c r="Q161" s="11">
        <f t="shared" si="124"/>
        <v>4.4444444444444509E-2</v>
      </c>
      <c r="R161" s="11">
        <f t="shared" si="125"/>
        <v>2.0833333333333259E-3</v>
      </c>
      <c r="S161" s="11">
        <f t="shared" si="126"/>
        <v>4.6527777777777835E-2</v>
      </c>
      <c r="T161" s="11">
        <f t="shared" si="128"/>
        <v>3.125E-2</v>
      </c>
      <c r="U161" s="41">
        <v>42.3</v>
      </c>
      <c r="V161" s="98">
        <f>INDEX('Počty dní'!F:J,MATCH(E161,'Počty dní'!H:H,0),4)</f>
        <v>57</v>
      </c>
      <c r="W161" s="99">
        <f t="shared" si="127"/>
        <v>2411.1</v>
      </c>
    </row>
    <row r="162" spans="1:24" x14ac:dyDescent="0.3">
      <c r="A162" s="66">
        <v>515</v>
      </c>
      <c r="B162" s="41">
        <v>5115</v>
      </c>
      <c r="C162" s="41" t="s">
        <v>1</v>
      </c>
      <c r="D162" s="41"/>
      <c r="E162" s="10" t="str">
        <f>CONCATENATE(C162,D162)</f>
        <v>X</v>
      </c>
      <c r="F162" s="41" t="s">
        <v>41</v>
      </c>
      <c r="G162" s="41">
        <v>48</v>
      </c>
      <c r="H162" s="9" t="str">
        <f>CONCATENATE(F162,"/",G162)</f>
        <v>XXX370/48</v>
      </c>
      <c r="I162" s="41" t="s">
        <v>2</v>
      </c>
      <c r="J162" s="41" t="s">
        <v>3</v>
      </c>
      <c r="K162" s="42">
        <v>0.74305555555555547</v>
      </c>
      <c r="L162" s="42">
        <v>0.74305555555555547</v>
      </c>
      <c r="M162" s="41" t="s">
        <v>20</v>
      </c>
      <c r="N162" s="42">
        <v>0.79166666666666663</v>
      </c>
      <c r="O162" s="41" t="s">
        <v>4</v>
      </c>
      <c r="P162" s="9" t="str">
        <f t="shared" si="123"/>
        <v>OK</v>
      </c>
      <c r="Q162" s="11">
        <f t="shared" si="124"/>
        <v>4.861111111111116E-2</v>
      </c>
      <c r="R162" s="11">
        <f t="shared" si="125"/>
        <v>0</v>
      </c>
      <c r="S162" s="11">
        <f t="shared" si="126"/>
        <v>4.861111111111116E-2</v>
      </c>
      <c r="T162" s="11">
        <f t="shared" si="128"/>
        <v>6.9444444444433095E-4</v>
      </c>
      <c r="U162" s="41">
        <v>47.4</v>
      </c>
      <c r="V162" s="98">
        <f>INDEX('Počty dní'!F:J,MATCH(E162,'Počty dní'!H:H,0),4)</f>
        <v>57</v>
      </c>
      <c r="W162" s="99">
        <f>V162*U162</f>
        <v>2701.7999999999997</v>
      </c>
    </row>
    <row r="163" spans="1:24" ht="15" thickBot="1" x14ac:dyDescent="0.35">
      <c r="A163" s="66">
        <v>515</v>
      </c>
      <c r="B163" s="41">
        <v>5115</v>
      </c>
      <c r="C163" s="41" t="s">
        <v>1</v>
      </c>
      <c r="D163" s="41"/>
      <c r="E163" s="10" t="str">
        <f>CONCATENATE(C163,D163)</f>
        <v>X</v>
      </c>
      <c r="F163" s="41" t="s">
        <v>41</v>
      </c>
      <c r="G163" s="41">
        <v>51</v>
      </c>
      <c r="H163" s="9" t="str">
        <f>CONCATENATE(F163,"/",G163)</f>
        <v>XXX370/51</v>
      </c>
      <c r="I163" s="41" t="s">
        <v>3</v>
      </c>
      <c r="J163" s="41" t="s">
        <v>3</v>
      </c>
      <c r="K163" s="42">
        <v>0.87291666666666667</v>
      </c>
      <c r="L163" s="42">
        <v>0.875</v>
      </c>
      <c r="M163" s="41" t="s">
        <v>4</v>
      </c>
      <c r="N163" s="42">
        <v>0.92222222222222217</v>
      </c>
      <c r="O163" s="41" t="s">
        <v>20</v>
      </c>
      <c r="P163" s="9"/>
      <c r="Q163" s="11">
        <f t="shared" si="124"/>
        <v>4.7222222222222165E-2</v>
      </c>
      <c r="R163" s="11">
        <f t="shared" si="125"/>
        <v>2.0833333333333259E-3</v>
      </c>
      <c r="S163" s="11">
        <f t="shared" si="126"/>
        <v>4.9305555555555491E-2</v>
      </c>
      <c r="T163" s="11">
        <f t="shared" si="128"/>
        <v>8.1250000000000044E-2</v>
      </c>
      <c r="U163" s="41">
        <v>47.4</v>
      </c>
      <c r="V163" s="98">
        <f>INDEX('Počty dní'!F:J,MATCH(E163,'Počty dní'!H:H,0),4)</f>
        <v>57</v>
      </c>
      <c r="W163" s="99">
        <f>V163*U163</f>
        <v>2701.7999999999997</v>
      </c>
    </row>
    <row r="164" spans="1:24" ht="15" thickBot="1" x14ac:dyDescent="0.35">
      <c r="A164" s="43" t="str">
        <f ca="1">CONCATENATE(INDIRECT("R[-3]C[0]",FALSE),"celkem")</f>
        <v>515celkem</v>
      </c>
      <c r="B164" s="44"/>
      <c r="C164" s="44" t="str">
        <f ca="1">INDIRECT("R[-1]C[12]",FALSE)</f>
        <v>Jemnice,,aut.nádr.</v>
      </c>
      <c r="D164" s="45"/>
      <c r="E164" s="44"/>
      <c r="F164" s="45"/>
      <c r="G164" s="46"/>
      <c r="H164" s="47"/>
      <c r="I164" s="48"/>
      <c r="J164" s="49" t="str">
        <f ca="1">INDIRECT("R[-2]C[0]",FALSE)</f>
        <v>V</v>
      </c>
      <c r="K164" s="50"/>
      <c r="L164" s="51"/>
      <c r="M164" s="52"/>
      <c r="N164" s="51"/>
      <c r="O164" s="53"/>
      <c r="P164" s="44"/>
      <c r="Q164" s="54">
        <f>SUM(Q155:Q163)</f>
        <v>0.42222222222222217</v>
      </c>
      <c r="R164" s="54">
        <f>SUM(R155:R163)</f>
        <v>2.2222222222222476E-2</v>
      </c>
      <c r="S164" s="54">
        <f>SUM(S155:S163)</f>
        <v>0.44444444444444464</v>
      </c>
      <c r="T164" s="54">
        <f>SUM(T155:T163)</f>
        <v>0.27986111111111084</v>
      </c>
      <c r="U164" s="55">
        <f>SUM(U155:U163)</f>
        <v>397.09999999999997</v>
      </c>
      <c r="V164" s="56"/>
      <c r="W164" s="106">
        <f>SUM(W155:W163)</f>
        <v>22634.699999999997</v>
      </c>
      <c r="X164" s="58"/>
    </row>
    <row r="165" spans="1:24" x14ac:dyDescent="0.3">
      <c r="L165" s="1"/>
      <c r="N165" s="1"/>
      <c r="P165" s="1"/>
    </row>
    <row r="166" spans="1:24" ht="15" thickBot="1" x14ac:dyDescent="0.35">
      <c r="L166" s="1"/>
      <c r="N166" s="1"/>
      <c r="P166" s="1"/>
    </row>
    <row r="167" spans="1:24" x14ac:dyDescent="0.3">
      <c r="A167" s="59">
        <v>516</v>
      </c>
      <c r="B167" s="60">
        <v>5116</v>
      </c>
      <c r="C167" s="60" t="s">
        <v>1</v>
      </c>
      <c r="D167" s="60"/>
      <c r="E167" s="61" t="str">
        <f t="shared" ref="E167" si="129">CONCATENATE(C167,D167)</f>
        <v>X</v>
      </c>
      <c r="F167" s="60" t="s">
        <v>44</v>
      </c>
      <c r="G167" s="60">
        <v>5</v>
      </c>
      <c r="H167" s="62" t="str">
        <f t="shared" ref="H167" si="130">CONCATENATE(F167,"/",G167)</f>
        <v>XXX405/5</v>
      </c>
      <c r="I167" s="60" t="s">
        <v>3</v>
      </c>
      <c r="J167" s="60" t="s">
        <v>3</v>
      </c>
      <c r="K167" s="63">
        <v>0.24652777777777779</v>
      </c>
      <c r="L167" s="63">
        <v>0.25</v>
      </c>
      <c r="M167" s="60" t="s">
        <v>20</v>
      </c>
      <c r="N167" s="63">
        <v>0.3034722222222222</v>
      </c>
      <c r="O167" s="60" t="s">
        <v>4</v>
      </c>
      <c r="P167" s="62" t="str">
        <f t="shared" ref="P167:P173" si="131">IF(M168=O167,"OK","POZOR")</f>
        <v>OK</v>
      </c>
      <c r="Q167" s="64">
        <f t="shared" ref="Q167:Q174" si="132">IF(ISNUMBER(G167),N167-L167,IF(F167="přejezd",N167-L167,0))</f>
        <v>5.3472222222222199E-2</v>
      </c>
      <c r="R167" s="64">
        <f t="shared" ref="R167:R174" si="133">IF(ISNUMBER(G167),L167-K167,0)</f>
        <v>3.4722222222222099E-3</v>
      </c>
      <c r="S167" s="64">
        <f t="shared" ref="S167:S174" si="134">Q167+R167</f>
        <v>5.6944444444444409E-2</v>
      </c>
      <c r="T167" s="60"/>
      <c r="U167" s="60">
        <v>49.7</v>
      </c>
      <c r="V167" s="97">
        <f>INDEX('Počty dní'!F:J,MATCH(E167,'Počty dní'!H:H,0),4)</f>
        <v>57</v>
      </c>
      <c r="W167" s="100">
        <f t="shared" ref="W167" si="135">V167*U167</f>
        <v>2832.9</v>
      </c>
    </row>
    <row r="168" spans="1:24" x14ac:dyDescent="0.3">
      <c r="A168" s="66">
        <v>516</v>
      </c>
      <c r="B168" s="41">
        <v>5116</v>
      </c>
      <c r="C168" s="41" t="s">
        <v>1</v>
      </c>
      <c r="D168" s="41"/>
      <c r="E168" s="10" t="str">
        <f>CONCATENATE(C168,D168)</f>
        <v>X</v>
      </c>
      <c r="F168" s="41" t="s">
        <v>92</v>
      </c>
      <c r="G168" s="41">
        <v>9</v>
      </c>
      <c r="H168" s="9" t="str">
        <f>CONCATENATE(F168,"/",G168)</f>
        <v>XXX480/9</v>
      </c>
      <c r="I168" s="41" t="s">
        <v>2</v>
      </c>
      <c r="J168" s="41" t="s">
        <v>3</v>
      </c>
      <c r="K168" s="42">
        <v>0.3576388888888889</v>
      </c>
      <c r="L168" s="42">
        <v>0.35972222222222222</v>
      </c>
      <c r="M168" s="41" t="s">
        <v>4</v>
      </c>
      <c r="N168" s="42">
        <v>0.39930555555555558</v>
      </c>
      <c r="O168" s="41" t="s">
        <v>26</v>
      </c>
      <c r="P168" s="9" t="str">
        <f t="shared" si="131"/>
        <v>OK</v>
      </c>
      <c r="Q168" s="11">
        <f t="shared" si="132"/>
        <v>3.9583333333333359E-2</v>
      </c>
      <c r="R168" s="11">
        <f t="shared" si="133"/>
        <v>2.0833333333333259E-3</v>
      </c>
      <c r="S168" s="11">
        <f t="shared" si="134"/>
        <v>4.1666666666666685E-2</v>
      </c>
      <c r="T168" s="11">
        <f t="shared" ref="T168:T174" si="136">K168-N167</f>
        <v>5.4166666666666696E-2</v>
      </c>
      <c r="U168" s="41">
        <v>38.200000000000003</v>
      </c>
      <c r="V168" s="98">
        <f>INDEX('Počty dní'!F:J,MATCH(E168,'Počty dní'!H:H,0),4)</f>
        <v>57</v>
      </c>
      <c r="W168" s="99">
        <f>V168*U168</f>
        <v>2177.4</v>
      </c>
    </row>
    <row r="169" spans="1:24" x14ac:dyDescent="0.3">
      <c r="A169" s="66">
        <v>516</v>
      </c>
      <c r="B169" s="41">
        <v>5116</v>
      </c>
      <c r="C169" s="41" t="s">
        <v>1</v>
      </c>
      <c r="D169" s="41"/>
      <c r="E169" s="10" t="str">
        <f>CONCATENATE(C169,D169)</f>
        <v>X</v>
      </c>
      <c r="F169" s="41" t="s">
        <v>92</v>
      </c>
      <c r="G169" s="41">
        <v>16</v>
      </c>
      <c r="H169" s="9" t="str">
        <f>CONCATENATE(F169,"/",G169)</f>
        <v>XXX480/16</v>
      </c>
      <c r="I169" s="41" t="s">
        <v>2</v>
      </c>
      <c r="J169" s="41" t="s">
        <v>3</v>
      </c>
      <c r="K169" s="42">
        <v>0.42499999999999999</v>
      </c>
      <c r="L169" s="42">
        <v>0.42638888888888887</v>
      </c>
      <c r="M169" s="41" t="s">
        <v>26</v>
      </c>
      <c r="N169" s="42">
        <v>0.46666666666666662</v>
      </c>
      <c r="O169" s="41" t="s">
        <v>4</v>
      </c>
      <c r="P169" s="9" t="str">
        <f t="shared" si="131"/>
        <v>OK</v>
      </c>
      <c r="Q169" s="11">
        <f t="shared" si="132"/>
        <v>4.0277777777777746E-2</v>
      </c>
      <c r="R169" s="11">
        <f t="shared" si="133"/>
        <v>1.388888888888884E-3</v>
      </c>
      <c r="S169" s="11">
        <f t="shared" si="134"/>
        <v>4.166666666666663E-2</v>
      </c>
      <c r="T169" s="11">
        <f t="shared" si="136"/>
        <v>2.5694444444444409E-2</v>
      </c>
      <c r="U169" s="41">
        <v>38.200000000000003</v>
      </c>
      <c r="V169" s="98">
        <f>INDEX('Počty dní'!F:J,MATCH(E169,'Počty dní'!H:H,0),4)</f>
        <v>57</v>
      </c>
      <c r="W169" s="99">
        <f>V169*U169</f>
        <v>2177.4</v>
      </c>
    </row>
    <row r="170" spans="1:24" x14ac:dyDescent="0.3">
      <c r="A170" s="66">
        <v>516</v>
      </c>
      <c r="B170" s="41">
        <v>5116</v>
      </c>
      <c r="C170" s="41" t="s">
        <v>1</v>
      </c>
      <c r="D170" s="41"/>
      <c r="E170" s="10" t="str">
        <f t="shared" ref="E170:E173" si="137">CONCATENATE(C170,D170)</f>
        <v>X</v>
      </c>
      <c r="F170" s="41" t="s">
        <v>28</v>
      </c>
      <c r="G170" s="41"/>
      <c r="H170" s="9" t="str">
        <f t="shared" ref="H170:H173" si="138">CONCATENATE(F170,"/",G170)</f>
        <v>přejezd/</v>
      </c>
      <c r="I170" s="41"/>
      <c r="J170" s="41" t="s">
        <v>3</v>
      </c>
      <c r="K170" s="42">
        <v>0.58333333333333337</v>
      </c>
      <c r="L170" s="42">
        <v>0.58333333333333337</v>
      </c>
      <c r="M170" s="41" t="s">
        <v>4</v>
      </c>
      <c r="N170" s="42">
        <v>0.58611111111111114</v>
      </c>
      <c r="O170" s="41" t="s">
        <v>40</v>
      </c>
      <c r="P170" s="9" t="str">
        <f t="shared" si="131"/>
        <v>OK</v>
      </c>
      <c r="Q170" s="11">
        <f t="shared" si="132"/>
        <v>2.7777777777777679E-3</v>
      </c>
      <c r="R170" s="11">
        <f t="shared" si="133"/>
        <v>0</v>
      </c>
      <c r="S170" s="11">
        <f t="shared" si="134"/>
        <v>2.7777777777777679E-3</v>
      </c>
      <c r="T170" s="11">
        <f t="shared" si="136"/>
        <v>0.11666666666666675</v>
      </c>
      <c r="U170" s="41">
        <v>0</v>
      </c>
      <c r="V170" s="98">
        <f>INDEX('Počty dní'!F:J,MATCH(E170,'Počty dní'!H:H,0),4)</f>
        <v>57</v>
      </c>
      <c r="W170" s="40">
        <f t="shared" ref="W170:W173" si="139">V170*U170</f>
        <v>0</v>
      </c>
    </row>
    <row r="171" spans="1:24" x14ac:dyDescent="0.3">
      <c r="A171" s="66">
        <v>516</v>
      </c>
      <c r="B171" s="41">
        <v>5116</v>
      </c>
      <c r="C171" s="41" t="s">
        <v>1</v>
      </c>
      <c r="D171" s="41"/>
      <c r="E171" s="10" t="str">
        <f t="shared" si="137"/>
        <v>X</v>
      </c>
      <c r="F171" s="41" t="s">
        <v>41</v>
      </c>
      <c r="G171" s="41">
        <v>31</v>
      </c>
      <c r="H171" s="9" t="str">
        <f t="shared" si="138"/>
        <v>XXX370/31</v>
      </c>
      <c r="I171" s="41" t="s">
        <v>3</v>
      </c>
      <c r="J171" s="41" t="s">
        <v>3</v>
      </c>
      <c r="K171" s="42">
        <v>0.58680555555555558</v>
      </c>
      <c r="L171" s="42">
        <v>0.59027777777777779</v>
      </c>
      <c r="M171" s="41" t="s">
        <v>40</v>
      </c>
      <c r="N171" s="42">
        <v>0.62569444444444444</v>
      </c>
      <c r="O171" s="41" t="s">
        <v>11</v>
      </c>
      <c r="P171" s="9" t="str">
        <f t="shared" si="131"/>
        <v>OK</v>
      </c>
      <c r="Q171" s="11">
        <f t="shared" si="132"/>
        <v>3.5416666666666652E-2</v>
      </c>
      <c r="R171" s="11">
        <f t="shared" si="133"/>
        <v>3.4722222222222099E-3</v>
      </c>
      <c r="S171" s="11">
        <f t="shared" si="134"/>
        <v>3.8888888888888862E-2</v>
      </c>
      <c r="T171" s="11">
        <f t="shared" si="136"/>
        <v>6.9444444444444198E-4</v>
      </c>
      <c r="U171" s="41">
        <v>30.2</v>
      </c>
      <c r="V171" s="98">
        <f>INDEX('Počty dní'!F:J,MATCH(E171,'Počty dní'!H:H,0),4)</f>
        <v>57</v>
      </c>
      <c r="W171" s="99">
        <f t="shared" si="139"/>
        <v>1721.3999999999999</v>
      </c>
    </row>
    <row r="172" spans="1:24" x14ac:dyDescent="0.3">
      <c r="A172" s="66">
        <v>516</v>
      </c>
      <c r="B172" s="41">
        <v>5116</v>
      </c>
      <c r="C172" s="41" t="s">
        <v>1</v>
      </c>
      <c r="D172" s="41"/>
      <c r="E172" s="10" t="str">
        <f t="shared" si="137"/>
        <v>X</v>
      </c>
      <c r="F172" s="41" t="s">
        <v>43</v>
      </c>
      <c r="G172" s="41">
        <v>18</v>
      </c>
      <c r="H172" s="9" t="str">
        <f t="shared" si="138"/>
        <v>XXX400/18</v>
      </c>
      <c r="I172" s="41" t="s">
        <v>3</v>
      </c>
      <c r="J172" s="41" t="s">
        <v>3</v>
      </c>
      <c r="K172" s="42">
        <v>0.63888888888888895</v>
      </c>
      <c r="L172" s="42">
        <v>0.64236111111111105</v>
      </c>
      <c r="M172" s="41" t="s">
        <v>11</v>
      </c>
      <c r="N172" s="42">
        <v>0.68402777777777779</v>
      </c>
      <c r="O172" s="41" t="s">
        <v>5</v>
      </c>
      <c r="P172" s="9" t="str">
        <f t="shared" si="131"/>
        <v>OK</v>
      </c>
      <c r="Q172" s="11">
        <f t="shared" si="132"/>
        <v>4.1666666666666741E-2</v>
      </c>
      <c r="R172" s="11">
        <f t="shared" si="133"/>
        <v>3.4722222222220989E-3</v>
      </c>
      <c r="S172" s="11">
        <f t="shared" si="134"/>
        <v>4.513888888888884E-2</v>
      </c>
      <c r="T172" s="11">
        <f t="shared" si="136"/>
        <v>1.3194444444444509E-2</v>
      </c>
      <c r="U172" s="41">
        <v>47.5</v>
      </c>
      <c r="V172" s="98">
        <f>INDEX('Počty dní'!F:J,MATCH(E172,'Počty dní'!H:H,0),4)</f>
        <v>57</v>
      </c>
      <c r="W172" s="99">
        <f t="shared" si="139"/>
        <v>2707.5</v>
      </c>
    </row>
    <row r="173" spans="1:24" x14ac:dyDescent="0.3">
      <c r="A173" s="66">
        <v>516</v>
      </c>
      <c r="B173" s="41">
        <v>5116</v>
      </c>
      <c r="C173" s="41" t="s">
        <v>1</v>
      </c>
      <c r="D173" s="41"/>
      <c r="E173" s="10" t="str">
        <f t="shared" si="137"/>
        <v>X</v>
      </c>
      <c r="F173" s="41" t="s">
        <v>43</v>
      </c>
      <c r="G173" s="41">
        <v>21</v>
      </c>
      <c r="H173" s="9" t="str">
        <f t="shared" si="138"/>
        <v>XXX400/21</v>
      </c>
      <c r="I173" s="41" t="s">
        <v>3</v>
      </c>
      <c r="J173" s="41" t="s">
        <v>3</v>
      </c>
      <c r="K173" s="42">
        <v>0.72916666666666663</v>
      </c>
      <c r="L173" s="42">
        <v>0.73125000000000007</v>
      </c>
      <c r="M173" s="41" t="s">
        <v>5</v>
      </c>
      <c r="N173" s="42">
        <v>0.77430555555555547</v>
      </c>
      <c r="O173" s="41" t="s">
        <v>11</v>
      </c>
      <c r="P173" s="9" t="str">
        <f t="shared" si="131"/>
        <v>OK</v>
      </c>
      <c r="Q173" s="11">
        <f t="shared" si="132"/>
        <v>4.3055555555555403E-2</v>
      </c>
      <c r="R173" s="11">
        <f t="shared" si="133"/>
        <v>2.083333333333437E-3</v>
      </c>
      <c r="S173" s="11">
        <f t="shared" si="134"/>
        <v>4.513888888888884E-2</v>
      </c>
      <c r="T173" s="11">
        <f t="shared" si="136"/>
        <v>4.513888888888884E-2</v>
      </c>
      <c r="U173" s="41">
        <v>47.5</v>
      </c>
      <c r="V173" s="98">
        <f>INDEX('Počty dní'!F:J,MATCH(E173,'Počty dní'!H:H,0),4)</f>
        <v>57</v>
      </c>
      <c r="W173" s="99">
        <f t="shared" si="139"/>
        <v>2707.5</v>
      </c>
    </row>
    <row r="174" spans="1:24" ht="15" thickBot="1" x14ac:dyDescent="0.35">
      <c r="A174" s="66">
        <v>516</v>
      </c>
      <c r="B174" s="41">
        <v>5116</v>
      </c>
      <c r="C174" s="41" t="s">
        <v>1</v>
      </c>
      <c r="D174" s="41"/>
      <c r="E174" s="10" t="str">
        <f>CONCATENATE(C174,D174)</f>
        <v>X</v>
      </c>
      <c r="F174" s="41" t="s">
        <v>46</v>
      </c>
      <c r="G174" s="41">
        <v>19</v>
      </c>
      <c r="H174" s="9" t="str">
        <f>CONCATENATE(F174,"/",G174)</f>
        <v>XXX373/19</v>
      </c>
      <c r="I174" s="41" t="s">
        <v>2</v>
      </c>
      <c r="J174" s="41" t="s">
        <v>3</v>
      </c>
      <c r="K174" s="42">
        <v>0.77916666666666667</v>
      </c>
      <c r="L174" s="42">
        <v>0.78125</v>
      </c>
      <c r="M174" s="41" t="s">
        <v>11</v>
      </c>
      <c r="N174" s="42">
        <v>0.8256944444444444</v>
      </c>
      <c r="O174" s="41" t="s">
        <v>20</v>
      </c>
      <c r="P174" s="9"/>
      <c r="Q174" s="11">
        <f t="shared" si="132"/>
        <v>4.4444444444444398E-2</v>
      </c>
      <c r="R174" s="11">
        <f t="shared" si="133"/>
        <v>2.0833333333333259E-3</v>
      </c>
      <c r="S174" s="11">
        <f t="shared" si="134"/>
        <v>4.6527777777777724E-2</v>
      </c>
      <c r="T174" s="11">
        <f t="shared" si="136"/>
        <v>4.8611111111112049E-3</v>
      </c>
      <c r="U174" s="41">
        <v>42.3</v>
      </c>
      <c r="V174" s="98">
        <f>INDEX('Počty dní'!F:J,MATCH(E174,'Počty dní'!H:H,0),4)</f>
        <v>57</v>
      </c>
      <c r="W174" s="99">
        <f>V174*U174</f>
        <v>2411.1</v>
      </c>
    </row>
    <row r="175" spans="1:24" ht="15" thickBot="1" x14ac:dyDescent="0.35">
      <c r="A175" s="43" t="str">
        <f ca="1">CONCATENATE(INDIRECT("R[-3]C[0]",FALSE),"celkem")</f>
        <v>516celkem</v>
      </c>
      <c r="B175" s="44"/>
      <c r="C175" s="44" t="str">
        <f ca="1">INDIRECT("R[-1]C[12]",FALSE)</f>
        <v>Jemnice,,aut.nádr.</v>
      </c>
      <c r="D175" s="45"/>
      <c r="E175" s="44"/>
      <c r="F175" s="45"/>
      <c r="G175" s="46"/>
      <c r="H175" s="47"/>
      <c r="I175" s="48"/>
      <c r="J175" s="49" t="str">
        <f ca="1">INDIRECT("R[-2]C[0]",FALSE)</f>
        <v>V</v>
      </c>
      <c r="K175" s="50"/>
      <c r="L175" s="51"/>
      <c r="M175" s="52"/>
      <c r="N175" s="51"/>
      <c r="O175" s="53"/>
      <c r="P175" s="44"/>
      <c r="Q175" s="54">
        <f>SUM(Q167:Q174)</f>
        <v>0.30069444444444426</v>
      </c>
      <c r="R175" s="54">
        <f>SUM(R167:R174)</f>
        <v>1.8055555555555491E-2</v>
      </c>
      <c r="S175" s="54">
        <f>SUM(S167:S174)</f>
        <v>0.31874999999999976</v>
      </c>
      <c r="T175" s="54">
        <f>SUM(T167:T174)</f>
        <v>0.26041666666666685</v>
      </c>
      <c r="U175" s="55">
        <f>SUM(U167:U174)</f>
        <v>293.60000000000002</v>
      </c>
      <c r="V175" s="56"/>
      <c r="W175" s="106">
        <f>SUM(W167:W174)</f>
        <v>16735.2</v>
      </c>
      <c r="X175" s="58"/>
    </row>
    <row r="176" spans="1:24" x14ac:dyDescent="0.3">
      <c r="L176" s="1"/>
      <c r="N176" s="1"/>
      <c r="P176" s="1"/>
    </row>
    <row r="177" spans="1:24" ht="15" thickBot="1" x14ac:dyDescent="0.35">
      <c r="L177" s="1"/>
      <c r="N177" s="1"/>
      <c r="P177" s="1"/>
    </row>
    <row r="178" spans="1:24" x14ac:dyDescent="0.3">
      <c r="A178" s="59">
        <v>517</v>
      </c>
      <c r="B178" s="60">
        <v>5117</v>
      </c>
      <c r="C178" s="60" t="s">
        <v>1</v>
      </c>
      <c r="D178" s="60"/>
      <c r="E178" s="61" t="str">
        <f t="shared" ref="E178:E183" si="140">CONCATENATE(C178,D178)</f>
        <v>X</v>
      </c>
      <c r="F178" s="60" t="s">
        <v>44</v>
      </c>
      <c r="G178" s="60">
        <v>9</v>
      </c>
      <c r="H178" s="62" t="str">
        <f t="shared" ref="H178:H183" si="141">CONCATENATE(F178,"/",G178)</f>
        <v>XXX405/9</v>
      </c>
      <c r="I178" s="60" t="s">
        <v>2</v>
      </c>
      <c r="J178" s="60" t="s">
        <v>3</v>
      </c>
      <c r="K178" s="63">
        <v>0.28263888888888888</v>
      </c>
      <c r="L178" s="63">
        <v>0.28472222222222221</v>
      </c>
      <c r="M178" s="60" t="s">
        <v>20</v>
      </c>
      <c r="N178" s="63">
        <v>0.34513888888888888</v>
      </c>
      <c r="O178" s="60" t="s">
        <v>4</v>
      </c>
      <c r="P178" s="62" t="str">
        <f t="shared" ref="P178:P182" si="142">IF(M179=O178,"OK","POZOR")</f>
        <v>OK</v>
      </c>
      <c r="Q178" s="64">
        <f t="shared" ref="Q178:Q183" si="143">IF(ISNUMBER(G178),N178-L178,IF(F178="přejezd",N178-L178,0))</f>
        <v>6.0416666666666674E-2</v>
      </c>
      <c r="R178" s="64">
        <f t="shared" ref="R178:R183" si="144">IF(ISNUMBER(G178),L178-K178,0)</f>
        <v>2.0833333333333259E-3</v>
      </c>
      <c r="S178" s="64">
        <f t="shared" ref="S178:S183" si="145">Q178+R178</f>
        <v>6.25E-2</v>
      </c>
      <c r="T178" s="60"/>
      <c r="U178" s="60">
        <v>49.8</v>
      </c>
      <c r="V178" s="97">
        <f>INDEX('Počty dní'!F:J,MATCH(E178,'Počty dní'!H:H,0),4)</f>
        <v>57</v>
      </c>
      <c r="W178" s="100">
        <f t="shared" ref="W178:W183" si="146">V178*U178</f>
        <v>2838.6</v>
      </c>
    </row>
    <row r="179" spans="1:24" x14ac:dyDescent="0.3">
      <c r="A179" s="66">
        <v>517</v>
      </c>
      <c r="B179" s="41">
        <v>5117</v>
      </c>
      <c r="C179" s="41" t="s">
        <v>1</v>
      </c>
      <c r="D179" s="41"/>
      <c r="E179" s="10" t="str">
        <f t="shared" si="140"/>
        <v>X</v>
      </c>
      <c r="F179" s="41" t="s">
        <v>41</v>
      </c>
      <c r="G179" s="41">
        <v>19</v>
      </c>
      <c r="H179" s="9" t="str">
        <f t="shared" si="141"/>
        <v>XXX370/19</v>
      </c>
      <c r="I179" s="41" t="s">
        <v>3</v>
      </c>
      <c r="J179" s="41" t="s">
        <v>3</v>
      </c>
      <c r="K179" s="42">
        <v>0.4548611111111111</v>
      </c>
      <c r="L179" s="42">
        <v>0.45833333333333331</v>
      </c>
      <c r="M179" s="41" t="s">
        <v>4</v>
      </c>
      <c r="N179" s="42">
        <v>0.50555555555555554</v>
      </c>
      <c r="O179" s="41" t="s">
        <v>20</v>
      </c>
      <c r="P179" s="9" t="str">
        <f t="shared" si="142"/>
        <v>OK</v>
      </c>
      <c r="Q179" s="11">
        <f t="shared" si="143"/>
        <v>4.7222222222222221E-2</v>
      </c>
      <c r="R179" s="11">
        <f t="shared" si="144"/>
        <v>3.4722222222222099E-3</v>
      </c>
      <c r="S179" s="11">
        <f t="shared" si="145"/>
        <v>5.0694444444444431E-2</v>
      </c>
      <c r="T179" s="11">
        <f t="shared" ref="T179:T183" si="147">K179-N178</f>
        <v>0.10972222222222222</v>
      </c>
      <c r="U179" s="41">
        <v>47.4</v>
      </c>
      <c r="V179" s="98">
        <f>INDEX('Počty dní'!F:J,MATCH(E179,'Počty dní'!H:H,0),4)</f>
        <v>57</v>
      </c>
      <c r="W179" s="99">
        <f t="shared" si="146"/>
        <v>2701.7999999999997</v>
      </c>
    </row>
    <row r="180" spans="1:24" x14ac:dyDescent="0.3">
      <c r="A180" s="66">
        <v>517</v>
      </c>
      <c r="B180" s="41">
        <v>5117</v>
      </c>
      <c r="C180" s="41" t="s">
        <v>1</v>
      </c>
      <c r="D180" s="41"/>
      <c r="E180" s="10" t="str">
        <f t="shared" si="140"/>
        <v>X</v>
      </c>
      <c r="F180" s="41" t="s">
        <v>46</v>
      </c>
      <c r="G180" s="41">
        <v>10</v>
      </c>
      <c r="H180" s="9" t="str">
        <f t="shared" si="141"/>
        <v>XXX373/10</v>
      </c>
      <c r="I180" s="41" t="s">
        <v>2</v>
      </c>
      <c r="J180" s="41" t="s">
        <v>3</v>
      </c>
      <c r="K180" s="42">
        <v>0.50624999999999998</v>
      </c>
      <c r="L180" s="42">
        <v>0.50694444444444442</v>
      </c>
      <c r="M180" s="41" t="s">
        <v>20</v>
      </c>
      <c r="N180" s="42">
        <v>0.55208333333333337</v>
      </c>
      <c r="O180" s="41" t="s">
        <v>11</v>
      </c>
      <c r="P180" s="9" t="str">
        <f t="shared" si="142"/>
        <v>OK</v>
      </c>
      <c r="Q180" s="11">
        <f t="shared" si="143"/>
        <v>4.5138888888888951E-2</v>
      </c>
      <c r="R180" s="11">
        <f t="shared" si="144"/>
        <v>6.9444444444444198E-4</v>
      </c>
      <c r="S180" s="11">
        <f t="shared" si="145"/>
        <v>4.5833333333333393E-2</v>
      </c>
      <c r="T180" s="11">
        <f t="shared" si="147"/>
        <v>6.9444444444444198E-4</v>
      </c>
      <c r="U180" s="41">
        <v>42.3</v>
      </c>
      <c r="V180" s="98">
        <f>INDEX('Počty dní'!F:J,MATCH(E180,'Počty dní'!H:H,0),4)</f>
        <v>57</v>
      </c>
      <c r="W180" s="99">
        <f t="shared" si="146"/>
        <v>2411.1</v>
      </c>
    </row>
    <row r="181" spans="1:24" x14ac:dyDescent="0.3">
      <c r="A181" s="66">
        <v>517</v>
      </c>
      <c r="B181" s="41">
        <v>5117</v>
      </c>
      <c r="C181" s="41" t="s">
        <v>1</v>
      </c>
      <c r="D181" s="41"/>
      <c r="E181" s="10" t="str">
        <f t="shared" si="140"/>
        <v>X</v>
      </c>
      <c r="F181" s="41" t="s">
        <v>46</v>
      </c>
      <c r="G181" s="41">
        <v>13</v>
      </c>
      <c r="H181" s="9" t="str">
        <f t="shared" si="141"/>
        <v>XXX373/13</v>
      </c>
      <c r="I181" s="41" t="s">
        <v>3</v>
      </c>
      <c r="J181" s="41" t="s">
        <v>3</v>
      </c>
      <c r="K181" s="42">
        <v>0.61111111111111105</v>
      </c>
      <c r="L181" s="42">
        <v>0.61458333333333337</v>
      </c>
      <c r="M181" s="41" t="s">
        <v>11</v>
      </c>
      <c r="N181" s="42">
        <v>0.65902777777777777</v>
      </c>
      <c r="O181" s="41" t="s">
        <v>20</v>
      </c>
      <c r="P181" s="9" t="str">
        <f t="shared" si="142"/>
        <v>OK</v>
      </c>
      <c r="Q181" s="11">
        <f t="shared" si="143"/>
        <v>4.4444444444444398E-2</v>
      </c>
      <c r="R181" s="11">
        <f t="shared" si="144"/>
        <v>3.4722222222223209E-3</v>
      </c>
      <c r="S181" s="11">
        <f t="shared" si="145"/>
        <v>4.7916666666666718E-2</v>
      </c>
      <c r="T181" s="11">
        <f t="shared" si="147"/>
        <v>5.9027777777777679E-2</v>
      </c>
      <c r="U181" s="41">
        <v>42.3</v>
      </c>
      <c r="V181" s="98">
        <f>INDEX('Počty dní'!F:J,MATCH(E181,'Počty dní'!H:H,0),4)</f>
        <v>57</v>
      </c>
      <c r="W181" s="99">
        <f t="shared" si="146"/>
        <v>2411.1</v>
      </c>
    </row>
    <row r="182" spans="1:24" x14ac:dyDescent="0.3">
      <c r="A182" s="66">
        <v>517</v>
      </c>
      <c r="B182" s="41">
        <v>5117</v>
      </c>
      <c r="C182" s="41" t="s">
        <v>1</v>
      </c>
      <c r="D182" s="41"/>
      <c r="E182" s="10" t="str">
        <f t="shared" si="140"/>
        <v>X</v>
      </c>
      <c r="F182" s="41" t="s">
        <v>41</v>
      </c>
      <c r="G182" s="41">
        <v>46</v>
      </c>
      <c r="H182" s="9" t="str">
        <f t="shared" si="141"/>
        <v>XXX370/46</v>
      </c>
      <c r="I182" s="41" t="s">
        <v>3</v>
      </c>
      <c r="J182" s="41" t="s">
        <v>3</v>
      </c>
      <c r="K182" s="42">
        <v>0.69791666666666663</v>
      </c>
      <c r="L182" s="42">
        <v>0.69930555555555562</v>
      </c>
      <c r="M182" s="41" t="s">
        <v>20</v>
      </c>
      <c r="N182" s="42">
        <v>0.75</v>
      </c>
      <c r="O182" s="41" t="s">
        <v>4</v>
      </c>
      <c r="P182" s="9" t="str">
        <f t="shared" si="142"/>
        <v>OK</v>
      </c>
      <c r="Q182" s="11">
        <f t="shared" si="143"/>
        <v>5.0694444444444375E-2</v>
      </c>
      <c r="R182" s="11">
        <f t="shared" si="144"/>
        <v>1.388888888888995E-3</v>
      </c>
      <c r="S182" s="11">
        <f t="shared" si="145"/>
        <v>5.208333333333337E-2</v>
      </c>
      <c r="T182" s="11">
        <f t="shared" si="147"/>
        <v>3.8888888888888862E-2</v>
      </c>
      <c r="U182" s="41">
        <v>48.9</v>
      </c>
      <c r="V182" s="98">
        <f>INDEX('Počty dní'!F:J,MATCH(E182,'Počty dní'!H:H,0),4)</f>
        <v>57</v>
      </c>
      <c r="W182" s="99">
        <f t="shared" si="146"/>
        <v>2787.2999999999997</v>
      </c>
    </row>
    <row r="183" spans="1:24" ht="15" thickBot="1" x14ac:dyDescent="0.35">
      <c r="A183" s="66">
        <v>517</v>
      </c>
      <c r="B183" s="41">
        <v>5117</v>
      </c>
      <c r="C183" s="41" t="s">
        <v>1</v>
      </c>
      <c r="D183" s="41"/>
      <c r="E183" s="10" t="str">
        <f t="shared" si="140"/>
        <v>X</v>
      </c>
      <c r="F183" s="41" t="s">
        <v>41</v>
      </c>
      <c r="G183" s="41">
        <v>49</v>
      </c>
      <c r="H183" s="9" t="str">
        <f t="shared" si="141"/>
        <v>XXX370/49</v>
      </c>
      <c r="I183" s="41" t="s">
        <v>3</v>
      </c>
      <c r="J183" s="41" t="s">
        <v>3</v>
      </c>
      <c r="K183" s="42">
        <v>0.78819444444444453</v>
      </c>
      <c r="L183" s="42">
        <v>0.79166666666666663</v>
      </c>
      <c r="M183" s="41" t="s">
        <v>4</v>
      </c>
      <c r="N183" s="42">
        <v>0.83888888888888891</v>
      </c>
      <c r="O183" s="41" t="s">
        <v>20</v>
      </c>
      <c r="P183" s="9"/>
      <c r="Q183" s="11">
        <f t="shared" si="143"/>
        <v>4.7222222222222276E-2</v>
      </c>
      <c r="R183" s="11">
        <f t="shared" si="144"/>
        <v>3.4722222222220989E-3</v>
      </c>
      <c r="S183" s="11">
        <f t="shared" si="145"/>
        <v>5.0694444444444375E-2</v>
      </c>
      <c r="T183" s="11">
        <f t="shared" si="147"/>
        <v>3.8194444444444531E-2</v>
      </c>
      <c r="U183" s="41">
        <v>47.4</v>
      </c>
      <c r="V183" s="98">
        <f>INDEX('Počty dní'!F:J,MATCH(E183,'Počty dní'!H:H,0),4)</f>
        <v>57</v>
      </c>
      <c r="W183" s="99">
        <f t="shared" si="146"/>
        <v>2701.7999999999997</v>
      </c>
    </row>
    <row r="184" spans="1:24" ht="15" thickBot="1" x14ac:dyDescent="0.35">
      <c r="A184" s="43" t="str">
        <f ca="1">CONCATENATE(INDIRECT("R[-3]C[0]",FALSE),"celkem")</f>
        <v>517celkem</v>
      </c>
      <c r="B184" s="44"/>
      <c r="C184" s="44" t="str">
        <f ca="1">INDIRECT("R[-1]C[12]",FALSE)</f>
        <v>Jemnice,,aut.nádr.</v>
      </c>
      <c r="D184" s="45"/>
      <c r="E184" s="44"/>
      <c r="F184" s="45"/>
      <c r="G184" s="46"/>
      <c r="H184" s="47"/>
      <c r="I184" s="48"/>
      <c r="J184" s="49" t="str">
        <f ca="1">INDIRECT("R[-2]C[0]",FALSE)</f>
        <v>V</v>
      </c>
      <c r="K184" s="50"/>
      <c r="L184" s="51"/>
      <c r="M184" s="52"/>
      <c r="N184" s="51"/>
      <c r="O184" s="53"/>
      <c r="P184" s="44"/>
      <c r="Q184" s="54">
        <f>SUM(Q178:Q183)</f>
        <v>0.2951388888888889</v>
      </c>
      <c r="R184" s="54">
        <f>SUM(R178:R183)</f>
        <v>1.4583333333333393E-2</v>
      </c>
      <c r="S184" s="54">
        <f>SUM(S178:S183)</f>
        <v>0.30972222222222229</v>
      </c>
      <c r="T184" s="54">
        <f>SUM(T178:T183)</f>
        <v>0.24652777777777773</v>
      </c>
      <c r="U184" s="55">
        <f>SUM(U178:U183)</f>
        <v>278.10000000000002</v>
      </c>
      <c r="V184" s="56"/>
      <c r="W184" s="106">
        <f>SUM(W178:W183)</f>
        <v>15851.699999999999</v>
      </c>
      <c r="X184" s="58"/>
    </row>
    <row r="185" spans="1:24" x14ac:dyDescent="0.3">
      <c r="L185" s="1"/>
      <c r="N185" s="1"/>
      <c r="P185" s="1"/>
    </row>
    <row r="186" spans="1:24" ht="15" thickBot="1" x14ac:dyDescent="0.35">
      <c r="L186" s="1"/>
      <c r="N186" s="1"/>
      <c r="P186" s="1"/>
    </row>
    <row r="187" spans="1:24" x14ac:dyDescent="0.3">
      <c r="A187" s="59">
        <v>518</v>
      </c>
      <c r="B187" s="60">
        <v>5118</v>
      </c>
      <c r="C187" s="60" t="s">
        <v>1</v>
      </c>
      <c r="D187" s="60"/>
      <c r="E187" s="61" t="str">
        <f t="shared" ref="E187:E190" si="148">CONCATENATE(C187,D187)</f>
        <v>X</v>
      </c>
      <c r="F187" s="60" t="s">
        <v>41</v>
      </c>
      <c r="G187" s="60">
        <v>4</v>
      </c>
      <c r="H187" s="62" t="str">
        <f t="shared" ref="H187:H190" si="149">CONCATENATE(F187,"/",G187)</f>
        <v>XXX370/4</v>
      </c>
      <c r="I187" s="60" t="s">
        <v>3</v>
      </c>
      <c r="J187" s="60" t="s">
        <v>29</v>
      </c>
      <c r="K187" s="63">
        <v>0.17708333333333334</v>
      </c>
      <c r="L187" s="63">
        <v>0.17847222222222223</v>
      </c>
      <c r="M187" s="60" t="s">
        <v>20</v>
      </c>
      <c r="N187" s="63">
        <v>0.23124999999999998</v>
      </c>
      <c r="O187" s="60" t="s">
        <v>40</v>
      </c>
      <c r="P187" s="62" t="str">
        <f t="shared" ref="P187:P192" si="150">IF(M188=O187,"OK","POZOR")</f>
        <v>OK</v>
      </c>
      <c r="Q187" s="64">
        <f t="shared" ref="Q187:Q193" si="151">IF(ISNUMBER(G187),N187-L187,IF(F187="přejezd",N187-L187,0))</f>
        <v>5.2777777777777757E-2</v>
      </c>
      <c r="R187" s="64">
        <f t="shared" ref="R187:R193" si="152">IF(ISNUMBER(G187),L187-K187,0)</f>
        <v>1.388888888888884E-3</v>
      </c>
      <c r="S187" s="64">
        <f t="shared" ref="S187:S193" si="153">Q187+R187</f>
        <v>5.4166666666666641E-2</v>
      </c>
      <c r="T187" s="60"/>
      <c r="U187" s="60">
        <v>52.7</v>
      </c>
      <c r="V187" s="97">
        <f>INDEX('Počty dní'!F:J,MATCH(E187,'Počty dní'!H:H,0),4)</f>
        <v>57</v>
      </c>
      <c r="W187" s="100">
        <f t="shared" ref="W187:W190" si="154">V187*U187</f>
        <v>3003.9</v>
      </c>
    </row>
    <row r="188" spans="1:24" x14ac:dyDescent="0.3">
      <c r="A188" s="66">
        <v>518</v>
      </c>
      <c r="B188" s="41">
        <v>5118</v>
      </c>
      <c r="C188" s="41" t="s">
        <v>1</v>
      </c>
      <c r="D188" s="41"/>
      <c r="E188" s="10" t="str">
        <f t="shared" si="148"/>
        <v>X</v>
      </c>
      <c r="F188" s="41" t="s">
        <v>28</v>
      </c>
      <c r="G188" s="41"/>
      <c r="H188" s="9" t="str">
        <f t="shared" si="149"/>
        <v>přejezd/</v>
      </c>
      <c r="I188" s="41"/>
      <c r="J188" s="41" t="s">
        <v>29</v>
      </c>
      <c r="K188" s="42">
        <v>0.23124999999999998</v>
      </c>
      <c r="L188" s="42">
        <v>0.23124999999999998</v>
      </c>
      <c r="M188" s="41" t="s">
        <v>40</v>
      </c>
      <c r="N188" s="42">
        <v>0.23333333333333331</v>
      </c>
      <c r="O188" s="41" t="s">
        <v>4</v>
      </c>
      <c r="P188" s="9" t="str">
        <f t="shared" si="150"/>
        <v>OK</v>
      </c>
      <c r="Q188" s="11">
        <f t="shared" si="151"/>
        <v>2.0833333333333259E-3</v>
      </c>
      <c r="R188" s="11">
        <f t="shared" si="152"/>
        <v>0</v>
      </c>
      <c r="S188" s="11">
        <f t="shared" si="153"/>
        <v>2.0833333333333259E-3</v>
      </c>
      <c r="T188" s="11">
        <f t="shared" ref="T188:T193" si="155">K188-N187</f>
        <v>0</v>
      </c>
      <c r="U188" s="41">
        <v>0</v>
      </c>
      <c r="V188" s="98">
        <f>INDEX('Počty dní'!F:J,MATCH(E188,'Počty dní'!H:H,0),4)</f>
        <v>57</v>
      </c>
      <c r="W188" s="40">
        <f t="shared" si="154"/>
        <v>0</v>
      </c>
    </row>
    <row r="189" spans="1:24" x14ac:dyDescent="0.3">
      <c r="A189" s="66">
        <v>518</v>
      </c>
      <c r="B189" s="41">
        <v>5118</v>
      </c>
      <c r="C189" s="41" t="s">
        <v>1</v>
      </c>
      <c r="D189" s="41"/>
      <c r="E189" s="10" t="str">
        <f t="shared" si="148"/>
        <v>X</v>
      </c>
      <c r="F189" s="41" t="s">
        <v>44</v>
      </c>
      <c r="G189" s="41">
        <v>2</v>
      </c>
      <c r="H189" s="9" t="str">
        <f t="shared" si="149"/>
        <v>XXX405/2</v>
      </c>
      <c r="I189" s="41" t="s">
        <v>2</v>
      </c>
      <c r="J189" s="41" t="s">
        <v>29</v>
      </c>
      <c r="K189" s="42">
        <v>0.23541666666666669</v>
      </c>
      <c r="L189" s="42">
        <v>0.23611111111111113</v>
      </c>
      <c r="M189" s="41" t="s">
        <v>4</v>
      </c>
      <c r="N189" s="42">
        <v>0.28888888888888892</v>
      </c>
      <c r="O189" s="41" t="s">
        <v>20</v>
      </c>
      <c r="P189" s="9" t="str">
        <f t="shared" si="150"/>
        <v>OK</v>
      </c>
      <c r="Q189" s="11">
        <f t="shared" si="151"/>
        <v>5.2777777777777785E-2</v>
      </c>
      <c r="R189" s="11">
        <f t="shared" si="152"/>
        <v>6.9444444444444198E-4</v>
      </c>
      <c r="S189" s="11">
        <f t="shared" si="153"/>
        <v>5.3472222222222227E-2</v>
      </c>
      <c r="T189" s="11">
        <f t="shared" si="155"/>
        <v>2.0833333333333814E-3</v>
      </c>
      <c r="U189" s="41">
        <v>44.2</v>
      </c>
      <c r="V189" s="98">
        <f>INDEX('Počty dní'!F:J,MATCH(E189,'Počty dní'!H:H,0),4)</f>
        <v>57</v>
      </c>
      <c r="W189" s="99">
        <f t="shared" si="154"/>
        <v>2519.4</v>
      </c>
    </row>
    <row r="190" spans="1:24" x14ac:dyDescent="0.3">
      <c r="A190" s="66">
        <v>518</v>
      </c>
      <c r="B190" s="41">
        <v>5118</v>
      </c>
      <c r="C190" s="41" t="s">
        <v>1</v>
      </c>
      <c r="D190" s="41"/>
      <c r="E190" s="10" t="str">
        <f t="shared" si="148"/>
        <v>X</v>
      </c>
      <c r="F190" s="41" t="s">
        <v>41</v>
      </c>
      <c r="G190" s="41">
        <v>20</v>
      </c>
      <c r="H190" s="9" t="str">
        <f t="shared" si="149"/>
        <v>XXX370/20</v>
      </c>
      <c r="I190" s="41" t="s">
        <v>29</v>
      </c>
      <c r="J190" s="41" t="s">
        <v>29</v>
      </c>
      <c r="K190" s="42">
        <v>0.28958333333333336</v>
      </c>
      <c r="L190" s="42">
        <v>0.29166666666666669</v>
      </c>
      <c r="M190" s="41" t="s">
        <v>20</v>
      </c>
      <c r="N190" s="42">
        <v>0.34722222222222227</v>
      </c>
      <c r="O190" s="41" t="s">
        <v>4</v>
      </c>
      <c r="P190" s="9" t="str">
        <f t="shared" si="150"/>
        <v>OK</v>
      </c>
      <c r="Q190" s="11">
        <f t="shared" si="151"/>
        <v>5.555555555555558E-2</v>
      </c>
      <c r="R190" s="11">
        <f t="shared" si="152"/>
        <v>2.0833333333333259E-3</v>
      </c>
      <c r="S190" s="11">
        <f t="shared" si="153"/>
        <v>5.7638888888888906E-2</v>
      </c>
      <c r="T190" s="11">
        <f t="shared" si="155"/>
        <v>6.9444444444444198E-4</v>
      </c>
      <c r="U190" s="41">
        <v>48.9</v>
      </c>
      <c r="V190" s="98">
        <f>INDEX('Počty dní'!F:J,MATCH(E190,'Počty dní'!H:H,0),4)</f>
        <v>57</v>
      </c>
      <c r="W190" s="99">
        <f t="shared" si="154"/>
        <v>2787.2999999999997</v>
      </c>
    </row>
    <row r="191" spans="1:24" x14ac:dyDescent="0.3">
      <c r="A191" s="66">
        <v>518</v>
      </c>
      <c r="B191" s="41">
        <v>5118</v>
      </c>
      <c r="C191" s="41" t="s">
        <v>1</v>
      </c>
      <c r="D191" s="41"/>
      <c r="E191" s="10" t="str">
        <f>CONCATENATE(C191,D191)</f>
        <v>X</v>
      </c>
      <c r="F191" s="41" t="s">
        <v>41</v>
      </c>
      <c r="G191" s="41">
        <v>17</v>
      </c>
      <c r="H191" s="9" t="str">
        <f>CONCATENATE(F191,"/",G191)</f>
        <v>XXX370/17</v>
      </c>
      <c r="I191" s="41" t="s">
        <v>3</v>
      </c>
      <c r="J191" s="41" t="s">
        <v>29</v>
      </c>
      <c r="K191" s="42">
        <v>0.4145833333333333</v>
      </c>
      <c r="L191" s="42">
        <v>0.41666666666666669</v>
      </c>
      <c r="M191" s="41" t="s">
        <v>4</v>
      </c>
      <c r="N191" s="42">
        <v>0.44513888888888892</v>
      </c>
      <c r="O191" s="41" t="s">
        <v>11</v>
      </c>
      <c r="P191" s="9" t="str">
        <f t="shared" si="150"/>
        <v>OK</v>
      </c>
      <c r="Q191" s="11">
        <f t="shared" si="151"/>
        <v>2.8472222222222232E-2</v>
      </c>
      <c r="R191" s="11">
        <f t="shared" si="152"/>
        <v>2.0833333333333814E-3</v>
      </c>
      <c r="S191" s="11">
        <f t="shared" si="153"/>
        <v>3.0555555555555614E-2</v>
      </c>
      <c r="T191" s="11">
        <f t="shared" si="155"/>
        <v>6.7361111111111038E-2</v>
      </c>
      <c r="U191" s="41">
        <v>28</v>
      </c>
      <c r="V191" s="98">
        <f>INDEX('Počty dní'!F:J,MATCH(E191,'Počty dní'!H:H,0),4)</f>
        <v>57</v>
      </c>
      <c r="W191" s="99">
        <f>V191*U191</f>
        <v>1596</v>
      </c>
    </row>
    <row r="192" spans="1:24" x14ac:dyDescent="0.3">
      <c r="A192" s="66">
        <v>518</v>
      </c>
      <c r="B192" s="41">
        <v>5118</v>
      </c>
      <c r="C192" s="41" t="s">
        <v>1</v>
      </c>
      <c r="D192" s="41"/>
      <c r="E192" s="10" t="str">
        <f>CONCATENATE(C192,D192)</f>
        <v>X</v>
      </c>
      <c r="F192" s="41" t="s">
        <v>47</v>
      </c>
      <c r="G192" s="41">
        <v>15</v>
      </c>
      <c r="H192" s="9" t="str">
        <f>CONCATENATE(F192,"/",G192)</f>
        <v>XXX385/15</v>
      </c>
      <c r="I192" s="41" t="s">
        <v>3</v>
      </c>
      <c r="J192" s="41" t="s">
        <v>29</v>
      </c>
      <c r="K192" s="42">
        <v>0.61111111111111105</v>
      </c>
      <c r="L192" s="42">
        <v>0.61458333333333337</v>
      </c>
      <c r="M192" s="41" t="s">
        <v>11</v>
      </c>
      <c r="N192" s="42">
        <v>0.65416666666666667</v>
      </c>
      <c r="O192" s="41" t="s">
        <v>4</v>
      </c>
      <c r="P192" s="9" t="str">
        <f t="shared" si="150"/>
        <v>OK</v>
      </c>
      <c r="Q192" s="11">
        <f t="shared" si="151"/>
        <v>3.9583333333333304E-2</v>
      </c>
      <c r="R192" s="11">
        <f t="shared" si="152"/>
        <v>3.4722222222223209E-3</v>
      </c>
      <c r="S192" s="11">
        <f t="shared" si="153"/>
        <v>4.3055555555555625E-2</v>
      </c>
      <c r="T192" s="11">
        <f t="shared" si="155"/>
        <v>0.16597222222222213</v>
      </c>
      <c r="U192" s="41">
        <v>35.4</v>
      </c>
      <c r="V192" s="98">
        <f>INDEX('Počty dní'!F:J,MATCH(E192,'Počty dní'!H:H,0),4)</f>
        <v>57</v>
      </c>
      <c r="W192" s="99">
        <f>V192*U192</f>
        <v>2017.8</v>
      </c>
    </row>
    <row r="193" spans="1:24" ht="15" thickBot="1" x14ac:dyDescent="0.35">
      <c r="A193" s="66">
        <v>518</v>
      </c>
      <c r="B193" s="41">
        <v>5118</v>
      </c>
      <c r="C193" s="41" t="s">
        <v>1</v>
      </c>
      <c r="D193" s="41"/>
      <c r="E193" s="10" t="str">
        <f>CONCATENATE(C193,D193)</f>
        <v>X</v>
      </c>
      <c r="F193" s="41" t="s">
        <v>41</v>
      </c>
      <c r="G193" s="41">
        <v>39</v>
      </c>
      <c r="H193" s="9" t="str">
        <f>CONCATENATE(F193,"/",G193)</f>
        <v>XXX370/39</v>
      </c>
      <c r="I193" s="41" t="s">
        <v>29</v>
      </c>
      <c r="J193" s="41" t="s">
        <v>29</v>
      </c>
      <c r="K193" s="42">
        <v>0.66319444444444442</v>
      </c>
      <c r="L193" s="42">
        <v>0.66666666666666663</v>
      </c>
      <c r="M193" s="41" t="s">
        <v>4</v>
      </c>
      <c r="N193" s="42">
        <v>0.71597222222222223</v>
      </c>
      <c r="O193" s="41" t="s">
        <v>20</v>
      </c>
      <c r="P193" s="9"/>
      <c r="Q193" s="11">
        <f t="shared" si="151"/>
        <v>4.9305555555555602E-2</v>
      </c>
      <c r="R193" s="11">
        <f t="shared" si="152"/>
        <v>3.4722222222222099E-3</v>
      </c>
      <c r="S193" s="11">
        <f t="shared" si="153"/>
        <v>5.2777777777777812E-2</v>
      </c>
      <c r="T193" s="11">
        <f t="shared" si="155"/>
        <v>9.0277777777777457E-3</v>
      </c>
      <c r="U193" s="41">
        <v>48.9</v>
      </c>
      <c r="V193" s="98">
        <f>INDEX('Počty dní'!F:J,MATCH(E193,'Počty dní'!H:H,0),4)</f>
        <v>57</v>
      </c>
      <c r="W193" s="99">
        <f>V193*U193</f>
        <v>2787.2999999999997</v>
      </c>
    </row>
    <row r="194" spans="1:24" ht="15" thickBot="1" x14ac:dyDescent="0.35">
      <c r="A194" s="43" t="str">
        <f ca="1">CONCATENATE(INDIRECT("R[-3]C[0]",FALSE),"celkem")</f>
        <v>518celkem</v>
      </c>
      <c r="B194" s="44"/>
      <c r="C194" s="44" t="str">
        <f ca="1">INDIRECT("R[-1]C[12]",FALSE)</f>
        <v>Jemnice,,aut.nádr.</v>
      </c>
      <c r="D194" s="45"/>
      <c r="E194" s="44"/>
      <c r="F194" s="45"/>
      <c r="G194" s="46"/>
      <c r="H194" s="47"/>
      <c r="I194" s="48"/>
      <c r="J194" s="49" t="str">
        <f ca="1">INDIRECT("R[-2]C[0]",FALSE)</f>
        <v>V+</v>
      </c>
      <c r="K194" s="50"/>
      <c r="L194" s="51"/>
      <c r="M194" s="52"/>
      <c r="N194" s="51"/>
      <c r="O194" s="53"/>
      <c r="P194" s="44"/>
      <c r="Q194" s="54">
        <f>SUM(Q187:Q193)</f>
        <v>0.28055555555555556</v>
      </c>
      <c r="R194" s="54">
        <f>SUM(R187:R193)</f>
        <v>1.3194444444444564E-2</v>
      </c>
      <c r="S194" s="54">
        <f>SUM(S187:S193)</f>
        <v>0.29375000000000018</v>
      </c>
      <c r="T194" s="54">
        <f>SUM(T187:T193)</f>
        <v>0.24513888888888874</v>
      </c>
      <c r="U194" s="55">
        <f>SUM(U187:U193)</f>
        <v>258.10000000000002</v>
      </c>
      <c r="V194" s="56"/>
      <c r="W194" s="106">
        <f>SUM(W187:W193)</f>
        <v>14711.699999999999</v>
      </c>
      <c r="X194" s="58"/>
    </row>
    <row r="195" spans="1:24" x14ac:dyDescent="0.3">
      <c r="L195" s="1"/>
      <c r="N195" s="1"/>
      <c r="P195" s="1"/>
    </row>
    <row r="196" spans="1:24" ht="15" thickBot="1" x14ac:dyDescent="0.35">
      <c r="L196" s="1"/>
      <c r="N196" s="1"/>
      <c r="P196" s="1"/>
    </row>
    <row r="197" spans="1:24" x14ac:dyDescent="0.3">
      <c r="A197" s="59">
        <v>520</v>
      </c>
      <c r="B197" s="60">
        <v>5120</v>
      </c>
      <c r="C197" s="60" t="s">
        <v>1</v>
      </c>
      <c r="D197" s="60"/>
      <c r="E197" s="61" t="str">
        <f t="shared" ref="E197:E202" si="156">CONCATENATE(C197,D197)</f>
        <v>X</v>
      </c>
      <c r="F197" s="60" t="s">
        <v>41</v>
      </c>
      <c r="G197" s="60">
        <v>2</v>
      </c>
      <c r="H197" s="62" t="str">
        <f t="shared" ref="H197:H202" si="157">CONCATENATE(F197,"/",G197)</f>
        <v>XXX370/2</v>
      </c>
      <c r="I197" s="60" t="s">
        <v>3</v>
      </c>
      <c r="J197" s="60" t="s">
        <v>29</v>
      </c>
      <c r="K197" s="63">
        <v>0.18055555555555555</v>
      </c>
      <c r="L197" s="63">
        <v>0.18194444444444444</v>
      </c>
      <c r="M197" s="60" t="s">
        <v>11</v>
      </c>
      <c r="N197" s="63">
        <v>0.20833333333333334</v>
      </c>
      <c r="O197" s="60" t="s">
        <v>4</v>
      </c>
      <c r="P197" s="62" t="str">
        <f t="shared" ref="P197:P206" si="158">IF(M198=O197,"OK","POZOR")</f>
        <v>OK</v>
      </c>
      <c r="Q197" s="64">
        <f t="shared" ref="Q197:Q207" si="159">IF(ISNUMBER(G197),N197-L197,IF(F197="přejezd",N197-L197,0))</f>
        <v>2.6388888888888906E-2</v>
      </c>
      <c r="R197" s="64">
        <f t="shared" ref="R197:R207" si="160">IF(ISNUMBER(G197),L197-K197,0)</f>
        <v>1.388888888888884E-3</v>
      </c>
      <c r="S197" s="64">
        <f t="shared" ref="S197:S207" si="161">Q197+R197</f>
        <v>2.777777777777779E-2</v>
      </c>
      <c r="T197" s="60"/>
      <c r="U197" s="60">
        <v>26.4</v>
      </c>
      <c r="V197" s="97">
        <f>INDEX('Počty dní'!F:J,MATCH(E197,'Počty dní'!H:H,0),4)</f>
        <v>57</v>
      </c>
      <c r="W197" s="100">
        <f t="shared" ref="W197:W202" si="162">V197*U197</f>
        <v>1504.8</v>
      </c>
    </row>
    <row r="198" spans="1:24" x14ac:dyDescent="0.3">
      <c r="A198" s="66">
        <v>520</v>
      </c>
      <c r="B198" s="41">
        <v>5120</v>
      </c>
      <c r="C198" s="41" t="s">
        <v>1</v>
      </c>
      <c r="D198" s="41"/>
      <c r="E198" s="10" t="str">
        <f t="shared" si="156"/>
        <v>X</v>
      </c>
      <c r="F198" s="41" t="s">
        <v>92</v>
      </c>
      <c r="G198" s="41">
        <v>3</v>
      </c>
      <c r="H198" s="9" t="str">
        <f t="shared" si="157"/>
        <v>XXX480/3</v>
      </c>
      <c r="I198" s="41" t="s">
        <v>2</v>
      </c>
      <c r="J198" s="41" t="s">
        <v>29</v>
      </c>
      <c r="K198" s="42">
        <v>0.21597222222222223</v>
      </c>
      <c r="L198" s="42">
        <v>0.21736111111111112</v>
      </c>
      <c r="M198" s="41" t="s">
        <v>4</v>
      </c>
      <c r="N198" s="42">
        <v>0.25347222222222221</v>
      </c>
      <c r="O198" s="41" t="s">
        <v>26</v>
      </c>
      <c r="P198" s="9" t="str">
        <f t="shared" si="158"/>
        <v>OK</v>
      </c>
      <c r="Q198" s="11">
        <f t="shared" si="159"/>
        <v>3.6111111111111094E-2</v>
      </c>
      <c r="R198" s="11">
        <f t="shared" si="160"/>
        <v>1.388888888888884E-3</v>
      </c>
      <c r="S198" s="11">
        <f t="shared" si="161"/>
        <v>3.7499999999999978E-2</v>
      </c>
      <c r="T198" s="11">
        <f t="shared" ref="T198:T207" si="163">K198-N197</f>
        <v>7.6388888888888895E-3</v>
      </c>
      <c r="U198" s="41">
        <v>37.6</v>
      </c>
      <c r="V198" s="98">
        <f>INDEX('Počty dní'!F:J,MATCH(E198,'Počty dní'!H:H,0),4)</f>
        <v>57</v>
      </c>
      <c r="W198" s="99">
        <f t="shared" si="162"/>
        <v>2143.2000000000003</v>
      </c>
    </row>
    <row r="199" spans="1:24" x14ac:dyDescent="0.3">
      <c r="A199" s="66">
        <v>520</v>
      </c>
      <c r="B199" s="41">
        <v>5120</v>
      </c>
      <c r="C199" s="41" t="s">
        <v>1</v>
      </c>
      <c r="D199" s="41"/>
      <c r="E199" s="10" t="str">
        <f t="shared" si="156"/>
        <v>X</v>
      </c>
      <c r="F199" s="41" t="s">
        <v>92</v>
      </c>
      <c r="G199" s="41">
        <v>8</v>
      </c>
      <c r="H199" s="9" t="str">
        <f t="shared" si="157"/>
        <v>XXX480/8</v>
      </c>
      <c r="I199" s="41" t="s">
        <v>29</v>
      </c>
      <c r="J199" s="41" t="s">
        <v>29</v>
      </c>
      <c r="K199" s="42">
        <v>0.25833333333333336</v>
      </c>
      <c r="L199" s="42">
        <v>0.25972222222222224</v>
      </c>
      <c r="M199" s="41" t="s">
        <v>26</v>
      </c>
      <c r="N199" s="42">
        <v>0.3</v>
      </c>
      <c r="O199" s="41" t="s">
        <v>4</v>
      </c>
      <c r="P199" s="9" t="str">
        <f t="shared" si="158"/>
        <v>OK</v>
      </c>
      <c r="Q199" s="11">
        <f t="shared" si="159"/>
        <v>4.0277777777777746E-2</v>
      </c>
      <c r="R199" s="11">
        <f t="shared" si="160"/>
        <v>1.388888888888884E-3</v>
      </c>
      <c r="S199" s="11">
        <f t="shared" si="161"/>
        <v>4.166666666666663E-2</v>
      </c>
      <c r="T199" s="11">
        <f t="shared" si="163"/>
        <v>4.8611111111111494E-3</v>
      </c>
      <c r="U199" s="41">
        <v>38.200000000000003</v>
      </c>
      <c r="V199" s="98">
        <f>INDEX('Počty dní'!F:J,MATCH(E199,'Počty dní'!H:H,0),4)</f>
        <v>57</v>
      </c>
      <c r="W199" s="99">
        <f t="shared" si="162"/>
        <v>2177.4</v>
      </c>
    </row>
    <row r="200" spans="1:24" x14ac:dyDescent="0.3">
      <c r="A200" s="66">
        <v>520</v>
      </c>
      <c r="B200" s="41">
        <v>5120</v>
      </c>
      <c r="C200" s="41" t="s">
        <v>1</v>
      </c>
      <c r="D200" s="41"/>
      <c r="E200" s="10" t="str">
        <f t="shared" si="156"/>
        <v>X</v>
      </c>
      <c r="F200" s="41" t="s">
        <v>41</v>
      </c>
      <c r="G200" s="41">
        <v>13</v>
      </c>
      <c r="H200" s="9" t="str">
        <f t="shared" si="157"/>
        <v>XXX370/13</v>
      </c>
      <c r="I200" s="41" t="s">
        <v>3</v>
      </c>
      <c r="J200" s="41" t="s">
        <v>29</v>
      </c>
      <c r="K200" s="42">
        <v>0.3298611111111111</v>
      </c>
      <c r="L200" s="42">
        <v>0.33333333333333331</v>
      </c>
      <c r="M200" s="41" t="s">
        <v>4</v>
      </c>
      <c r="N200" s="42">
        <v>0.35902777777777778</v>
      </c>
      <c r="O200" s="41" t="s">
        <v>11</v>
      </c>
      <c r="P200" s="9" t="str">
        <f t="shared" si="158"/>
        <v>OK</v>
      </c>
      <c r="Q200" s="11">
        <f t="shared" si="159"/>
        <v>2.5694444444444464E-2</v>
      </c>
      <c r="R200" s="11">
        <f t="shared" si="160"/>
        <v>3.4722222222222099E-3</v>
      </c>
      <c r="S200" s="11">
        <f t="shared" si="161"/>
        <v>2.9166666666666674E-2</v>
      </c>
      <c r="T200" s="11">
        <f t="shared" si="163"/>
        <v>2.9861111111111116E-2</v>
      </c>
      <c r="U200" s="41">
        <v>26.4</v>
      </c>
      <c r="V200" s="98">
        <f>INDEX('Počty dní'!F:J,MATCH(E200,'Počty dní'!H:H,0),4)</f>
        <v>57</v>
      </c>
      <c r="W200" s="99">
        <f t="shared" si="162"/>
        <v>1504.8</v>
      </c>
    </row>
    <row r="201" spans="1:24" x14ac:dyDescent="0.3">
      <c r="A201" s="66">
        <v>520</v>
      </c>
      <c r="B201" s="41">
        <v>5120</v>
      </c>
      <c r="C201" s="41" t="s">
        <v>1</v>
      </c>
      <c r="D201" s="41"/>
      <c r="E201" s="10" t="str">
        <f t="shared" si="156"/>
        <v>X</v>
      </c>
      <c r="F201" s="41" t="s">
        <v>46</v>
      </c>
      <c r="G201" s="41">
        <v>7</v>
      </c>
      <c r="H201" s="9" t="str">
        <f t="shared" si="157"/>
        <v>XXX373/7</v>
      </c>
      <c r="I201" s="41" t="s">
        <v>2</v>
      </c>
      <c r="J201" s="41" t="s">
        <v>29</v>
      </c>
      <c r="K201" s="42">
        <v>0.40416666666666662</v>
      </c>
      <c r="L201" s="42">
        <v>0.40625</v>
      </c>
      <c r="M201" s="41" t="s">
        <v>11</v>
      </c>
      <c r="N201" s="42">
        <v>0.45069444444444445</v>
      </c>
      <c r="O201" s="41" t="s">
        <v>20</v>
      </c>
      <c r="P201" s="9" t="str">
        <f t="shared" si="158"/>
        <v>OK</v>
      </c>
      <c r="Q201" s="11">
        <f t="shared" si="159"/>
        <v>4.4444444444444453E-2</v>
      </c>
      <c r="R201" s="11">
        <f t="shared" si="160"/>
        <v>2.0833333333333814E-3</v>
      </c>
      <c r="S201" s="11">
        <f t="shared" si="161"/>
        <v>4.6527777777777835E-2</v>
      </c>
      <c r="T201" s="11">
        <f t="shared" si="163"/>
        <v>4.513888888888884E-2</v>
      </c>
      <c r="U201" s="41">
        <v>41.3</v>
      </c>
      <c r="V201" s="98">
        <f>INDEX('Počty dní'!F:J,MATCH(E201,'Počty dní'!H:H,0),4)</f>
        <v>57</v>
      </c>
      <c r="W201" s="99">
        <f t="shared" si="162"/>
        <v>2354.1</v>
      </c>
    </row>
    <row r="202" spans="1:24" x14ac:dyDescent="0.3">
      <c r="A202" s="66">
        <v>520</v>
      </c>
      <c r="B202" s="41">
        <v>5120</v>
      </c>
      <c r="C202" s="41" t="s">
        <v>1</v>
      </c>
      <c r="D202" s="41"/>
      <c r="E202" s="10" t="str">
        <f t="shared" si="156"/>
        <v>X</v>
      </c>
      <c r="F202" s="41" t="s">
        <v>41</v>
      </c>
      <c r="G202" s="41">
        <v>30</v>
      </c>
      <c r="H202" s="9" t="str">
        <f t="shared" si="157"/>
        <v>XXX370/30</v>
      </c>
      <c r="I202" s="41" t="s">
        <v>3</v>
      </c>
      <c r="J202" s="41" t="s">
        <v>29</v>
      </c>
      <c r="K202" s="42">
        <v>0.4909722222222222</v>
      </c>
      <c r="L202" s="42">
        <v>0.49305555555555558</v>
      </c>
      <c r="M202" s="41" t="s">
        <v>20</v>
      </c>
      <c r="N202" s="42">
        <v>0.54166666666666663</v>
      </c>
      <c r="O202" s="41" t="s">
        <v>4</v>
      </c>
      <c r="P202" s="9" t="str">
        <f t="shared" si="158"/>
        <v>OK</v>
      </c>
      <c r="Q202" s="11">
        <f t="shared" si="159"/>
        <v>4.8611111111111049E-2</v>
      </c>
      <c r="R202" s="11">
        <f t="shared" si="160"/>
        <v>2.0833333333333814E-3</v>
      </c>
      <c r="S202" s="11">
        <f t="shared" si="161"/>
        <v>5.0694444444444431E-2</v>
      </c>
      <c r="T202" s="11">
        <f t="shared" si="163"/>
        <v>4.0277777777777746E-2</v>
      </c>
      <c r="U202" s="41">
        <v>47.4</v>
      </c>
      <c r="V202" s="98">
        <f>INDEX('Počty dní'!F:J,MATCH(E202,'Počty dní'!H:H,0),4)</f>
        <v>57</v>
      </c>
      <c r="W202" s="99">
        <f t="shared" si="162"/>
        <v>2701.7999999999997</v>
      </c>
    </row>
    <row r="203" spans="1:24" x14ac:dyDescent="0.3">
      <c r="A203" s="66">
        <v>520</v>
      </c>
      <c r="B203" s="41">
        <v>5120</v>
      </c>
      <c r="C203" s="41" t="s">
        <v>1</v>
      </c>
      <c r="D203" s="41"/>
      <c r="E203" s="10" t="str">
        <f>CONCATENATE(C203,D203)</f>
        <v>X</v>
      </c>
      <c r="F203" s="41" t="s">
        <v>92</v>
      </c>
      <c r="G203" s="41">
        <v>15</v>
      </c>
      <c r="H203" s="9" t="str">
        <f>CONCATENATE(F203,"/",G203)</f>
        <v>XXX480/15</v>
      </c>
      <c r="I203" s="41" t="s">
        <v>3</v>
      </c>
      <c r="J203" s="41" t="s">
        <v>29</v>
      </c>
      <c r="K203" s="42">
        <v>0.56458333333333333</v>
      </c>
      <c r="L203" s="42">
        <v>0.56805555555555554</v>
      </c>
      <c r="M203" s="41" t="s">
        <v>4</v>
      </c>
      <c r="N203" s="42">
        <v>0.60763888888888895</v>
      </c>
      <c r="O203" s="41" t="s">
        <v>26</v>
      </c>
      <c r="P203" s="9" t="str">
        <f t="shared" si="158"/>
        <v>OK</v>
      </c>
      <c r="Q203" s="11">
        <f t="shared" si="159"/>
        <v>3.9583333333333415E-2</v>
      </c>
      <c r="R203" s="11">
        <f t="shared" si="160"/>
        <v>3.4722222222222099E-3</v>
      </c>
      <c r="S203" s="11">
        <f t="shared" si="161"/>
        <v>4.3055555555555625E-2</v>
      </c>
      <c r="T203" s="11">
        <f t="shared" si="163"/>
        <v>2.2916666666666696E-2</v>
      </c>
      <c r="U203" s="41">
        <v>38.200000000000003</v>
      </c>
      <c r="V203" s="98">
        <f>INDEX('Počty dní'!F:J,MATCH(E203,'Počty dní'!H:H,0),4)</f>
        <v>57</v>
      </c>
      <c r="W203" s="99">
        <f>V203*U203</f>
        <v>2177.4</v>
      </c>
    </row>
    <row r="204" spans="1:24" x14ac:dyDescent="0.3">
      <c r="A204" s="66">
        <v>520</v>
      </c>
      <c r="B204" s="41">
        <v>5120</v>
      </c>
      <c r="C204" s="41" t="s">
        <v>1</v>
      </c>
      <c r="D204" s="41"/>
      <c r="E204" s="10" t="str">
        <f>CONCATENATE(C204,D204)</f>
        <v>X</v>
      </c>
      <c r="F204" s="41" t="s">
        <v>92</v>
      </c>
      <c r="G204" s="41">
        <v>22</v>
      </c>
      <c r="H204" s="9" t="str">
        <f>CONCATENATE(F204,"/",G204)</f>
        <v>XXX480/22</v>
      </c>
      <c r="I204" s="41" t="s">
        <v>2</v>
      </c>
      <c r="J204" s="41" t="s">
        <v>29</v>
      </c>
      <c r="K204" s="42">
        <v>0.6333333333333333</v>
      </c>
      <c r="L204" s="42">
        <v>0.63472222222222219</v>
      </c>
      <c r="M204" s="41" t="s">
        <v>26</v>
      </c>
      <c r="N204" s="42">
        <v>0.67499999999999993</v>
      </c>
      <c r="O204" s="41" t="s">
        <v>4</v>
      </c>
      <c r="P204" s="9" t="str">
        <f t="shared" si="158"/>
        <v>OK</v>
      </c>
      <c r="Q204" s="11">
        <f t="shared" si="159"/>
        <v>4.0277777777777746E-2</v>
      </c>
      <c r="R204" s="11">
        <f t="shared" si="160"/>
        <v>1.388888888888884E-3</v>
      </c>
      <c r="S204" s="11">
        <f t="shared" si="161"/>
        <v>4.166666666666663E-2</v>
      </c>
      <c r="T204" s="11">
        <f t="shared" si="163"/>
        <v>2.5694444444444353E-2</v>
      </c>
      <c r="U204" s="41">
        <v>38.200000000000003</v>
      </c>
      <c r="V204" s="98">
        <f>INDEX('Počty dní'!F:J,MATCH(E204,'Počty dní'!H:H,0),4)</f>
        <v>57</v>
      </c>
      <c r="W204" s="99">
        <f>V204*U204</f>
        <v>2177.4</v>
      </c>
    </row>
    <row r="205" spans="1:24" x14ac:dyDescent="0.3">
      <c r="A205" s="66">
        <v>520</v>
      </c>
      <c r="B205" s="41">
        <v>5120</v>
      </c>
      <c r="C205" s="41" t="s">
        <v>1</v>
      </c>
      <c r="D205" s="41"/>
      <c r="E205" s="10" t="str">
        <f>CONCATENATE(C205,D205)</f>
        <v>X</v>
      </c>
      <c r="F205" s="41" t="s">
        <v>41</v>
      </c>
      <c r="G205" s="41">
        <v>47</v>
      </c>
      <c r="H205" s="9" t="str">
        <f>CONCATENATE(F205,"/",G205)</f>
        <v>XXX370/47</v>
      </c>
      <c r="I205" s="41" t="s">
        <v>3</v>
      </c>
      <c r="J205" s="41" t="s">
        <v>29</v>
      </c>
      <c r="K205" s="42">
        <v>0.74652777777777779</v>
      </c>
      <c r="L205" s="42">
        <v>0.75</v>
      </c>
      <c r="M205" s="41" t="s">
        <v>4</v>
      </c>
      <c r="N205" s="42">
        <v>0.7993055555555556</v>
      </c>
      <c r="O205" s="41" t="s">
        <v>20</v>
      </c>
      <c r="P205" s="9" t="str">
        <f t="shared" si="158"/>
        <v>OK</v>
      </c>
      <c r="Q205" s="11">
        <f t="shared" si="159"/>
        <v>4.9305555555555602E-2</v>
      </c>
      <c r="R205" s="11">
        <f t="shared" si="160"/>
        <v>3.4722222222222099E-3</v>
      </c>
      <c r="S205" s="11">
        <f t="shared" si="161"/>
        <v>5.2777777777777812E-2</v>
      </c>
      <c r="T205" s="11">
        <f t="shared" si="163"/>
        <v>7.1527777777777857E-2</v>
      </c>
      <c r="U205" s="41">
        <v>48.9</v>
      </c>
      <c r="V205" s="98">
        <f>INDEX('Počty dní'!F:J,MATCH(E205,'Počty dní'!H:H,0),4)</f>
        <v>57</v>
      </c>
      <c r="W205" s="99">
        <f>V205*U205</f>
        <v>2787.2999999999997</v>
      </c>
    </row>
    <row r="206" spans="1:24" x14ac:dyDescent="0.3">
      <c r="A206" s="66">
        <v>520</v>
      </c>
      <c r="B206" s="41">
        <v>5120</v>
      </c>
      <c r="C206" s="41" t="s">
        <v>1</v>
      </c>
      <c r="D206" s="41"/>
      <c r="E206" s="10" t="str">
        <f>CONCATENATE(C206,D206)</f>
        <v>X</v>
      </c>
      <c r="F206" s="41" t="s">
        <v>41</v>
      </c>
      <c r="G206" s="41">
        <v>50</v>
      </c>
      <c r="H206" s="9" t="str">
        <f>CONCATENATE(F206,"/",G206)</f>
        <v>XXX370/50</v>
      </c>
      <c r="I206" s="41" t="s">
        <v>2</v>
      </c>
      <c r="J206" s="41" t="s">
        <v>29</v>
      </c>
      <c r="K206" s="42">
        <v>0.82638888888888884</v>
      </c>
      <c r="L206" s="42">
        <v>0.82777777777777783</v>
      </c>
      <c r="M206" s="41" t="s">
        <v>20</v>
      </c>
      <c r="N206" s="42">
        <v>0.875</v>
      </c>
      <c r="O206" s="41" t="s">
        <v>4</v>
      </c>
      <c r="P206" s="9" t="str">
        <f t="shared" si="158"/>
        <v>OK</v>
      </c>
      <c r="Q206" s="11">
        <f t="shared" si="159"/>
        <v>4.7222222222222165E-2</v>
      </c>
      <c r="R206" s="11">
        <f t="shared" si="160"/>
        <v>1.388888888888995E-3</v>
      </c>
      <c r="S206" s="11">
        <f t="shared" si="161"/>
        <v>4.861111111111116E-2</v>
      </c>
      <c r="T206" s="11">
        <f t="shared" si="163"/>
        <v>2.7083333333333237E-2</v>
      </c>
      <c r="U206" s="41">
        <v>47.4</v>
      </c>
      <c r="V206" s="98">
        <f>INDEX('Počty dní'!F:J,MATCH(E206,'Počty dní'!H:H,0),4)</f>
        <v>57</v>
      </c>
      <c r="W206" s="99">
        <f>V206*U206</f>
        <v>2701.7999999999997</v>
      </c>
    </row>
    <row r="207" spans="1:24" ht="15" thickBot="1" x14ac:dyDescent="0.35">
      <c r="A207" s="76">
        <v>520</v>
      </c>
      <c r="B207" s="77">
        <v>5120</v>
      </c>
      <c r="C207" s="77" t="s">
        <v>1</v>
      </c>
      <c r="D207" s="77"/>
      <c r="E207" s="78" t="str">
        <f>CONCATENATE(C207,D207)</f>
        <v>X</v>
      </c>
      <c r="F207" s="77" t="s">
        <v>41</v>
      </c>
      <c r="G207" s="77">
        <v>53</v>
      </c>
      <c r="H207" s="79" t="str">
        <f>CONCATENATE(F207,"/",G207)</f>
        <v>XXX370/53</v>
      </c>
      <c r="I207" s="77" t="s">
        <v>2</v>
      </c>
      <c r="J207" s="77" t="s">
        <v>29</v>
      </c>
      <c r="K207" s="80">
        <v>0.93958333333333333</v>
      </c>
      <c r="L207" s="80">
        <v>0.94097222222222221</v>
      </c>
      <c r="M207" s="77" t="s">
        <v>4</v>
      </c>
      <c r="N207" s="80">
        <v>0.96944444444444444</v>
      </c>
      <c r="O207" s="77" t="s">
        <v>11</v>
      </c>
      <c r="P207" s="79"/>
      <c r="Q207" s="81">
        <f t="shared" si="159"/>
        <v>2.8472222222222232E-2</v>
      </c>
      <c r="R207" s="81">
        <f t="shared" si="160"/>
        <v>1.388888888888884E-3</v>
      </c>
      <c r="S207" s="81">
        <f t="shared" si="161"/>
        <v>2.9861111111111116E-2</v>
      </c>
      <c r="T207" s="81">
        <f t="shared" si="163"/>
        <v>6.4583333333333326E-2</v>
      </c>
      <c r="U207" s="77">
        <v>28</v>
      </c>
      <c r="V207" s="101">
        <f>INDEX('Počty dní'!F:J,MATCH(E207,'Počty dní'!H:H,0),4)</f>
        <v>57</v>
      </c>
      <c r="W207" s="102">
        <f>V207*U207</f>
        <v>1596</v>
      </c>
    </row>
    <row r="208" spans="1:24" ht="15" thickBot="1" x14ac:dyDescent="0.35">
      <c r="A208" s="43" t="str">
        <f ca="1">CONCATENATE(INDIRECT("R[-3]C[0]",FALSE),"celkem")</f>
        <v>520celkem</v>
      </c>
      <c r="B208" s="44"/>
      <c r="C208" s="44" t="str">
        <f ca="1">INDIRECT("R[-1]C[12]",FALSE)</f>
        <v>Moravské Budějovice,,aut.nádr.</v>
      </c>
      <c r="D208" s="45"/>
      <c r="E208" s="44"/>
      <c r="F208" s="45"/>
      <c r="G208" s="46"/>
      <c r="H208" s="47"/>
      <c r="I208" s="48"/>
      <c r="J208" s="49" t="str">
        <f ca="1">INDIRECT("R[-2]C[0]",FALSE)</f>
        <v>V+</v>
      </c>
      <c r="K208" s="50"/>
      <c r="L208" s="51"/>
      <c r="M208" s="52"/>
      <c r="N208" s="51"/>
      <c r="O208" s="53"/>
      <c r="P208" s="44"/>
      <c r="Q208" s="54">
        <f>SUM(Q197:Q207)</f>
        <v>0.42638888888888887</v>
      </c>
      <c r="R208" s="54">
        <f>SUM(R197:R207)</f>
        <v>2.2916666666666807E-2</v>
      </c>
      <c r="S208" s="54">
        <f>SUM(S197:S207)</f>
        <v>0.44930555555555568</v>
      </c>
      <c r="T208" s="54">
        <f>SUM(T197:T207)</f>
        <v>0.33958333333333324</v>
      </c>
      <c r="U208" s="55">
        <f>SUM(U197:U207)</f>
        <v>417.99999999999994</v>
      </c>
      <c r="V208" s="56"/>
      <c r="W208" s="106">
        <f>SUM(W197:W207)</f>
        <v>23825.999999999996</v>
      </c>
      <c r="X208" s="58"/>
    </row>
    <row r="209" spans="1:24" x14ac:dyDescent="0.3">
      <c r="L209" s="1"/>
      <c r="M209" s="1"/>
      <c r="N209" s="1"/>
      <c r="O209" s="1"/>
      <c r="P209" s="1"/>
    </row>
    <row r="210" spans="1:24" ht="15" thickBot="1" x14ac:dyDescent="0.35">
      <c r="L210" s="1"/>
      <c r="N210" s="1"/>
      <c r="P210" s="1"/>
    </row>
    <row r="211" spans="1:24" x14ac:dyDescent="0.3">
      <c r="A211" s="59">
        <v>521</v>
      </c>
      <c r="B211" s="60">
        <v>5121</v>
      </c>
      <c r="C211" s="60" t="s">
        <v>1</v>
      </c>
      <c r="D211" s="60"/>
      <c r="E211" s="61" t="str">
        <f>CONCATENATE(C211,D211)</f>
        <v>X</v>
      </c>
      <c r="F211" s="60" t="s">
        <v>41</v>
      </c>
      <c r="G211" s="60">
        <v>1</v>
      </c>
      <c r="H211" s="62" t="str">
        <f>CONCATENATE(F211,"/",G211)</f>
        <v>XXX370/1</v>
      </c>
      <c r="I211" s="60" t="s">
        <v>2</v>
      </c>
      <c r="J211" s="60" t="s">
        <v>29</v>
      </c>
      <c r="K211" s="63">
        <v>0.19444444444444445</v>
      </c>
      <c r="L211" s="63">
        <v>0.19513888888888889</v>
      </c>
      <c r="M211" s="60" t="s">
        <v>11</v>
      </c>
      <c r="N211" s="63">
        <v>0.21597222222222223</v>
      </c>
      <c r="O211" s="60" t="s">
        <v>20</v>
      </c>
      <c r="P211" s="62" t="str">
        <f t="shared" ref="P211:P215" si="164">IF(M212=O211,"OK","POZOR")</f>
        <v>OK</v>
      </c>
      <c r="Q211" s="64">
        <f t="shared" ref="Q211:Q216" si="165">IF(ISNUMBER(G211),N211-L211,IF(F211="přejezd",N211-L211,0))</f>
        <v>2.0833333333333343E-2</v>
      </c>
      <c r="R211" s="64">
        <f t="shared" ref="R211:R216" si="166">IF(ISNUMBER(G211),L211-K211,0)</f>
        <v>6.9444444444444198E-4</v>
      </c>
      <c r="S211" s="64">
        <f t="shared" ref="S211:S216" si="167">Q211+R211</f>
        <v>2.1527777777777785E-2</v>
      </c>
      <c r="T211" s="60"/>
      <c r="U211" s="60">
        <v>22.5</v>
      </c>
      <c r="V211" s="97">
        <f>INDEX('Počty dní'!F:J,MATCH(E211,'Počty dní'!H:H,0),4)</f>
        <v>57</v>
      </c>
      <c r="W211" s="100">
        <f>V211*U211</f>
        <v>1282.5</v>
      </c>
    </row>
    <row r="212" spans="1:24" x14ac:dyDescent="0.3">
      <c r="A212" s="66">
        <v>521</v>
      </c>
      <c r="B212" s="41">
        <v>5121</v>
      </c>
      <c r="C212" s="41" t="s">
        <v>1</v>
      </c>
      <c r="D212" s="41"/>
      <c r="E212" s="10" t="str">
        <f>CONCATENATE(C212,D212)</f>
        <v>X</v>
      </c>
      <c r="F212" s="41" t="s">
        <v>41</v>
      </c>
      <c r="G212" s="41">
        <v>12</v>
      </c>
      <c r="H212" s="9" t="str">
        <f>CONCATENATE(F212,"/",G212)</f>
        <v>XXX370/12</v>
      </c>
      <c r="I212" s="41" t="s">
        <v>29</v>
      </c>
      <c r="J212" s="41" t="s">
        <v>29</v>
      </c>
      <c r="K212" s="42">
        <v>0.23958333333333334</v>
      </c>
      <c r="L212" s="42">
        <v>0.24305555555555555</v>
      </c>
      <c r="M212" s="41" t="s">
        <v>20</v>
      </c>
      <c r="N212" s="42">
        <v>0.29166666666666669</v>
      </c>
      <c r="O212" s="41" t="s">
        <v>4</v>
      </c>
      <c r="P212" s="9" t="str">
        <f t="shared" si="164"/>
        <v>OK</v>
      </c>
      <c r="Q212" s="11">
        <f t="shared" si="165"/>
        <v>4.8611111111111133E-2</v>
      </c>
      <c r="R212" s="11">
        <f t="shared" si="166"/>
        <v>3.4722222222222099E-3</v>
      </c>
      <c r="S212" s="11">
        <f t="shared" si="167"/>
        <v>5.2083333333333343E-2</v>
      </c>
      <c r="T212" s="11">
        <f t="shared" ref="T212:T216" si="168">K212-N211</f>
        <v>2.361111111111111E-2</v>
      </c>
      <c r="U212" s="41">
        <v>47.4</v>
      </c>
      <c r="V212" s="98">
        <f>INDEX('Počty dní'!F:J,MATCH(E212,'Počty dní'!H:H,0),4)</f>
        <v>57</v>
      </c>
      <c r="W212" s="99">
        <f>V212*U212</f>
        <v>2701.7999999999997</v>
      </c>
    </row>
    <row r="213" spans="1:24" x14ac:dyDescent="0.3">
      <c r="A213" s="66">
        <v>521</v>
      </c>
      <c r="B213" s="41">
        <v>5121</v>
      </c>
      <c r="C213" s="41" t="s">
        <v>1</v>
      </c>
      <c r="D213" s="41"/>
      <c r="E213" s="10" t="str">
        <f t="shared" ref="E213" si="169">CONCATENATE(C213,D213)</f>
        <v>X</v>
      </c>
      <c r="F213" s="41" t="s">
        <v>41</v>
      </c>
      <c r="G213" s="41">
        <v>23</v>
      </c>
      <c r="H213" s="9" t="str">
        <f t="shared" ref="H213" si="170">CONCATENATE(F213,"/",G213)</f>
        <v>XXX370/23</v>
      </c>
      <c r="I213" s="41" t="s">
        <v>29</v>
      </c>
      <c r="J213" s="41" t="s">
        <v>29</v>
      </c>
      <c r="K213" s="42">
        <v>0.53819444444444442</v>
      </c>
      <c r="L213" s="42">
        <v>0.54166666666666663</v>
      </c>
      <c r="M213" s="41" t="s">
        <v>4</v>
      </c>
      <c r="N213" s="42">
        <v>0.58888888888888891</v>
      </c>
      <c r="O213" s="41" t="s">
        <v>20</v>
      </c>
      <c r="P213" s="9" t="str">
        <f t="shared" si="164"/>
        <v>OK</v>
      </c>
      <c r="Q213" s="11">
        <f t="shared" si="165"/>
        <v>4.7222222222222276E-2</v>
      </c>
      <c r="R213" s="11">
        <f t="shared" si="166"/>
        <v>3.4722222222222099E-3</v>
      </c>
      <c r="S213" s="11">
        <f t="shared" si="167"/>
        <v>5.0694444444444486E-2</v>
      </c>
      <c r="T213" s="11">
        <f t="shared" si="168"/>
        <v>0.24652777777777773</v>
      </c>
      <c r="U213" s="41">
        <v>47.4</v>
      </c>
      <c r="V213" s="98">
        <f>INDEX('Počty dní'!F:J,MATCH(E213,'Počty dní'!H:H,0),4)</f>
        <v>57</v>
      </c>
      <c r="W213" s="99">
        <f t="shared" ref="W213" si="171">V213*U213</f>
        <v>2701.7999999999997</v>
      </c>
    </row>
    <row r="214" spans="1:24" x14ac:dyDescent="0.3">
      <c r="A214" s="66">
        <v>521</v>
      </c>
      <c r="B214" s="41">
        <v>5121</v>
      </c>
      <c r="C214" s="41" t="s">
        <v>1</v>
      </c>
      <c r="D214" s="41"/>
      <c r="E214" s="10" t="str">
        <f>CONCATENATE(C214,D214)</f>
        <v>X</v>
      </c>
      <c r="F214" s="41" t="s">
        <v>46</v>
      </c>
      <c r="G214" s="41">
        <v>14</v>
      </c>
      <c r="H214" s="9" t="str">
        <f>CONCATENATE(F214,"/",G214)</f>
        <v>XXX373/14</v>
      </c>
      <c r="I214" s="41" t="s">
        <v>2</v>
      </c>
      <c r="J214" s="41" t="s">
        <v>29</v>
      </c>
      <c r="K214" s="42">
        <v>0.61249999999999993</v>
      </c>
      <c r="L214" s="42">
        <v>0.61458333333333337</v>
      </c>
      <c r="M214" s="41" t="s">
        <v>20</v>
      </c>
      <c r="N214" s="42">
        <v>0.65972222222222221</v>
      </c>
      <c r="O214" s="41" t="s">
        <v>11</v>
      </c>
      <c r="P214" s="9" t="str">
        <f t="shared" si="164"/>
        <v>OK</v>
      </c>
      <c r="Q214" s="11">
        <f t="shared" si="165"/>
        <v>4.513888888888884E-2</v>
      </c>
      <c r="R214" s="11">
        <f t="shared" si="166"/>
        <v>2.083333333333437E-3</v>
      </c>
      <c r="S214" s="11">
        <f t="shared" si="167"/>
        <v>4.7222222222222276E-2</v>
      </c>
      <c r="T214" s="11">
        <f t="shared" si="168"/>
        <v>2.3611111111111027E-2</v>
      </c>
      <c r="U214" s="41">
        <v>42.3</v>
      </c>
      <c r="V214" s="98">
        <f>INDEX('Počty dní'!F:J,MATCH(E214,'Počty dní'!H:H,0),4)</f>
        <v>57</v>
      </c>
      <c r="W214" s="99">
        <f>V214*U214</f>
        <v>2411.1</v>
      </c>
    </row>
    <row r="215" spans="1:24" x14ac:dyDescent="0.3">
      <c r="A215" s="66">
        <v>521</v>
      </c>
      <c r="B215" s="41">
        <v>5121</v>
      </c>
      <c r="C215" s="41" t="s">
        <v>1</v>
      </c>
      <c r="D215" s="41"/>
      <c r="E215" s="10" t="str">
        <f>CONCATENATE(C215,D215)</f>
        <v>X</v>
      </c>
      <c r="F215" s="41" t="s">
        <v>41</v>
      </c>
      <c r="G215" s="41">
        <v>42</v>
      </c>
      <c r="H215" s="9" t="str">
        <f>CONCATENATE(F215,"/",G215)</f>
        <v>XXX370/42</v>
      </c>
      <c r="I215" s="41" t="s">
        <v>3</v>
      </c>
      <c r="J215" s="41" t="s">
        <v>29</v>
      </c>
      <c r="K215" s="42">
        <v>0.66597222222222219</v>
      </c>
      <c r="L215" s="42">
        <v>0.66805555555555562</v>
      </c>
      <c r="M215" s="41" t="s">
        <v>11</v>
      </c>
      <c r="N215" s="42">
        <v>0.69444444444444453</v>
      </c>
      <c r="O215" s="41" t="s">
        <v>4</v>
      </c>
      <c r="P215" s="9" t="str">
        <f t="shared" si="164"/>
        <v>OK</v>
      </c>
      <c r="Q215" s="11">
        <f t="shared" si="165"/>
        <v>2.6388888888888906E-2</v>
      </c>
      <c r="R215" s="11">
        <f t="shared" si="166"/>
        <v>2.083333333333437E-3</v>
      </c>
      <c r="S215" s="11">
        <f t="shared" si="167"/>
        <v>2.8472222222222343E-2</v>
      </c>
      <c r="T215" s="11">
        <f t="shared" si="168"/>
        <v>6.2499999999999778E-3</v>
      </c>
      <c r="U215" s="41">
        <v>26.4</v>
      </c>
      <c r="V215" s="98">
        <f>INDEX('Počty dní'!F:J,MATCH(E215,'Počty dní'!H:H,0),4)</f>
        <v>57</v>
      </c>
      <c r="W215" s="99">
        <f>V215*U215</f>
        <v>1504.8</v>
      </c>
    </row>
    <row r="216" spans="1:24" ht="15" thickBot="1" x14ac:dyDescent="0.35">
      <c r="A216" s="66">
        <v>521</v>
      </c>
      <c r="B216" s="41">
        <v>5121</v>
      </c>
      <c r="C216" s="41" t="s">
        <v>1</v>
      </c>
      <c r="D216" s="41"/>
      <c r="E216" s="10" t="str">
        <f>CONCATENATE(C216,D216)</f>
        <v>X</v>
      </c>
      <c r="F216" s="41" t="s">
        <v>41</v>
      </c>
      <c r="G216" s="41">
        <v>45</v>
      </c>
      <c r="H216" s="9" t="str">
        <f>CONCATENATE(F216,"/",G216)</f>
        <v>XXX370/45</v>
      </c>
      <c r="I216" s="41" t="s">
        <v>3</v>
      </c>
      <c r="J216" s="41" t="s">
        <v>29</v>
      </c>
      <c r="K216" s="42">
        <v>0.72013888888888899</v>
      </c>
      <c r="L216" s="42">
        <v>0.72222222222222221</v>
      </c>
      <c r="M216" s="41" t="s">
        <v>4</v>
      </c>
      <c r="N216" s="42">
        <v>0.75069444444444444</v>
      </c>
      <c r="O216" s="41" t="s">
        <v>11</v>
      </c>
      <c r="P216" s="9"/>
      <c r="Q216" s="11">
        <f t="shared" si="165"/>
        <v>2.8472222222222232E-2</v>
      </c>
      <c r="R216" s="11">
        <f t="shared" si="166"/>
        <v>2.0833333333332149E-3</v>
      </c>
      <c r="S216" s="11">
        <f t="shared" si="167"/>
        <v>3.0555555555555447E-2</v>
      </c>
      <c r="T216" s="11">
        <f t="shared" si="168"/>
        <v>2.5694444444444464E-2</v>
      </c>
      <c r="U216" s="41">
        <v>28</v>
      </c>
      <c r="V216" s="98">
        <f>INDEX('Počty dní'!F:J,MATCH(E216,'Počty dní'!H:H,0),4)</f>
        <v>57</v>
      </c>
      <c r="W216" s="99">
        <f>V216*U216</f>
        <v>1596</v>
      </c>
    </row>
    <row r="217" spans="1:24" ht="15" thickBot="1" x14ac:dyDescent="0.35">
      <c r="A217" s="43" t="str">
        <f ca="1">CONCATENATE(INDIRECT("R[-3]C[0]",FALSE),"celkem")</f>
        <v>521celkem</v>
      </c>
      <c r="B217" s="44"/>
      <c r="C217" s="44" t="str">
        <f ca="1">INDIRECT("R[-1]C[12]",FALSE)</f>
        <v>Moravské Budějovice,,aut.nádr.</v>
      </c>
      <c r="D217" s="45"/>
      <c r="E217" s="44"/>
      <c r="F217" s="45"/>
      <c r="G217" s="46"/>
      <c r="H217" s="47"/>
      <c r="I217" s="48"/>
      <c r="J217" s="49" t="str">
        <f ca="1">INDIRECT("R[-2]C[0]",FALSE)</f>
        <v>V+</v>
      </c>
      <c r="K217" s="50"/>
      <c r="L217" s="51"/>
      <c r="M217" s="52"/>
      <c r="N217" s="51"/>
      <c r="O217" s="53"/>
      <c r="P217" s="44"/>
      <c r="Q217" s="54">
        <f>SUM(Q211:Q216)</f>
        <v>0.21666666666666673</v>
      </c>
      <c r="R217" s="54">
        <f>SUM(R211:R216)</f>
        <v>1.3888888888888951E-2</v>
      </c>
      <c r="S217" s="54">
        <f>SUM(S211:S216)</f>
        <v>0.23055555555555568</v>
      </c>
      <c r="T217" s="54">
        <f>SUM(T211:T216)</f>
        <v>0.32569444444444429</v>
      </c>
      <c r="U217" s="55">
        <f>SUM(U211:U216)</f>
        <v>214.00000000000003</v>
      </c>
      <c r="V217" s="56"/>
      <c r="W217" s="106">
        <f>SUM(W211:W216)</f>
        <v>12197.999999999998</v>
      </c>
      <c r="X217" s="58"/>
    </row>
    <row r="218" spans="1:24" x14ac:dyDescent="0.3">
      <c r="L218" s="1"/>
      <c r="N218" s="1"/>
      <c r="P218" s="1"/>
    </row>
    <row r="219" spans="1:24" ht="15" thickBot="1" x14ac:dyDescent="0.35">
      <c r="L219" s="1"/>
      <c r="N219" s="1"/>
    </row>
    <row r="220" spans="1:24" x14ac:dyDescent="0.3">
      <c r="A220" s="59">
        <v>522</v>
      </c>
      <c r="B220" s="60">
        <v>5122</v>
      </c>
      <c r="C220" s="60" t="s">
        <v>1</v>
      </c>
      <c r="D220" s="60"/>
      <c r="E220" s="61" t="str">
        <f t="shared" ref="E220:E225" si="172">CONCATENATE(C220,D220)</f>
        <v>X</v>
      </c>
      <c r="F220" s="60" t="s">
        <v>43</v>
      </c>
      <c r="G220" s="60">
        <v>2</v>
      </c>
      <c r="H220" s="62" t="str">
        <f t="shared" ref="H220:H225" si="173">CONCATENATE(F220,"/",G220)</f>
        <v>XXX400/2</v>
      </c>
      <c r="I220" s="60" t="s">
        <v>3</v>
      </c>
      <c r="J220" s="60" t="s">
        <v>3</v>
      </c>
      <c r="K220" s="63">
        <v>0.17500000000000002</v>
      </c>
      <c r="L220" s="63">
        <v>0.17708333333333334</v>
      </c>
      <c r="M220" s="60" t="s">
        <v>11</v>
      </c>
      <c r="N220" s="63">
        <v>0.22916666666666666</v>
      </c>
      <c r="O220" s="60" t="s">
        <v>6</v>
      </c>
      <c r="P220" s="62" t="str">
        <f t="shared" ref="P220:P230" si="174">IF(M221=O220,"OK","POZOR")</f>
        <v>OK</v>
      </c>
      <c r="Q220" s="64">
        <f t="shared" ref="Q220:Q231" si="175">IF(ISNUMBER(G220),N220-L220,IF(F220="přejezd",N220-L220,0))</f>
        <v>5.2083333333333315E-2</v>
      </c>
      <c r="R220" s="64">
        <f t="shared" ref="R220:R231" si="176">IF(ISNUMBER(G220),L220-K220,0)</f>
        <v>2.0833333333333259E-3</v>
      </c>
      <c r="S220" s="64">
        <f t="shared" ref="S220:S231" si="177">Q220+R220</f>
        <v>5.4166666666666641E-2</v>
      </c>
      <c r="T220" s="60"/>
      <c r="U220" s="60">
        <v>54.5</v>
      </c>
      <c r="V220" s="97">
        <f>INDEX('Počty dní'!F:J,MATCH(E220,'Počty dní'!H:H,0),4)</f>
        <v>57</v>
      </c>
      <c r="W220" s="100">
        <f t="shared" ref="W220:W225" si="178">V220*U220</f>
        <v>3106.5</v>
      </c>
    </row>
    <row r="221" spans="1:24" x14ac:dyDescent="0.3">
      <c r="A221" s="66">
        <v>522</v>
      </c>
      <c r="B221" s="41">
        <v>5122</v>
      </c>
      <c r="C221" s="41" t="s">
        <v>1</v>
      </c>
      <c r="D221" s="41"/>
      <c r="E221" s="10" t="str">
        <f t="shared" si="172"/>
        <v>X</v>
      </c>
      <c r="F221" s="41" t="s">
        <v>43</v>
      </c>
      <c r="G221" s="41">
        <v>5</v>
      </c>
      <c r="H221" s="9" t="str">
        <f t="shared" si="173"/>
        <v>XXX400/5</v>
      </c>
      <c r="I221" s="41" t="s">
        <v>3</v>
      </c>
      <c r="J221" s="41" t="s">
        <v>3</v>
      </c>
      <c r="K221" s="42">
        <v>0.26111111111111113</v>
      </c>
      <c r="L221" s="42">
        <v>0.26319444444444445</v>
      </c>
      <c r="M221" s="41" t="s">
        <v>6</v>
      </c>
      <c r="N221" s="42">
        <v>0.31597222222222221</v>
      </c>
      <c r="O221" s="41" t="s">
        <v>11</v>
      </c>
      <c r="P221" s="9" t="str">
        <f t="shared" si="174"/>
        <v>OK</v>
      </c>
      <c r="Q221" s="11">
        <f t="shared" si="175"/>
        <v>5.2777777777777757E-2</v>
      </c>
      <c r="R221" s="11">
        <f t="shared" si="176"/>
        <v>2.0833333333333259E-3</v>
      </c>
      <c r="S221" s="11">
        <f t="shared" si="177"/>
        <v>5.4861111111111083E-2</v>
      </c>
      <c r="T221" s="11">
        <f t="shared" ref="T221:T231" si="179">K221-N220</f>
        <v>3.194444444444447E-2</v>
      </c>
      <c r="U221" s="41">
        <v>54.5</v>
      </c>
      <c r="V221" s="98">
        <f>INDEX('Počty dní'!F:J,MATCH(E221,'Počty dní'!H:H,0),4)</f>
        <v>57</v>
      </c>
      <c r="W221" s="99">
        <f t="shared" si="178"/>
        <v>3106.5</v>
      </c>
    </row>
    <row r="222" spans="1:24" x14ac:dyDescent="0.3">
      <c r="A222" s="66">
        <v>522</v>
      </c>
      <c r="B222" s="41">
        <v>5122</v>
      </c>
      <c r="C222" s="41" t="s">
        <v>1</v>
      </c>
      <c r="D222" s="41"/>
      <c r="E222" s="10" t="str">
        <f t="shared" si="172"/>
        <v>X</v>
      </c>
      <c r="F222" s="41" t="s">
        <v>43</v>
      </c>
      <c r="G222" s="41">
        <v>8</v>
      </c>
      <c r="H222" s="9" t="str">
        <f t="shared" si="173"/>
        <v>XXX400/8</v>
      </c>
      <c r="I222" s="41" t="s">
        <v>3</v>
      </c>
      <c r="J222" s="41" t="s">
        <v>3</v>
      </c>
      <c r="K222" s="42">
        <v>0.31736111111111115</v>
      </c>
      <c r="L222" s="42">
        <v>0.31944444444444448</v>
      </c>
      <c r="M222" s="41" t="s">
        <v>11</v>
      </c>
      <c r="N222" s="42">
        <v>0.36388888888888887</v>
      </c>
      <c r="O222" s="41" t="s">
        <v>5</v>
      </c>
      <c r="P222" s="9" t="str">
        <f t="shared" si="174"/>
        <v>OK</v>
      </c>
      <c r="Q222" s="11">
        <f t="shared" si="175"/>
        <v>4.4444444444444398E-2</v>
      </c>
      <c r="R222" s="11">
        <f t="shared" si="176"/>
        <v>2.0833333333333259E-3</v>
      </c>
      <c r="S222" s="11">
        <f t="shared" si="177"/>
        <v>4.6527777777777724E-2</v>
      </c>
      <c r="T222" s="11">
        <f t="shared" si="179"/>
        <v>1.3888888888889395E-3</v>
      </c>
      <c r="U222" s="41">
        <v>47.5</v>
      </c>
      <c r="V222" s="98">
        <f>INDEX('Počty dní'!F:J,MATCH(E222,'Počty dní'!H:H,0),4)</f>
        <v>57</v>
      </c>
      <c r="W222" s="99">
        <f t="shared" si="178"/>
        <v>2707.5</v>
      </c>
    </row>
    <row r="223" spans="1:24" x14ac:dyDescent="0.3">
      <c r="A223" s="66">
        <v>522</v>
      </c>
      <c r="B223" s="41">
        <v>5122</v>
      </c>
      <c r="C223" s="41" t="s">
        <v>1</v>
      </c>
      <c r="D223" s="41"/>
      <c r="E223" s="10" t="str">
        <f t="shared" si="172"/>
        <v>X</v>
      </c>
      <c r="F223" s="41" t="s">
        <v>43</v>
      </c>
      <c r="G223" s="41">
        <v>9</v>
      </c>
      <c r="H223" s="9" t="str">
        <f t="shared" si="173"/>
        <v>XXX400/9</v>
      </c>
      <c r="I223" s="41" t="s">
        <v>3</v>
      </c>
      <c r="J223" s="41" t="s">
        <v>3</v>
      </c>
      <c r="K223" s="42">
        <v>0.4375</v>
      </c>
      <c r="L223" s="42">
        <v>0.43958333333333338</v>
      </c>
      <c r="M223" s="41" t="s">
        <v>5</v>
      </c>
      <c r="N223" s="42">
        <v>0.4826388888888889</v>
      </c>
      <c r="O223" s="41" t="s">
        <v>11</v>
      </c>
      <c r="P223" s="9" t="str">
        <f t="shared" si="174"/>
        <v>OK</v>
      </c>
      <c r="Q223" s="11">
        <f t="shared" si="175"/>
        <v>4.3055555555555514E-2</v>
      </c>
      <c r="R223" s="11">
        <f t="shared" si="176"/>
        <v>2.0833333333333814E-3</v>
      </c>
      <c r="S223" s="11">
        <f t="shared" si="177"/>
        <v>4.5138888888888895E-2</v>
      </c>
      <c r="T223" s="11">
        <f t="shared" si="179"/>
        <v>7.3611111111111127E-2</v>
      </c>
      <c r="U223" s="41">
        <v>47.5</v>
      </c>
      <c r="V223" s="98">
        <f>INDEX('Počty dní'!F:J,MATCH(E223,'Počty dní'!H:H,0),4)</f>
        <v>57</v>
      </c>
      <c r="W223" s="99">
        <f t="shared" si="178"/>
        <v>2707.5</v>
      </c>
    </row>
    <row r="224" spans="1:24" x14ac:dyDescent="0.3">
      <c r="A224" s="66">
        <v>522</v>
      </c>
      <c r="B224" s="41">
        <v>5122</v>
      </c>
      <c r="C224" s="41" t="s">
        <v>1</v>
      </c>
      <c r="D224" s="41"/>
      <c r="E224" s="10" t="str">
        <f t="shared" si="172"/>
        <v>X</v>
      </c>
      <c r="F224" s="41" t="s">
        <v>43</v>
      </c>
      <c r="G224" s="41">
        <v>12</v>
      </c>
      <c r="H224" s="9" t="str">
        <f t="shared" si="173"/>
        <v>XXX400/12</v>
      </c>
      <c r="I224" s="41" t="s">
        <v>3</v>
      </c>
      <c r="J224" s="41" t="s">
        <v>3</v>
      </c>
      <c r="K224" s="42">
        <v>0.51388888888888895</v>
      </c>
      <c r="L224" s="42">
        <v>0.51736111111111105</v>
      </c>
      <c r="M224" s="41" t="s">
        <v>11</v>
      </c>
      <c r="N224" s="42">
        <v>0.56736111111111109</v>
      </c>
      <c r="O224" s="41" t="s">
        <v>6</v>
      </c>
      <c r="P224" s="9" t="str">
        <f t="shared" si="174"/>
        <v>OK</v>
      </c>
      <c r="Q224" s="11">
        <f t="shared" si="175"/>
        <v>5.0000000000000044E-2</v>
      </c>
      <c r="R224" s="11">
        <f t="shared" si="176"/>
        <v>3.4722222222220989E-3</v>
      </c>
      <c r="S224" s="11">
        <f t="shared" si="177"/>
        <v>5.3472222222222143E-2</v>
      </c>
      <c r="T224" s="11">
        <f t="shared" si="179"/>
        <v>3.1250000000000056E-2</v>
      </c>
      <c r="U224" s="41">
        <v>54.5</v>
      </c>
      <c r="V224" s="98">
        <f>INDEX('Počty dní'!F:J,MATCH(E224,'Počty dní'!H:H,0),4)</f>
        <v>57</v>
      </c>
      <c r="W224" s="99">
        <f t="shared" si="178"/>
        <v>3106.5</v>
      </c>
    </row>
    <row r="225" spans="1:24" x14ac:dyDescent="0.3">
      <c r="A225" s="66">
        <v>522</v>
      </c>
      <c r="B225" s="41">
        <v>5122</v>
      </c>
      <c r="C225" s="41" t="s">
        <v>1</v>
      </c>
      <c r="D225" s="41"/>
      <c r="E225" s="10" t="str">
        <f t="shared" si="172"/>
        <v>X</v>
      </c>
      <c r="F225" s="41" t="s">
        <v>43</v>
      </c>
      <c r="G225" s="41">
        <v>15</v>
      </c>
      <c r="H225" s="9" t="str">
        <f t="shared" si="173"/>
        <v>XXX400/15</v>
      </c>
      <c r="I225" s="41" t="s">
        <v>3</v>
      </c>
      <c r="J225" s="41" t="s">
        <v>3</v>
      </c>
      <c r="K225" s="42">
        <v>0.59444444444444444</v>
      </c>
      <c r="L225" s="42">
        <v>0.59652777777777777</v>
      </c>
      <c r="M225" s="41" t="s">
        <v>6</v>
      </c>
      <c r="N225" s="42">
        <v>0.64930555555555558</v>
      </c>
      <c r="O225" s="41" t="s">
        <v>11</v>
      </c>
      <c r="P225" s="9" t="str">
        <f t="shared" si="174"/>
        <v>OK</v>
      </c>
      <c r="Q225" s="11">
        <f t="shared" si="175"/>
        <v>5.2777777777777812E-2</v>
      </c>
      <c r="R225" s="11">
        <f t="shared" si="176"/>
        <v>2.0833333333333259E-3</v>
      </c>
      <c r="S225" s="11">
        <f t="shared" si="177"/>
        <v>5.4861111111111138E-2</v>
      </c>
      <c r="T225" s="11">
        <f t="shared" si="179"/>
        <v>2.7083333333333348E-2</v>
      </c>
      <c r="U225" s="41">
        <v>54.5</v>
      </c>
      <c r="V225" s="98">
        <f>INDEX('Počty dní'!F:J,MATCH(E225,'Počty dní'!H:H,0),4)</f>
        <v>57</v>
      </c>
      <c r="W225" s="99">
        <f t="shared" si="178"/>
        <v>3106.5</v>
      </c>
    </row>
    <row r="226" spans="1:24" x14ac:dyDescent="0.3">
      <c r="A226" s="66">
        <v>522</v>
      </c>
      <c r="B226" s="41">
        <v>5122</v>
      </c>
      <c r="C226" s="41" t="s">
        <v>1</v>
      </c>
      <c r="D226" s="41"/>
      <c r="E226" s="10" t="str">
        <f t="shared" ref="E226:E231" si="180">CONCATENATE(C226,D226)</f>
        <v>X</v>
      </c>
      <c r="F226" s="41" t="s">
        <v>45</v>
      </c>
      <c r="G226" s="41">
        <v>11</v>
      </c>
      <c r="H226" s="9" t="str">
        <f t="shared" ref="H226:H231" si="181">CONCATENATE(F226,"/",G226)</f>
        <v>XXX372/11</v>
      </c>
      <c r="I226" s="41" t="s">
        <v>2</v>
      </c>
      <c r="J226" s="41" t="s">
        <v>3</v>
      </c>
      <c r="K226" s="42">
        <v>0.65277777777777779</v>
      </c>
      <c r="L226" s="42">
        <v>0.65486111111111112</v>
      </c>
      <c r="M226" s="41" t="s">
        <v>11</v>
      </c>
      <c r="N226" s="42">
        <v>0.6645833333333333</v>
      </c>
      <c r="O226" s="41" t="s">
        <v>16</v>
      </c>
      <c r="P226" s="9" t="str">
        <f t="shared" si="174"/>
        <v>OK</v>
      </c>
      <c r="Q226" s="11">
        <f t="shared" si="175"/>
        <v>9.7222222222221877E-3</v>
      </c>
      <c r="R226" s="11">
        <f t="shared" si="176"/>
        <v>2.0833333333333259E-3</v>
      </c>
      <c r="S226" s="11">
        <f t="shared" si="177"/>
        <v>1.1805555555555514E-2</v>
      </c>
      <c r="T226" s="11">
        <f t="shared" si="179"/>
        <v>3.4722222222222099E-3</v>
      </c>
      <c r="U226" s="41">
        <v>10.6</v>
      </c>
      <c r="V226" s="98">
        <f>INDEX('Počty dní'!F:J,MATCH(E226,'Počty dní'!H:H,0),4)</f>
        <v>57</v>
      </c>
      <c r="W226" s="99">
        <f t="shared" ref="W226:W231" si="182">V226*U226</f>
        <v>604.19999999999993</v>
      </c>
    </row>
    <row r="227" spans="1:24" x14ac:dyDescent="0.3">
      <c r="A227" s="66">
        <v>522</v>
      </c>
      <c r="B227" s="41">
        <v>5122</v>
      </c>
      <c r="C227" s="41" t="s">
        <v>1</v>
      </c>
      <c r="D227" s="41"/>
      <c r="E227" s="10" t="str">
        <f t="shared" si="180"/>
        <v>X</v>
      </c>
      <c r="F227" s="41" t="s">
        <v>28</v>
      </c>
      <c r="G227" s="41"/>
      <c r="H227" s="9" t="str">
        <f t="shared" si="181"/>
        <v>přejezd/</v>
      </c>
      <c r="I227" s="41"/>
      <c r="J227" s="41" t="s">
        <v>3</v>
      </c>
      <c r="K227" s="42">
        <v>0.66527777777777775</v>
      </c>
      <c r="L227" s="42">
        <v>0.66527777777777775</v>
      </c>
      <c r="M227" s="41" t="s">
        <v>16</v>
      </c>
      <c r="N227" s="42">
        <v>0.67499999999999993</v>
      </c>
      <c r="O227" s="41" t="s">
        <v>11</v>
      </c>
      <c r="P227" s="9" t="str">
        <f t="shared" si="174"/>
        <v>OK</v>
      </c>
      <c r="Q227" s="11">
        <f t="shared" si="175"/>
        <v>9.7222222222221877E-3</v>
      </c>
      <c r="R227" s="11">
        <f t="shared" si="176"/>
        <v>0</v>
      </c>
      <c r="S227" s="11">
        <f t="shared" si="177"/>
        <v>9.7222222222221877E-3</v>
      </c>
      <c r="T227" s="11">
        <f t="shared" si="179"/>
        <v>6.9444444444444198E-4</v>
      </c>
      <c r="U227" s="41">
        <v>0</v>
      </c>
      <c r="V227" s="98">
        <f>INDEX('Počty dní'!F:J,MATCH(E227,'Počty dní'!H:H,0),4)</f>
        <v>57</v>
      </c>
      <c r="W227" s="40">
        <f t="shared" si="182"/>
        <v>0</v>
      </c>
    </row>
    <row r="228" spans="1:24" x14ac:dyDescent="0.3">
      <c r="A228" s="66">
        <v>522</v>
      </c>
      <c r="B228" s="41">
        <v>5122</v>
      </c>
      <c r="C228" s="41" t="s">
        <v>1</v>
      </c>
      <c r="D228" s="41"/>
      <c r="E228" s="10" t="str">
        <f t="shared" si="180"/>
        <v>X</v>
      </c>
      <c r="F228" s="41" t="s">
        <v>43</v>
      </c>
      <c r="G228" s="41">
        <v>20</v>
      </c>
      <c r="H228" s="9" t="str">
        <f t="shared" si="181"/>
        <v>XXX400/20</v>
      </c>
      <c r="I228" s="41" t="s">
        <v>3</v>
      </c>
      <c r="J228" s="41" t="s">
        <v>3</v>
      </c>
      <c r="K228" s="42">
        <v>0.68055555555555547</v>
      </c>
      <c r="L228" s="42">
        <v>0.68402777777777779</v>
      </c>
      <c r="M228" s="41" t="s">
        <v>11</v>
      </c>
      <c r="N228" s="42">
        <v>0.7284722222222223</v>
      </c>
      <c r="O228" s="41" t="s">
        <v>5</v>
      </c>
      <c r="P228" s="9" t="str">
        <f t="shared" si="174"/>
        <v>OK</v>
      </c>
      <c r="Q228" s="11">
        <f t="shared" si="175"/>
        <v>4.4444444444444509E-2</v>
      </c>
      <c r="R228" s="11">
        <f t="shared" si="176"/>
        <v>3.4722222222223209E-3</v>
      </c>
      <c r="S228" s="11">
        <f t="shared" si="177"/>
        <v>4.7916666666666829E-2</v>
      </c>
      <c r="T228" s="11">
        <f t="shared" si="179"/>
        <v>5.5555555555555358E-3</v>
      </c>
      <c r="U228" s="41">
        <v>47.5</v>
      </c>
      <c r="V228" s="98">
        <f>INDEX('Počty dní'!F:J,MATCH(E228,'Počty dní'!H:H,0),4)</f>
        <v>57</v>
      </c>
      <c r="W228" s="99">
        <f t="shared" si="182"/>
        <v>2707.5</v>
      </c>
    </row>
    <row r="229" spans="1:24" x14ac:dyDescent="0.3">
      <c r="A229" s="66">
        <v>522</v>
      </c>
      <c r="B229" s="41">
        <v>5122</v>
      </c>
      <c r="C229" s="41" t="s">
        <v>1</v>
      </c>
      <c r="D229" s="41"/>
      <c r="E229" s="10" t="str">
        <f t="shared" si="180"/>
        <v>X</v>
      </c>
      <c r="F229" s="41" t="s">
        <v>43</v>
      </c>
      <c r="G229" s="41">
        <v>23</v>
      </c>
      <c r="H229" s="9" t="str">
        <f t="shared" si="181"/>
        <v>XXX400/23</v>
      </c>
      <c r="I229" s="41" t="s">
        <v>3</v>
      </c>
      <c r="J229" s="41" t="s">
        <v>3</v>
      </c>
      <c r="K229" s="42">
        <v>0.77083333333333337</v>
      </c>
      <c r="L229" s="42">
        <v>0.7729166666666667</v>
      </c>
      <c r="M229" s="41" t="s">
        <v>5</v>
      </c>
      <c r="N229" s="42">
        <v>0.81597222222222221</v>
      </c>
      <c r="O229" s="41" t="s">
        <v>11</v>
      </c>
      <c r="P229" s="9" t="str">
        <f t="shared" si="174"/>
        <v>OK</v>
      </c>
      <c r="Q229" s="11">
        <f t="shared" si="175"/>
        <v>4.3055555555555514E-2</v>
      </c>
      <c r="R229" s="11">
        <f t="shared" si="176"/>
        <v>2.0833333333333259E-3</v>
      </c>
      <c r="S229" s="11">
        <f t="shared" si="177"/>
        <v>4.513888888888884E-2</v>
      </c>
      <c r="T229" s="11">
        <f t="shared" si="179"/>
        <v>4.2361111111111072E-2</v>
      </c>
      <c r="U229" s="41">
        <v>47.5</v>
      </c>
      <c r="V229" s="98">
        <f>INDEX('Počty dní'!F:J,MATCH(E229,'Počty dní'!H:H,0),4)</f>
        <v>57</v>
      </c>
      <c r="W229" s="99">
        <f t="shared" si="182"/>
        <v>2707.5</v>
      </c>
    </row>
    <row r="230" spans="1:24" x14ac:dyDescent="0.3">
      <c r="A230" s="66">
        <v>522</v>
      </c>
      <c r="B230" s="41">
        <v>5122</v>
      </c>
      <c r="C230" s="41" t="s">
        <v>1</v>
      </c>
      <c r="D230" s="41"/>
      <c r="E230" s="10" t="str">
        <f t="shared" si="180"/>
        <v>X</v>
      </c>
      <c r="F230" s="41" t="s">
        <v>43</v>
      </c>
      <c r="G230" s="41">
        <v>26</v>
      </c>
      <c r="H230" s="9" t="str">
        <f t="shared" si="181"/>
        <v>XXX400/26</v>
      </c>
      <c r="I230" s="41" t="s">
        <v>2</v>
      </c>
      <c r="J230" s="41" t="s">
        <v>3</v>
      </c>
      <c r="K230" s="42">
        <v>0.84027777777777779</v>
      </c>
      <c r="L230" s="42">
        <v>0.84166666666666667</v>
      </c>
      <c r="M230" s="41" t="s">
        <v>11</v>
      </c>
      <c r="N230" s="42">
        <v>0.89583333333333337</v>
      </c>
      <c r="O230" s="41" t="s">
        <v>6</v>
      </c>
      <c r="P230" s="9" t="str">
        <f t="shared" si="174"/>
        <v>OK</v>
      </c>
      <c r="Q230" s="11">
        <f t="shared" si="175"/>
        <v>5.4166666666666696E-2</v>
      </c>
      <c r="R230" s="11">
        <f t="shared" si="176"/>
        <v>1.388888888888884E-3</v>
      </c>
      <c r="S230" s="11">
        <f t="shared" si="177"/>
        <v>5.555555555555558E-2</v>
      </c>
      <c r="T230" s="11">
        <f t="shared" si="179"/>
        <v>2.430555555555558E-2</v>
      </c>
      <c r="U230" s="41">
        <v>54.5</v>
      </c>
      <c r="V230" s="98">
        <f>INDEX('Počty dní'!F:J,MATCH(E230,'Počty dní'!H:H,0),4)</f>
        <v>57</v>
      </c>
      <c r="W230" s="99">
        <f t="shared" si="182"/>
        <v>3106.5</v>
      </c>
    </row>
    <row r="231" spans="1:24" ht="15" thickBot="1" x14ac:dyDescent="0.35">
      <c r="A231" s="66">
        <v>522</v>
      </c>
      <c r="B231" s="41">
        <v>5122</v>
      </c>
      <c r="C231" s="41" t="s">
        <v>1</v>
      </c>
      <c r="D231" s="41"/>
      <c r="E231" s="10" t="str">
        <f t="shared" si="180"/>
        <v>X</v>
      </c>
      <c r="F231" s="41" t="s">
        <v>43</v>
      </c>
      <c r="G231" s="41">
        <v>25</v>
      </c>
      <c r="H231" s="9" t="str">
        <f t="shared" si="181"/>
        <v>XXX400/25</v>
      </c>
      <c r="I231" s="41" t="s">
        <v>2</v>
      </c>
      <c r="J231" s="41" t="s">
        <v>3</v>
      </c>
      <c r="K231" s="42">
        <v>0.93194444444444446</v>
      </c>
      <c r="L231" s="42">
        <v>0.93333333333333324</v>
      </c>
      <c r="M231" s="41" t="s">
        <v>6</v>
      </c>
      <c r="N231" s="42">
        <v>0.98749999999999993</v>
      </c>
      <c r="O231" s="41" t="s">
        <v>11</v>
      </c>
      <c r="P231" s="9"/>
      <c r="Q231" s="11">
        <f t="shared" si="175"/>
        <v>5.4166666666666696E-2</v>
      </c>
      <c r="R231" s="11">
        <f t="shared" si="176"/>
        <v>1.3888888888887729E-3</v>
      </c>
      <c r="S231" s="11">
        <f t="shared" si="177"/>
        <v>5.5555555555555469E-2</v>
      </c>
      <c r="T231" s="11">
        <f t="shared" si="179"/>
        <v>3.6111111111111094E-2</v>
      </c>
      <c r="U231" s="41">
        <v>54.5</v>
      </c>
      <c r="V231" s="98">
        <f>INDEX('Počty dní'!F:J,MATCH(E231,'Počty dní'!H:H,0),4)</f>
        <v>57</v>
      </c>
      <c r="W231" s="99">
        <f t="shared" si="182"/>
        <v>3106.5</v>
      </c>
    </row>
    <row r="232" spans="1:24" ht="15" thickBot="1" x14ac:dyDescent="0.35">
      <c r="A232" s="43" t="str">
        <f ca="1">CONCATENATE(INDIRECT("R[-3]C[0]",FALSE),"celkem")</f>
        <v>522celkem</v>
      </c>
      <c r="B232" s="44"/>
      <c r="C232" s="44" t="str">
        <f ca="1">INDIRECT("R[-1]C[12]",FALSE)</f>
        <v>Moravské Budějovice,,aut.nádr.</v>
      </c>
      <c r="D232" s="45"/>
      <c r="E232" s="44"/>
      <c r="F232" s="45"/>
      <c r="G232" s="46"/>
      <c r="H232" s="47"/>
      <c r="I232" s="48"/>
      <c r="J232" s="49" t="str">
        <f ca="1">INDIRECT("R[-2]C[0]",FALSE)</f>
        <v>V</v>
      </c>
      <c r="K232" s="50"/>
      <c r="L232" s="51"/>
      <c r="M232" s="52"/>
      <c r="N232" s="51"/>
      <c r="O232" s="53"/>
      <c r="P232" s="44"/>
      <c r="Q232" s="54">
        <f>SUM(Q220:Q231)</f>
        <v>0.51041666666666663</v>
      </c>
      <c r="R232" s="54">
        <f t="shared" ref="R232:T232" si="183">SUM(R220:R231)</f>
        <v>2.4305555555555414E-2</v>
      </c>
      <c r="S232" s="54">
        <f t="shared" si="183"/>
        <v>0.5347222222222221</v>
      </c>
      <c r="T232" s="54">
        <f t="shared" si="183"/>
        <v>0.2777777777777779</v>
      </c>
      <c r="U232" s="55">
        <f>SUM(U220:U231)</f>
        <v>527.6</v>
      </c>
      <c r="V232" s="56"/>
      <c r="W232" s="106">
        <f>SUM(W220:W231)</f>
        <v>30073.200000000001</v>
      </c>
      <c r="X232" s="58"/>
    </row>
    <row r="233" spans="1:24" x14ac:dyDescent="0.3">
      <c r="L233" s="1"/>
      <c r="N233" s="1"/>
      <c r="P233" s="1"/>
    </row>
    <row r="234" spans="1:24" ht="15" thickBot="1" x14ac:dyDescent="0.35"/>
    <row r="235" spans="1:24" x14ac:dyDescent="0.3">
      <c r="A235" s="59">
        <v>524</v>
      </c>
      <c r="B235" s="60">
        <v>5124</v>
      </c>
      <c r="C235" s="60" t="s">
        <v>1</v>
      </c>
      <c r="D235" s="60"/>
      <c r="E235" s="61" t="str">
        <f t="shared" ref="E235:E238" si="184">CONCATENATE(C235,D235)</f>
        <v>X</v>
      </c>
      <c r="F235" s="60" t="s">
        <v>28</v>
      </c>
      <c r="G235" s="60"/>
      <c r="H235" s="62" t="str">
        <f t="shared" ref="H235:H238" si="185">CONCATENATE(F235,"/",G235)</f>
        <v>přejezd/</v>
      </c>
      <c r="I235" s="60"/>
      <c r="J235" s="60" t="s">
        <v>2</v>
      </c>
      <c r="K235" s="63">
        <v>0.18611111111111112</v>
      </c>
      <c r="L235" s="63">
        <v>0.18611111111111112</v>
      </c>
      <c r="M235" s="60" t="s">
        <v>11</v>
      </c>
      <c r="N235" s="63">
        <v>0.19097222222222221</v>
      </c>
      <c r="O235" s="60" t="s">
        <v>30</v>
      </c>
      <c r="P235" s="62" t="str">
        <f t="shared" ref="P235:P241" si="186">IF(M236=O235,"OK","POZOR")</f>
        <v>OK</v>
      </c>
      <c r="Q235" s="64">
        <f t="shared" ref="Q235:Q242" si="187">IF(ISNUMBER(G235),N235-L235,IF(F235="přejezd",N235-L235,0))</f>
        <v>4.8611111111110938E-3</v>
      </c>
      <c r="R235" s="64">
        <f t="shared" ref="R235:R242" si="188">IF(ISNUMBER(G235),L235-K235,0)</f>
        <v>0</v>
      </c>
      <c r="S235" s="64">
        <f t="shared" ref="S235:S242" si="189">Q235+R235</f>
        <v>4.8611111111110938E-3</v>
      </c>
      <c r="T235" s="60"/>
      <c r="U235" s="60">
        <v>0</v>
      </c>
      <c r="V235" s="97">
        <f>INDEX('Počty dní'!F:J,MATCH(E235,'Počty dní'!H:H,0),4)</f>
        <v>57</v>
      </c>
      <c r="W235" s="65">
        <f t="shared" ref="W235:W238" si="190">V235*U235</f>
        <v>0</v>
      </c>
    </row>
    <row r="236" spans="1:24" x14ac:dyDescent="0.3">
      <c r="A236" s="66">
        <v>524</v>
      </c>
      <c r="B236" s="41">
        <v>5124</v>
      </c>
      <c r="C236" s="41" t="s">
        <v>1</v>
      </c>
      <c r="D236" s="41"/>
      <c r="E236" s="10" t="str">
        <f t="shared" si="184"/>
        <v>X</v>
      </c>
      <c r="F236" s="41" t="s">
        <v>43</v>
      </c>
      <c r="G236" s="41">
        <v>51</v>
      </c>
      <c r="H236" s="9" t="str">
        <f t="shared" si="185"/>
        <v>XXX400/51</v>
      </c>
      <c r="I236" s="41" t="s">
        <v>2</v>
      </c>
      <c r="J236" s="41" t="s">
        <v>2</v>
      </c>
      <c r="K236" s="42">
        <v>0.19097222222222221</v>
      </c>
      <c r="L236" s="42">
        <v>0.19166666666666665</v>
      </c>
      <c r="M236" s="41" t="s">
        <v>30</v>
      </c>
      <c r="N236" s="42">
        <v>0.19791666666666666</v>
      </c>
      <c r="O236" s="41" t="s">
        <v>11</v>
      </c>
      <c r="P236" s="9" t="str">
        <f t="shared" si="186"/>
        <v>OK</v>
      </c>
      <c r="Q236" s="11">
        <f t="shared" si="187"/>
        <v>6.2500000000000056E-3</v>
      </c>
      <c r="R236" s="11">
        <f t="shared" si="188"/>
        <v>6.9444444444444198E-4</v>
      </c>
      <c r="S236" s="11">
        <f t="shared" si="189"/>
        <v>6.9444444444444475E-3</v>
      </c>
      <c r="T236" s="11">
        <f t="shared" ref="T236:T242" si="191">K236-N235</f>
        <v>0</v>
      </c>
      <c r="U236" s="41">
        <v>5.4</v>
      </c>
      <c r="V236" s="98">
        <f>INDEX('Počty dní'!F:J,MATCH(E236,'Počty dní'!H:H,0),4)</f>
        <v>57</v>
      </c>
      <c r="W236" s="99">
        <f t="shared" si="190"/>
        <v>307.8</v>
      </c>
    </row>
    <row r="237" spans="1:24" x14ac:dyDescent="0.3">
      <c r="A237" s="66">
        <v>524</v>
      </c>
      <c r="B237" s="41">
        <v>5124</v>
      </c>
      <c r="C237" s="41" t="s">
        <v>1</v>
      </c>
      <c r="D237" s="41"/>
      <c r="E237" s="10" t="str">
        <f t="shared" si="184"/>
        <v>X</v>
      </c>
      <c r="F237" s="41" t="s">
        <v>50</v>
      </c>
      <c r="G237" s="41">
        <v>1</v>
      </c>
      <c r="H237" s="9" t="str">
        <f t="shared" si="185"/>
        <v>XXX380/1</v>
      </c>
      <c r="I237" s="41" t="s">
        <v>2</v>
      </c>
      <c r="J237" s="41" t="s">
        <v>2</v>
      </c>
      <c r="K237" s="42">
        <v>0.21388888888888891</v>
      </c>
      <c r="L237" s="42">
        <v>0.21527777777777779</v>
      </c>
      <c r="M237" s="41" t="s">
        <v>11</v>
      </c>
      <c r="N237" s="42">
        <v>0.24583333333333335</v>
      </c>
      <c r="O237" s="41" t="s">
        <v>0</v>
      </c>
      <c r="P237" s="9" t="str">
        <f t="shared" si="186"/>
        <v>OK</v>
      </c>
      <c r="Q237" s="11">
        <f t="shared" si="187"/>
        <v>3.0555555555555558E-2</v>
      </c>
      <c r="R237" s="11">
        <f t="shared" si="188"/>
        <v>1.388888888888884E-3</v>
      </c>
      <c r="S237" s="11">
        <f t="shared" si="189"/>
        <v>3.1944444444444442E-2</v>
      </c>
      <c r="T237" s="11">
        <f t="shared" si="191"/>
        <v>1.5972222222222249E-2</v>
      </c>
      <c r="U237" s="41">
        <v>32</v>
      </c>
      <c r="V237" s="98">
        <f>INDEX('Počty dní'!F:J,MATCH(E237,'Počty dní'!H:H,0),4)</f>
        <v>57</v>
      </c>
      <c r="W237" s="99">
        <f t="shared" si="190"/>
        <v>1824</v>
      </c>
    </row>
    <row r="238" spans="1:24" x14ac:dyDescent="0.3">
      <c r="A238" s="66">
        <v>524</v>
      </c>
      <c r="B238" s="41">
        <v>5124</v>
      </c>
      <c r="C238" s="41" t="s">
        <v>1</v>
      </c>
      <c r="D238" s="41"/>
      <c r="E238" s="10" t="str">
        <f t="shared" si="184"/>
        <v>X</v>
      </c>
      <c r="F238" s="41" t="s">
        <v>50</v>
      </c>
      <c r="G238" s="41">
        <v>6</v>
      </c>
      <c r="H238" s="9" t="str">
        <f t="shared" si="185"/>
        <v>XXX380/6</v>
      </c>
      <c r="I238" s="41" t="s">
        <v>2</v>
      </c>
      <c r="J238" s="41" t="s">
        <v>2</v>
      </c>
      <c r="K238" s="42">
        <v>0.26597222222222222</v>
      </c>
      <c r="L238" s="42">
        <v>0.2673611111111111</v>
      </c>
      <c r="M238" s="41" t="s">
        <v>0</v>
      </c>
      <c r="N238" s="42">
        <v>0.3034722222222222</v>
      </c>
      <c r="O238" s="41" t="s">
        <v>11</v>
      </c>
      <c r="P238" s="9" t="str">
        <f t="shared" si="186"/>
        <v>OK</v>
      </c>
      <c r="Q238" s="11">
        <f t="shared" si="187"/>
        <v>3.6111111111111094E-2</v>
      </c>
      <c r="R238" s="11">
        <f t="shared" si="188"/>
        <v>1.388888888888884E-3</v>
      </c>
      <c r="S238" s="11">
        <f t="shared" si="189"/>
        <v>3.7499999999999978E-2</v>
      </c>
      <c r="T238" s="11">
        <f t="shared" si="191"/>
        <v>2.0138888888888873E-2</v>
      </c>
      <c r="U238" s="41">
        <v>32.9</v>
      </c>
      <c r="V238" s="98">
        <f>INDEX('Počty dní'!F:J,MATCH(E238,'Počty dní'!H:H,0),4)</f>
        <v>57</v>
      </c>
      <c r="W238" s="99">
        <f t="shared" si="190"/>
        <v>1875.3</v>
      </c>
    </row>
    <row r="239" spans="1:24" x14ac:dyDescent="0.3">
      <c r="A239" s="66">
        <v>524</v>
      </c>
      <c r="B239" s="41">
        <v>5124</v>
      </c>
      <c r="C239" s="41" t="s">
        <v>1</v>
      </c>
      <c r="D239" s="41"/>
      <c r="E239" s="10" t="str">
        <f>CONCATENATE(C239,D239)</f>
        <v>X</v>
      </c>
      <c r="F239" s="41" t="s">
        <v>48</v>
      </c>
      <c r="G239" s="41">
        <v>3</v>
      </c>
      <c r="H239" s="9" t="str">
        <f>CONCATENATE(F239,"/",G239)</f>
        <v>XXX374/3</v>
      </c>
      <c r="I239" s="41" t="s">
        <v>2</v>
      </c>
      <c r="J239" s="41" t="s">
        <v>2</v>
      </c>
      <c r="K239" s="42">
        <v>0.36249999999999999</v>
      </c>
      <c r="L239" s="42">
        <v>0.36458333333333331</v>
      </c>
      <c r="M239" s="41" t="s">
        <v>11</v>
      </c>
      <c r="N239" s="42">
        <v>0.40416666666666662</v>
      </c>
      <c r="O239" s="41" t="s">
        <v>20</v>
      </c>
      <c r="P239" s="9" t="str">
        <f t="shared" si="186"/>
        <v>OK</v>
      </c>
      <c r="Q239" s="11">
        <f t="shared" si="187"/>
        <v>3.9583333333333304E-2</v>
      </c>
      <c r="R239" s="11">
        <f t="shared" si="188"/>
        <v>2.0833333333333259E-3</v>
      </c>
      <c r="S239" s="11">
        <f t="shared" si="189"/>
        <v>4.166666666666663E-2</v>
      </c>
      <c r="T239" s="11">
        <f t="shared" si="191"/>
        <v>5.902777777777779E-2</v>
      </c>
      <c r="U239" s="41">
        <v>38.200000000000003</v>
      </c>
      <c r="V239" s="98">
        <f>INDEX('Počty dní'!F:J,MATCH(E239,'Počty dní'!H:H,0),4)</f>
        <v>57</v>
      </c>
      <c r="W239" s="99">
        <f>V239*U239</f>
        <v>2177.4</v>
      </c>
    </row>
    <row r="240" spans="1:24" x14ac:dyDescent="0.3">
      <c r="A240" s="66">
        <v>524</v>
      </c>
      <c r="B240" s="41">
        <v>5124</v>
      </c>
      <c r="C240" s="41" t="s">
        <v>1</v>
      </c>
      <c r="D240" s="41"/>
      <c r="E240" s="10" t="str">
        <f>CONCATENATE(C240,D240)</f>
        <v>X</v>
      </c>
      <c r="F240" s="41" t="s">
        <v>48</v>
      </c>
      <c r="G240" s="41">
        <v>8</v>
      </c>
      <c r="H240" s="9" t="str">
        <f>CONCATENATE(F240,"/",G240)</f>
        <v>XXX374/8</v>
      </c>
      <c r="I240" s="41" t="s">
        <v>2</v>
      </c>
      <c r="J240" s="41" t="s">
        <v>2</v>
      </c>
      <c r="K240" s="42">
        <v>0.46666666666666662</v>
      </c>
      <c r="L240" s="42">
        <v>0.46875</v>
      </c>
      <c r="M240" s="41" t="s">
        <v>20</v>
      </c>
      <c r="N240" s="42">
        <v>0.50902777777777775</v>
      </c>
      <c r="O240" s="41" t="s">
        <v>11</v>
      </c>
      <c r="P240" s="9" t="str">
        <f t="shared" si="186"/>
        <v>OK</v>
      </c>
      <c r="Q240" s="11">
        <f t="shared" si="187"/>
        <v>4.0277777777777746E-2</v>
      </c>
      <c r="R240" s="11">
        <f t="shared" si="188"/>
        <v>2.0833333333333814E-3</v>
      </c>
      <c r="S240" s="11">
        <f t="shared" si="189"/>
        <v>4.2361111111111127E-2</v>
      </c>
      <c r="T240" s="11">
        <f t="shared" si="191"/>
        <v>6.25E-2</v>
      </c>
      <c r="U240" s="41">
        <v>38.200000000000003</v>
      </c>
      <c r="V240" s="98">
        <f>INDEX('Počty dní'!F:J,MATCH(E240,'Počty dní'!H:H,0),4)</f>
        <v>57</v>
      </c>
      <c r="W240" s="99">
        <f>V240*U240</f>
        <v>2177.4</v>
      </c>
    </row>
    <row r="241" spans="1:24" x14ac:dyDescent="0.3">
      <c r="A241" s="66">
        <v>524</v>
      </c>
      <c r="B241" s="41">
        <v>5124</v>
      </c>
      <c r="C241" s="41" t="s">
        <v>1</v>
      </c>
      <c r="D241" s="41"/>
      <c r="E241" s="10" t="str">
        <f>CONCATENATE(C241,D241)</f>
        <v>X</v>
      </c>
      <c r="F241" s="41" t="s">
        <v>43</v>
      </c>
      <c r="G241" s="41">
        <v>16</v>
      </c>
      <c r="H241" s="9" t="str">
        <f>CONCATENATE(F241,"/",G241)</f>
        <v>XXX400/16</v>
      </c>
      <c r="I241" s="41" t="s">
        <v>2</v>
      </c>
      <c r="J241" s="41" t="s">
        <v>2</v>
      </c>
      <c r="K241" s="42">
        <v>0.59722222222222221</v>
      </c>
      <c r="L241" s="42">
        <v>0.60069444444444442</v>
      </c>
      <c r="M241" s="41" t="s">
        <v>11</v>
      </c>
      <c r="N241" s="42">
        <v>0.64236111111111105</v>
      </c>
      <c r="O241" s="41" t="s">
        <v>5</v>
      </c>
      <c r="P241" s="9" t="str">
        <f t="shared" si="186"/>
        <v>OK</v>
      </c>
      <c r="Q241" s="11">
        <f t="shared" si="187"/>
        <v>4.166666666666663E-2</v>
      </c>
      <c r="R241" s="11">
        <f t="shared" si="188"/>
        <v>3.4722222222222099E-3</v>
      </c>
      <c r="S241" s="11">
        <f t="shared" si="189"/>
        <v>4.513888888888884E-2</v>
      </c>
      <c r="T241" s="11">
        <f t="shared" si="191"/>
        <v>8.8194444444444464E-2</v>
      </c>
      <c r="U241" s="41">
        <v>47.5</v>
      </c>
      <c r="V241" s="98">
        <f>INDEX('Počty dní'!F:J,MATCH(E241,'Počty dní'!H:H,0),4)</f>
        <v>57</v>
      </c>
      <c r="W241" s="99">
        <f>V241*U241</f>
        <v>2707.5</v>
      </c>
    </row>
    <row r="242" spans="1:24" ht="15" thickBot="1" x14ac:dyDescent="0.35">
      <c r="A242" s="66">
        <v>524</v>
      </c>
      <c r="B242" s="41">
        <v>5124</v>
      </c>
      <c r="C242" s="41" t="s">
        <v>1</v>
      </c>
      <c r="D242" s="41"/>
      <c r="E242" s="10" t="str">
        <f>CONCATENATE(C242,D242)</f>
        <v>X</v>
      </c>
      <c r="F242" s="41" t="s">
        <v>43</v>
      </c>
      <c r="G242" s="41">
        <v>19</v>
      </c>
      <c r="H242" s="9" t="str">
        <f>CONCATENATE(F242,"/",G242)</f>
        <v>XXX400/19</v>
      </c>
      <c r="I242" s="41" t="s">
        <v>2</v>
      </c>
      <c r="J242" s="41" t="s">
        <v>2</v>
      </c>
      <c r="K242" s="42">
        <v>0.6875</v>
      </c>
      <c r="L242" s="42">
        <v>0.69097222222222221</v>
      </c>
      <c r="M242" s="41" t="s">
        <v>5</v>
      </c>
      <c r="N242" s="42">
        <v>0.73263888888888884</v>
      </c>
      <c r="O242" s="41" t="s">
        <v>11</v>
      </c>
      <c r="P242" s="9"/>
      <c r="Q242" s="11">
        <f t="shared" si="187"/>
        <v>4.166666666666663E-2</v>
      </c>
      <c r="R242" s="11">
        <f t="shared" si="188"/>
        <v>3.4722222222222099E-3</v>
      </c>
      <c r="S242" s="11">
        <f t="shared" si="189"/>
        <v>4.513888888888884E-2</v>
      </c>
      <c r="T242" s="11">
        <f t="shared" si="191"/>
        <v>4.5138888888888951E-2</v>
      </c>
      <c r="U242" s="41">
        <v>47.5</v>
      </c>
      <c r="V242" s="98">
        <f>INDEX('Počty dní'!F:J,MATCH(E242,'Počty dní'!H:H,0),4)</f>
        <v>57</v>
      </c>
      <c r="W242" s="99">
        <f>V242*U242</f>
        <v>2707.5</v>
      </c>
    </row>
    <row r="243" spans="1:24" ht="15" thickBot="1" x14ac:dyDescent="0.35">
      <c r="A243" s="43" t="str">
        <f ca="1">CONCATENATE(INDIRECT("R[-3]C[0]",FALSE),"celkem")</f>
        <v>524celkem</v>
      </c>
      <c r="B243" s="44"/>
      <c r="C243" s="44" t="str">
        <f ca="1">INDIRECT("R[-1]C[12]",FALSE)</f>
        <v>Moravské Budějovice,,aut.nádr.</v>
      </c>
      <c r="D243" s="45"/>
      <c r="E243" s="44"/>
      <c r="F243" s="45"/>
      <c r="G243" s="46"/>
      <c r="H243" s="47"/>
      <c r="I243" s="48"/>
      <c r="J243" s="49" t="str">
        <f ca="1">INDIRECT("R[-2]C[0]",FALSE)</f>
        <v>S</v>
      </c>
      <c r="K243" s="50"/>
      <c r="L243" s="51"/>
      <c r="M243" s="52"/>
      <c r="N243" s="51"/>
      <c r="O243" s="53"/>
      <c r="P243" s="44"/>
      <c r="Q243" s="54">
        <f>SUM(Q235:Q242)</f>
        <v>0.24097222222222206</v>
      </c>
      <c r="R243" s="54">
        <f>SUM(R235:R242)</f>
        <v>1.4583333333333337E-2</v>
      </c>
      <c r="S243" s="54">
        <f>SUM(S235:S242)</f>
        <v>0.25555555555555542</v>
      </c>
      <c r="T243" s="54">
        <f>SUM(T235:T242)</f>
        <v>0.2909722222222223</v>
      </c>
      <c r="U243" s="55">
        <f>SUM(U235:U242)</f>
        <v>241.7</v>
      </c>
      <c r="V243" s="56"/>
      <c r="W243" s="106">
        <f>SUM(W235:W242)</f>
        <v>13776.9</v>
      </c>
      <c r="X243" s="58"/>
    </row>
    <row r="244" spans="1:24" x14ac:dyDescent="0.3">
      <c r="L244" s="1"/>
      <c r="N244" s="1"/>
      <c r="P244" s="1"/>
    </row>
    <row r="245" spans="1:24" ht="15" thickBot="1" x14ac:dyDescent="0.35">
      <c r="L245" s="1"/>
      <c r="N245" s="1"/>
    </row>
    <row r="246" spans="1:24" x14ac:dyDescent="0.3">
      <c r="A246" s="59">
        <v>525</v>
      </c>
      <c r="B246" s="60">
        <v>5125</v>
      </c>
      <c r="C246" s="60" t="s">
        <v>1</v>
      </c>
      <c r="D246" s="60"/>
      <c r="E246" s="61" t="str">
        <f t="shared" ref="E246:E250" si="192">CONCATENATE(C246,D246)</f>
        <v>X</v>
      </c>
      <c r="F246" s="60" t="s">
        <v>43</v>
      </c>
      <c r="G246" s="60">
        <v>3</v>
      </c>
      <c r="H246" s="62" t="str">
        <f t="shared" ref="H246:H250" si="193">CONCATENATE(F246,"/",G246)</f>
        <v>XXX400/3</v>
      </c>
      <c r="I246" s="60" t="s">
        <v>2</v>
      </c>
      <c r="J246" s="60" t="s">
        <v>29</v>
      </c>
      <c r="K246" s="63">
        <v>0.23055555555555554</v>
      </c>
      <c r="L246" s="63">
        <v>0.23263888888888887</v>
      </c>
      <c r="M246" s="60" t="s">
        <v>5</v>
      </c>
      <c r="N246" s="63">
        <v>0.27430555555555552</v>
      </c>
      <c r="O246" s="60" t="s">
        <v>11</v>
      </c>
      <c r="P246" s="62" t="str">
        <f>IF(M239=O246,"OK","POZOR")</f>
        <v>OK</v>
      </c>
      <c r="Q246" s="64">
        <f t="shared" ref="Q246:Q250" si="194">IF(ISNUMBER(G246),N246-L246,IF(F246="přejezd",N246-L246,0))</f>
        <v>4.1666666666666657E-2</v>
      </c>
      <c r="R246" s="64">
        <f t="shared" ref="R246:R250" si="195">IF(ISNUMBER(G246),L246-K246,0)</f>
        <v>2.0833333333333259E-3</v>
      </c>
      <c r="S246" s="64">
        <f t="shared" ref="S246:S250" si="196">Q246+R246</f>
        <v>4.3749999999999983E-2</v>
      </c>
      <c r="T246" s="60"/>
      <c r="U246" s="60">
        <v>47.5</v>
      </c>
      <c r="V246" s="97">
        <f>INDEX('Počty dní'!F:J,MATCH(E246,'Počty dní'!H:H,0),4)</f>
        <v>57</v>
      </c>
      <c r="W246" s="100">
        <f t="shared" ref="W246:W250" si="197">V246*U246</f>
        <v>2707.5</v>
      </c>
    </row>
    <row r="247" spans="1:24" x14ac:dyDescent="0.3">
      <c r="A247" s="66">
        <v>525</v>
      </c>
      <c r="B247" s="41">
        <v>5125</v>
      </c>
      <c r="C247" s="41" t="s">
        <v>1</v>
      </c>
      <c r="D247" s="41"/>
      <c r="E247" s="10" t="str">
        <f>CONCATENATE(C247,D247)</f>
        <v>X</v>
      </c>
      <c r="F247" s="41" t="s">
        <v>41</v>
      </c>
      <c r="G247" s="41">
        <v>28</v>
      </c>
      <c r="H247" s="9" t="str">
        <f>CONCATENATE(F247,"/",G247)</f>
        <v>XXX370/28</v>
      </c>
      <c r="I247" s="41" t="s">
        <v>3</v>
      </c>
      <c r="J247" s="41" t="s">
        <v>29</v>
      </c>
      <c r="K247" s="42">
        <v>0.47083333333333338</v>
      </c>
      <c r="L247" s="42">
        <v>0.47361111111111115</v>
      </c>
      <c r="M247" s="41" t="s">
        <v>11</v>
      </c>
      <c r="N247" s="42">
        <v>0.5</v>
      </c>
      <c r="O247" s="41" t="s">
        <v>4</v>
      </c>
      <c r="P247" s="9" t="str">
        <f>IF(M248=O247,"OK","POZOR")</f>
        <v>OK</v>
      </c>
      <c r="Q247" s="11">
        <f t="shared" si="194"/>
        <v>2.6388888888888851E-2</v>
      </c>
      <c r="R247" s="11">
        <f t="shared" si="195"/>
        <v>2.7777777777777679E-3</v>
      </c>
      <c r="S247" s="11">
        <f t="shared" si="196"/>
        <v>2.9166666666666619E-2</v>
      </c>
      <c r="T247" s="11">
        <f t="shared" ref="T247:T250" si="198">K247-N246</f>
        <v>0.19652777777777786</v>
      </c>
      <c r="U247" s="41">
        <v>26.4</v>
      </c>
      <c r="V247" s="98">
        <f>INDEX('Počty dní'!F:J,MATCH(E247,'Počty dní'!H:H,0),4)</f>
        <v>57</v>
      </c>
      <c r="W247" s="99">
        <f>V247*U247</f>
        <v>1504.8</v>
      </c>
    </row>
    <row r="248" spans="1:24" x14ac:dyDescent="0.3">
      <c r="A248" s="66">
        <v>525</v>
      </c>
      <c r="B248" s="41">
        <v>5125</v>
      </c>
      <c r="C248" s="41" t="s">
        <v>1</v>
      </c>
      <c r="D248" s="41"/>
      <c r="E248" s="10" t="str">
        <f>CONCATENATE(C248,D248)</f>
        <v>X</v>
      </c>
      <c r="F248" s="41" t="s">
        <v>41</v>
      </c>
      <c r="G248" s="41">
        <v>35</v>
      </c>
      <c r="H248" s="9" t="str">
        <f>CONCATENATE(F248,"/",G248)</f>
        <v>XXX370/35</v>
      </c>
      <c r="I248" s="41" t="s">
        <v>29</v>
      </c>
      <c r="J248" s="41" t="s">
        <v>29</v>
      </c>
      <c r="K248" s="42">
        <v>0.62152777777777779</v>
      </c>
      <c r="L248" s="42">
        <v>0.625</v>
      </c>
      <c r="M248" s="41" t="s">
        <v>4</v>
      </c>
      <c r="N248" s="42">
        <v>0.67222222222222217</v>
      </c>
      <c r="O248" s="41" t="s">
        <v>20</v>
      </c>
      <c r="P248" s="9" t="str">
        <f>IF(M249=O248,"OK","POZOR")</f>
        <v>OK</v>
      </c>
      <c r="Q248" s="11">
        <f t="shared" si="194"/>
        <v>4.7222222222222165E-2</v>
      </c>
      <c r="R248" s="11">
        <f t="shared" si="195"/>
        <v>3.4722222222222099E-3</v>
      </c>
      <c r="S248" s="11">
        <f t="shared" si="196"/>
        <v>5.0694444444444375E-2</v>
      </c>
      <c r="T248" s="11">
        <f t="shared" si="198"/>
        <v>0.12152777777777779</v>
      </c>
      <c r="U248" s="41">
        <v>47.4</v>
      </c>
      <c r="V248" s="98">
        <f>INDEX('Počty dní'!F:J,MATCH(E248,'Počty dní'!H:H,0),4)</f>
        <v>57</v>
      </c>
      <c r="W248" s="99">
        <f>V248*U248</f>
        <v>2701.7999999999997</v>
      </c>
    </row>
    <row r="249" spans="1:24" x14ac:dyDescent="0.3">
      <c r="A249" s="66">
        <v>525</v>
      </c>
      <c r="B249" s="41">
        <v>5125</v>
      </c>
      <c r="C249" s="41" t="s">
        <v>1</v>
      </c>
      <c r="D249" s="41"/>
      <c r="E249" s="10" t="str">
        <f>CONCATENATE(C249,D249)</f>
        <v>X</v>
      </c>
      <c r="F249" s="41" t="s">
        <v>46</v>
      </c>
      <c r="G249" s="41">
        <v>16</v>
      </c>
      <c r="H249" s="9" t="str">
        <f>CONCATENATE(F249,"/",G249)</f>
        <v>XXX373/16</v>
      </c>
      <c r="I249" s="41" t="s">
        <v>2</v>
      </c>
      <c r="J249" s="41" t="s">
        <v>29</v>
      </c>
      <c r="K249" s="42">
        <v>0.67499999999999993</v>
      </c>
      <c r="L249" s="42">
        <v>0.67708333333333337</v>
      </c>
      <c r="M249" s="41" t="s">
        <v>20</v>
      </c>
      <c r="N249" s="42">
        <v>0.72083333333333333</v>
      </c>
      <c r="O249" s="41" t="s">
        <v>11</v>
      </c>
      <c r="P249" s="9" t="str">
        <f>IF(M261=O249,"OK","POZOR")</f>
        <v>OK</v>
      </c>
      <c r="Q249" s="11">
        <f t="shared" si="194"/>
        <v>4.3749999999999956E-2</v>
      </c>
      <c r="R249" s="11">
        <f t="shared" si="195"/>
        <v>2.083333333333437E-3</v>
      </c>
      <c r="S249" s="11">
        <f t="shared" si="196"/>
        <v>4.5833333333333393E-2</v>
      </c>
      <c r="T249" s="11">
        <f t="shared" si="198"/>
        <v>2.7777777777777679E-3</v>
      </c>
      <c r="U249" s="41">
        <v>41.3</v>
      </c>
      <c r="V249" s="98">
        <f>INDEX('Počty dní'!F:J,MATCH(E249,'Počty dní'!H:H,0),4)</f>
        <v>57</v>
      </c>
      <c r="W249" s="99">
        <f>V249*U249</f>
        <v>2354.1</v>
      </c>
    </row>
    <row r="250" spans="1:24" ht="15" thickBot="1" x14ac:dyDescent="0.35">
      <c r="A250" s="66">
        <v>525</v>
      </c>
      <c r="B250" s="41">
        <v>5125</v>
      </c>
      <c r="C250" s="41" t="s">
        <v>1</v>
      </c>
      <c r="D250" s="41"/>
      <c r="E250" s="10" t="str">
        <f t="shared" si="192"/>
        <v>X</v>
      </c>
      <c r="F250" s="41" t="s">
        <v>43</v>
      </c>
      <c r="G250" s="41">
        <v>24</v>
      </c>
      <c r="H250" s="9" t="str">
        <f t="shared" si="193"/>
        <v>XXX400/24</v>
      </c>
      <c r="I250" s="41" t="s">
        <v>2</v>
      </c>
      <c r="J250" s="41" t="s">
        <v>29</v>
      </c>
      <c r="K250" s="42">
        <v>0.76527777777777783</v>
      </c>
      <c r="L250" s="42">
        <v>0.76736111111111116</v>
      </c>
      <c r="M250" s="41" t="s">
        <v>11</v>
      </c>
      <c r="N250" s="42">
        <v>0.81180555555555556</v>
      </c>
      <c r="O250" s="41" t="s">
        <v>5</v>
      </c>
      <c r="P250" s="9"/>
      <c r="Q250" s="11">
        <f t="shared" si="194"/>
        <v>4.4444444444444398E-2</v>
      </c>
      <c r="R250" s="11">
        <f t="shared" si="195"/>
        <v>2.0833333333333259E-3</v>
      </c>
      <c r="S250" s="11">
        <f t="shared" si="196"/>
        <v>4.6527777777777724E-2</v>
      </c>
      <c r="T250" s="11">
        <f t="shared" si="198"/>
        <v>4.4444444444444509E-2</v>
      </c>
      <c r="U250" s="41">
        <v>47.5</v>
      </c>
      <c r="V250" s="98">
        <f>INDEX('Počty dní'!F:J,MATCH(E250,'Počty dní'!H:H,0),4)</f>
        <v>57</v>
      </c>
      <c r="W250" s="99">
        <f t="shared" si="197"/>
        <v>2707.5</v>
      </c>
    </row>
    <row r="251" spans="1:24" ht="15" thickBot="1" x14ac:dyDescent="0.35">
      <c r="A251" s="43" t="str">
        <f ca="1">CONCATENATE(INDIRECT("R[-3]C[0]",FALSE),"celkem")</f>
        <v>525celkem</v>
      </c>
      <c r="B251" s="44"/>
      <c r="C251" s="44" t="str">
        <f ca="1">INDIRECT("R[-1]C[12]",FALSE)</f>
        <v>Jihlava,,aut.nádr.</v>
      </c>
      <c r="D251" s="45"/>
      <c r="E251" s="44"/>
      <c r="F251" s="45"/>
      <c r="G251" s="46"/>
      <c r="H251" s="47"/>
      <c r="I251" s="48"/>
      <c r="J251" s="49" t="str">
        <f ca="1">INDIRECT("R[-2]C[0]",FALSE)</f>
        <v>V+</v>
      </c>
      <c r="K251" s="50"/>
      <c r="L251" s="51"/>
      <c r="M251" s="52"/>
      <c r="N251" s="51"/>
      <c r="O251" s="53"/>
      <c r="P251" s="44"/>
      <c r="Q251" s="54">
        <f>SUM(Q246:Q250)</f>
        <v>0.20347222222222203</v>
      </c>
      <c r="R251" s="54">
        <f>SUM(R246:R250)</f>
        <v>1.2500000000000067E-2</v>
      </c>
      <c r="S251" s="54">
        <f>SUM(S246:S250)</f>
        <v>0.21597222222222209</v>
      </c>
      <c r="T251" s="54">
        <f>SUM(T246:T250)</f>
        <v>0.36527777777777792</v>
      </c>
      <c r="U251" s="55">
        <f>SUM(U246:U250)</f>
        <v>210.10000000000002</v>
      </c>
      <c r="V251" s="56"/>
      <c r="W251" s="106">
        <f>SUM(W246:W250)</f>
        <v>11975.7</v>
      </c>
      <c r="X251" s="58"/>
    </row>
    <row r="252" spans="1:24" x14ac:dyDescent="0.3">
      <c r="A252" s="92"/>
      <c r="B252" s="58"/>
      <c r="C252" s="58"/>
      <c r="D252" s="82"/>
      <c r="E252" s="58"/>
      <c r="F252" s="82"/>
      <c r="G252" s="83"/>
      <c r="H252" s="84"/>
      <c r="I252" s="85"/>
      <c r="J252" s="86"/>
      <c r="K252" s="87"/>
      <c r="L252" s="88"/>
      <c r="M252" s="89"/>
      <c r="N252" s="88"/>
      <c r="O252" s="90"/>
      <c r="P252" s="58"/>
      <c r="Q252" s="91"/>
      <c r="R252" s="91"/>
      <c r="S252" s="91"/>
      <c r="T252" s="91"/>
      <c r="U252" s="87"/>
      <c r="V252" s="58"/>
      <c r="W252" s="87"/>
      <c r="X252" s="58"/>
    </row>
    <row r="253" spans="1:24" ht="15" thickBot="1" x14ac:dyDescent="0.35"/>
    <row r="254" spans="1:24" x14ac:dyDescent="0.3">
      <c r="A254" s="59">
        <v>526</v>
      </c>
      <c r="B254" s="60">
        <v>5126</v>
      </c>
      <c r="C254" s="60" t="s">
        <v>1</v>
      </c>
      <c r="D254" s="60"/>
      <c r="E254" s="61" t="str">
        <f t="shared" ref="E254:E261" si="199">CONCATENATE(C254,D254)</f>
        <v>X</v>
      </c>
      <c r="F254" s="60" t="s">
        <v>43</v>
      </c>
      <c r="G254" s="60">
        <v>1</v>
      </c>
      <c r="H254" s="62" t="str">
        <f t="shared" ref="H254:H261" si="200">CONCATENATE(F254,"/",G254)</f>
        <v>XXX400/1</v>
      </c>
      <c r="I254" s="60" t="s">
        <v>2</v>
      </c>
      <c r="J254" s="60" t="s">
        <v>3</v>
      </c>
      <c r="K254" s="63">
        <v>0.21388888888888891</v>
      </c>
      <c r="L254" s="63">
        <v>0.21597222222222223</v>
      </c>
      <c r="M254" s="60" t="s">
        <v>13</v>
      </c>
      <c r="N254" s="63">
        <v>0.22916666666666666</v>
      </c>
      <c r="O254" s="60" t="s">
        <v>11</v>
      </c>
      <c r="P254" s="62" t="str">
        <f t="shared" ref="P254:P260" si="201">IF(M255=O254,"OK","POZOR")</f>
        <v>OK</v>
      </c>
      <c r="Q254" s="64">
        <f t="shared" ref="Q254:Q261" si="202">IF(ISNUMBER(G254),N254-L254,IF(F254="přejezd",N254-L254,0))</f>
        <v>1.3194444444444425E-2</v>
      </c>
      <c r="R254" s="64">
        <f t="shared" ref="R254:R261" si="203">IF(ISNUMBER(G254),L254-K254,0)</f>
        <v>2.0833333333333259E-3</v>
      </c>
      <c r="S254" s="64">
        <f t="shared" ref="S254:S261" si="204">Q254+R254</f>
        <v>1.5277777777777751E-2</v>
      </c>
      <c r="T254" s="60"/>
      <c r="U254" s="60">
        <v>15.1</v>
      </c>
      <c r="V254" s="97">
        <f>INDEX('Počty dní'!F:J,MATCH(E254,'Počty dní'!H:H,0),4)</f>
        <v>57</v>
      </c>
      <c r="W254" s="100">
        <f t="shared" ref="W254:W261" si="205">V254*U254</f>
        <v>860.69999999999993</v>
      </c>
    </row>
    <row r="255" spans="1:24" x14ac:dyDescent="0.3">
      <c r="A255" s="66">
        <v>526</v>
      </c>
      <c r="B255" s="41">
        <v>5126</v>
      </c>
      <c r="C255" s="41" t="s">
        <v>1</v>
      </c>
      <c r="D255" s="41"/>
      <c r="E255" s="10" t="str">
        <f t="shared" si="199"/>
        <v>X</v>
      </c>
      <c r="F255" s="41" t="s">
        <v>43</v>
      </c>
      <c r="G255" s="41">
        <v>4</v>
      </c>
      <c r="H255" s="9" t="str">
        <f t="shared" si="200"/>
        <v>XXX400/4</v>
      </c>
      <c r="I255" s="41" t="s">
        <v>3</v>
      </c>
      <c r="J255" s="41" t="s">
        <v>3</v>
      </c>
      <c r="K255" s="42">
        <v>0.23263888888888887</v>
      </c>
      <c r="L255" s="42">
        <v>0.23611111111111113</v>
      </c>
      <c r="M255" s="41" t="s">
        <v>11</v>
      </c>
      <c r="N255" s="42">
        <v>0.27777777777777779</v>
      </c>
      <c r="O255" s="41" t="s">
        <v>5</v>
      </c>
      <c r="P255" s="9" t="str">
        <f t="shared" si="201"/>
        <v>OK</v>
      </c>
      <c r="Q255" s="11">
        <f t="shared" si="202"/>
        <v>4.1666666666666657E-2</v>
      </c>
      <c r="R255" s="11">
        <f t="shared" si="203"/>
        <v>3.4722222222222654E-3</v>
      </c>
      <c r="S255" s="11">
        <f t="shared" si="204"/>
        <v>4.5138888888888923E-2</v>
      </c>
      <c r="T255" s="11">
        <f t="shared" ref="T255:T261" si="206">K255-N254</f>
        <v>3.4722222222222099E-3</v>
      </c>
      <c r="U255" s="41">
        <v>47.5</v>
      </c>
      <c r="V255" s="98">
        <f>INDEX('Počty dní'!F:J,MATCH(E255,'Počty dní'!H:H,0),4)</f>
        <v>57</v>
      </c>
      <c r="W255" s="99">
        <f t="shared" si="205"/>
        <v>2707.5</v>
      </c>
    </row>
    <row r="256" spans="1:24" x14ac:dyDescent="0.3">
      <c r="A256" s="66">
        <v>526</v>
      </c>
      <c r="B256" s="41">
        <v>5126</v>
      </c>
      <c r="C256" s="41" t="s">
        <v>1</v>
      </c>
      <c r="D256" s="41"/>
      <c r="E256" s="10" t="str">
        <f t="shared" si="199"/>
        <v>X</v>
      </c>
      <c r="F256" s="41" t="s">
        <v>43</v>
      </c>
      <c r="G256" s="41">
        <v>7</v>
      </c>
      <c r="H256" s="9" t="str">
        <f t="shared" si="200"/>
        <v>XXX400/7</v>
      </c>
      <c r="I256" s="41" t="s">
        <v>3</v>
      </c>
      <c r="J256" s="41" t="s">
        <v>3</v>
      </c>
      <c r="K256" s="42">
        <v>0.35416666666666669</v>
      </c>
      <c r="L256" s="42">
        <v>0.35625000000000001</v>
      </c>
      <c r="M256" s="41" t="s">
        <v>5</v>
      </c>
      <c r="N256" s="42">
        <v>0.39930555555555558</v>
      </c>
      <c r="O256" s="41" t="s">
        <v>11</v>
      </c>
      <c r="P256" s="9" t="str">
        <f t="shared" si="201"/>
        <v>OK</v>
      </c>
      <c r="Q256" s="11">
        <f t="shared" si="202"/>
        <v>4.3055555555555569E-2</v>
      </c>
      <c r="R256" s="11">
        <f t="shared" si="203"/>
        <v>2.0833333333333259E-3</v>
      </c>
      <c r="S256" s="11">
        <f t="shared" si="204"/>
        <v>4.5138888888888895E-2</v>
      </c>
      <c r="T256" s="11">
        <f t="shared" si="206"/>
        <v>7.6388888888888895E-2</v>
      </c>
      <c r="U256" s="41">
        <v>47.5</v>
      </c>
      <c r="V256" s="98">
        <f>INDEX('Počty dní'!F:J,MATCH(E256,'Počty dní'!H:H,0),4)</f>
        <v>57</v>
      </c>
      <c r="W256" s="99">
        <f t="shared" si="205"/>
        <v>2707.5</v>
      </c>
    </row>
    <row r="257" spans="1:24" x14ac:dyDescent="0.3">
      <c r="A257" s="66">
        <v>526</v>
      </c>
      <c r="B257" s="41">
        <v>5126</v>
      </c>
      <c r="C257" s="41" t="s">
        <v>1</v>
      </c>
      <c r="D257" s="41"/>
      <c r="E257" s="10" t="str">
        <f>CONCATENATE(C257,D257)</f>
        <v>X</v>
      </c>
      <c r="F257" s="41" t="s">
        <v>50</v>
      </c>
      <c r="G257" s="41">
        <v>7</v>
      </c>
      <c r="H257" s="9" t="str">
        <f>CONCATENATE(F257,"/",G257)</f>
        <v>XXX380/7</v>
      </c>
      <c r="I257" s="41" t="s">
        <v>2</v>
      </c>
      <c r="J257" s="41" t="s">
        <v>3</v>
      </c>
      <c r="K257" s="42">
        <v>0.44305555555555554</v>
      </c>
      <c r="L257" s="42">
        <v>0.44444444444444442</v>
      </c>
      <c r="M257" s="41" t="s">
        <v>11</v>
      </c>
      <c r="N257" s="42">
        <v>0.47500000000000003</v>
      </c>
      <c r="O257" s="41" t="s">
        <v>0</v>
      </c>
      <c r="P257" s="9" t="str">
        <f t="shared" si="201"/>
        <v>OK</v>
      </c>
      <c r="Q257" s="11">
        <f t="shared" si="202"/>
        <v>3.0555555555555614E-2</v>
      </c>
      <c r="R257" s="11">
        <f t="shared" si="203"/>
        <v>1.388888888888884E-3</v>
      </c>
      <c r="S257" s="11">
        <f t="shared" si="204"/>
        <v>3.1944444444444497E-2</v>
      </c>
      <c r="T257" s="11">
        <f t="shared" si="206"/>
        <v>4.3749999999999956E-2</v>
      </c>
      <c r="U257" s="41">
        <v>32</v>
      </c>
      <c r="V257" s="98">
        <f>INDEX('Počty dní'!F:J,MATCH(E257,'Počty dní'!H:H,0),4)</f>
        <v>57</v>
      </c>
      <c r="W257" s="99">
        <f>V257*U257</f>
        <v>1824</v>
      </c>
    </row>
    <row r="258" spans="1:24" x14ac:dyDescent="0.3">
      <c r="A258" s="66">
        <v>526</v>
      </c>
      <c r="B258" s="41">
        <v>5126</v>
      </c>
      <c r="C258" s="41" t="s">
        <v>1</v>
      </c>
      <c r="D258" s="41"/>
      <c r="E258" s="10" t="str">
        <f>CONCATENATE(C258,D258)</f>
        <v>X</v>
      </c>
      <c r="F258" s="41" t="s">
        <v>50</v>
      </c>
      <c r="G258" s="41">
        <v>10</v>
      </c>
      <c r="H258" s="9" t="str">
        <f>CONCATENATE(F258,"/",G258)</f>
        <v>XXX380/10</v>
      </c>
      <c r="I258" s="41" t="s">
        <v>2</v>
      </c>
      <c r="J258" s="41" t="s">
        <v>3</v>
      </c>
      <c r="K258" s="42">
        <v>0.51597222222222217</v>
      </c>
      <c r="L258" s="42">
        <v>0.51736111111111105</v>
      </c>
      <c r="M258" s="41" t="s">
        <v>0</v>
      </c>
      <c r="N258" s="42">
        <v>0.54999999999999993</v>
      </c>
      <c r="O258" s="41" t="s">
        <v>11</v>
      </c>
      <c r="P258" s="9" t="str">
        <f t="shared" si="201"/>
        <v>OK</v>
      </c>
      <c r="Q258" s="11">
        <f t="shared" si="202"/>
        <v>3.2638888888888884E-2</v>
      </c>
      <c r="R258" s="11">
        <f t="shared" si="203"/>
        <v>1.388888888888884E-3</v>
      </c>
      <c r="S258" s="11">
        <f t="shared" si="204"/>
        <v>3.4027777777777768E-2</v>
      </c>
      <c r="T258" s="11">
        <f t="shared" si="206"/>
        <v>4.0972222222222132E-2</v>
      </c>
      <c r="U258" s="41">
        <v>32</v>
      </c>
      <c r="V258" s="98">
        <f>INDEX('Počty dní'!F:J,MATCH(E258,'Počty dní'!H:H,0),4)</f>
        <v>57</v>
      </c>
      <c r="W258" s="99">
        <f>V258*U258</f>
        <v>1824</v>
      </c>
    </row>
    <row r="259" spans="1:24" x14ac:dyDescent="0.3">
      <c r="A259" s="66">
        <v>526</v>
      </c>
      <c r="B259" s="41">
        <v>5126</v>
      </c>
      <c r="C259" s="41" t="s">
        <v>1</v>
      </c>
      <c r="D259" s="41"/>
      <c r="E259" s="10" t="str">
        <f>CONCATENATE(C259,D259)</f>
        <v>X</v>
      </c>
      <c r="F259" s="41" t="s">
        <v>43</v>
      </c>
      <c r="G259" s="41">
        <v>14</v>
      </c>
      <c r="H259" s="9" t="str">
        <f>CONCATENATE(F259,"/",G259)</f>
        <v>XXX400/14</v>
      </c>
      <c r="I259" s="41" t="s">
        <v>3</v>
      </c>
      <c r="J259" s="41" t="s">
        <v>3</v>
      </c>
      <c r="K259" s="42">
        <v>0.55555555555555558</v>
      </c>
      <c r="L259" s="42">
        <v>0.55902777777777779</v>
      </c>
      <c r="M259" s="41" t="s">
        <v>11</v>
      </c>
      <c r="N259" s="42">
        <v>0.60069444444444442</v>
      </c>
      <c r="O259" s="41" t="s">
        <v>5</v>
      </c>
      <c r="P259" s="9" t="str">
        <f t="shared" si="201"/>
        <v>OK</v>
      </c>
      <c r="Q259" s="11">
        <f t="shared" si="202"/>
        <v>4.166666666666663E-2</v>
      </c>
      <c r="R259" s="11">
        <f t="shared" si="203"/>
        <v>3.4722222222222099E-3</v>
      </c>
      <c r="S259" s="11">
        <f t="shared" si="204"/>
        <v>4.513888888888884E-2</v>
      </c>
      <c r="T259" s="11">
        <f t="shared" si="206"/>
        <v>5.5555555555556468E-3</v>
      </c>
      <c r="U259" s="41">
        <v>47.5</v>
      </c>
      <c r="V259" s="98">
        <f>INDEX('Počty dní'!F:J,MATCH(E259,'Počty dní'!H:H,0),4)</f>
        <v>57</v>
      </c>
      <c r="W259" s="99">
        <f>V259*U259</f>
        <v>2707.5</v>
      </c>
    </row>
    <row r="260" spans="1:24" x14ac:dyDescent="0.3">
      <c r="A260" s="66">
        <v>526</v>
      </c>
      <c r="B260" s="41">
        <v>5126</v>
      </c>
      <c r="C260" s="41" t="s">
        <v>1</v>
      </c>
      <c r="D260" s="41"/>
      <c r="E260" s="10" t="str">
        <f>CONCATENATE(C260,D260)</f>
        <v>X</v>
      </c>
      <c r="F260" s="41" t="s">
        <v>43</v>
      </c>
      <c r="G260" s="41">
        <v>17</v>
      </c>
      <c r="H260" s="9" t="str">
        <f>CONCATENATE(F260,"/",G260)</f>
        <v>XXX400/17</v>
      </c>
      <c r="I260" s="41" t="s">
        <v>3</v>
      </c>
      <c r="J260" s="41" t="s">
        <v>3</v>
      </c>
      <c r="K260" s="42">
        <v>0.64583333333333337</v>
      </c>
      <c r="L260" s="42">
        <v>0.64930555555555558</v>
      </c>
      <c r="M260" s="41" t="s">
        <v>5</v>
      </c>
      <c r="N260" s="42">
        <v>0.69097222222222221</v>
      </c>
      <c r="O260" s="41" t="s">
        <v>11</v>
      </c>
      <c r="P260" s="9" t="str">
        <f t="shared" si="201"/>
        <v>OK</v>
      </c>
      <c r="Q260" s="11">
        <f t="shared" si="202"/>
        <v>4.166666666666663E-2</v>
      </c>
      <c r="R260" s="11">
        <f t="shared" si="203"/>
        <v>3.4722222222222099E-3</v>
      </c>
      <c r="S260" s="11">
        <f t="shared" si="204"/>
        <v>4.513888888888884E-2</v>
      </c>
      <c r="T260" s="11">
        <f t="shared" si="206"/>
        <v>4.5138888888888951E-2</v>
      </c>
      <c r="U260" s="41">
        <v>47.5</v>
      </c>
      <c r="V260" s="98">
        <f>INDEX('Počty dní'!F:J,MATCH(E260,'Počty dní'!H:H,0),4)</f>
        <v>57</v>
      </c>
      <c r="W260" s="99">
        <f>V260*U260</f>
        <v>2707.5</v>
      </c>
    </row>
    <row r="261" spans="1:24" ht="15" thickBot="1" x14ac:dyDescent="0.35">
      <c r="A261" s="66">
        <v>526</v>
      </c>
      <c r="B261" s="41">
        <v>5126</v>
      </c>
      <c r="C261" s="41" t="s">
        <v>1</v>
      </c>
      <c r="D261" s="41"/>
      <c r="E261" s="10" t="str">
        <f t="shared" si="199"/>
        <v>X</v>
      </c>
      <c r="F261" s="41" t="s">
        <v>43</v>
      </c>
      <c r="G261" s="41">
        <v>22</v>
      </c>
      <c r="H261" s="9" t="str">
        <f t="shared" si="200"/>
        <v>XXX400/22</v>
      </c>
      <c r="I261" s="41" t="s">
        <v>2</v>
      </c>
      <c r="J261" s="41" t="s">
        <v>3</v>
      </c>
      <c r="K261" s="42">
        <v>0.72361111111111109</v>
      </c>
      <c r="L261" s="42">
        <v>0.72569444444444453</v>
      </c>
      <c r="M261" s="41" t="s">
        <v>11</v>
      </c>
      <c r="N261" s="42">
        <v>0.73888888888888893</v>
      </c>
      <c r="O261" s="41" t="s">
        <v>13</v>
      </c>
      <c r="P261" s="9"/>
      <c r="Q261" s="11">
        <f t="shared" si="202"/>
        <v>1.3194444444444398E-2</v>
      </c>
      <c r="R261" s="11">
        <f t="shared" si="203"/>
        <v>2.083333333333437E-3</v>
      </c>
      <c r="S261" s="11">
        <f t="shared" si="204"/>
        <v>1.5277777777777835E-2</v>
      </c>
      <c r="T261" s="11">
        <f t="shared" si="206"/>
        <v>3.2638888888888884E-2</v>
      </c>
      <c r="U261" s="41">
        <v>15.1</v>
      </c>
      <c r="V261" s="98">
        <f>INDEX('Počty dní'!F:J,MATCH(E261,'Počty dní'!H:H,0),4)</f>
        <v>57</v>
      </c>
      <c r="W261" s="99">
        <f t="shared" si="205"/>
        <v>860.69999999999993</v>
      </c>
    </row>
    <row r="262" spans="1:24" ht="15" thickBot="1" x14ac:dyDescent="0.35">
      <c r="A262" s="43" t="str">
        <f ca="1">CONCATENATE(INDIRECT("R[-3]C[0]",FALSE),"celkem")</f>
        <v>526celkem</v>
      </c>
      <c r="B262" s="44"/>
      <c r="C262" s="44" t="str">
        <f ca="1">INDIRECT("R[-1]C[12]",FALSE)</f>
        <v>Želetava</v>
      </c>
      <c r="D262" s="45"/>
      <c r="E262" s="44"/>
      <c r="F262" s="45"/>
      <c r="G262" s="46"/>
      <c r="H262" s="47"/>
      <c r="I262" s="48"/>
      <c r="J262" s="49" t="str">
        <f ca="1">INDIRECT("R[-2]C[0]",FALSE)</f>
        <v>V</v>
      </c>
      <c r="K262" s="50"/>
      <c r="L262" s="51"/>
      <c r="M262" s="52"/>
      <c r="N262" s="51"/>
      <c r="O262" s="53"/>
      <c r="P262" s="44"/>
      <c r="Q262" s="54">
        <f>SUM(Q254:Q261)</f>
        <v>0.25763888888888881</v>
      </c>
      <c r="R262" s="54">
        <f>SUM(R254:R261)</f>
        <v>1.9444444444444542E-2</v>
      </c>
      <c r="S262" s="54">
        <f>SUM(S254:S261)</f>
        <v>0.27708333333333335</v>
      </c>
      <c r="T262" s="54">
        <f>SUM(T254:T261)</f>
        <v>0.24791666666666667</v>
      </c>
      <c r="U262" s="55">
        <f>SUM(U254:U261)</f>
        <v>284.20000000000005</v>
      </c>
      <c r="V262" s="56"/>
      <c r="W262" s="106">
        <f>SUM(W254:W261)</f>
        <v>16199.400000000001</v>
      </c>
      <c r="X262" s="58"/>
    </row>
    <row r="263" spans="1:24" x14ac:dyDescent="0.3">
      <c r="L263" s="1"/>
      <c r="N263" s="1"/>
    </row>
    <row r="264" spans="1:24" ht="15" thickBot="1" x14ac:dyDescent="0.35">
      <c r="L264" s="1"/>
      <c r="N264" s="1"/>
      <c r="P264" s="1"/>
    </row>
    <row r="265" spans="1:24" x14ac:dyDescent="0.3">
      <c r="A265" s="59">
        <v>527</v>
      </c>
      <c r="B265" s="60">
        <v>5127</v>
      </c>
      <c r="C265" s="60" t="s">
        <v>1</v>
      </c>
      <c r="D265" s="60"/>
      <c r="E265" s="61" t="str">
        <f t="shared" ref="E265:E279" si="207">CONCATENATE(C265,D265)</f>
        <v>X</v>
      </c>
      <c r="F265" s="60" t="s">
        <v>47</v>
      </c>
      <c r="G265" s="60">
        <v>1</v>
      </c>
      <c r="H265" s="62" t="str">
        <f t="shared" ref="H265:H279" si="208">CONCATENATE(F265,"/",G265)</f>
        <v>XXX385/1</v>
      </c>
      <c r="I265" s="60" t="s">
        <v>3</v>
      </c>
      <c r="J265" s="60" t="s">
        <v>3</v>
      </c>
      <c r="K265" s="63">
        <v>0.19791666666666666</v>
      </c>
      <c r="L265" s="63">
        <v>0.1986111111111111</v>
      </c>
      <c r="M265" s="60" t="s">
        <v>31</v>
      </c>
      <c r="N265" s="63">
        <v>0.22638888888888889</v>
      </c>
      <c r="O265" s="60" t="s">
        <v>18</v>
      </c>
      <c r="P265" s="62" t="str">
        <f t="shared" ref="P265:P278" si="209">IF(M266=O265,"OK","POZOR")</f>
        <v>OK</v>
      </c>
      <c r="Q265" s="64">
        <f t="shared" ref="Q265:Q279" si="210">IF(ISNUMBER(G265),N265-L265,IF(F265="přejezd",N265-L265,0))</f>
        <v>2.777777777777779E-2</v>
      </c>
      <c r="R265" s="64">
        <f t="shared" ref="R265:R279" si="211">IF(ISNUMBER(G265),L265-K265,0)</f>
        <v>6.9444444444444198E-4</v>
      </c>
      <c r="S265" s="64">
        <f t="shared" ref="S265:S279" si="212">Q265+R265</f>
        <v>2.8472222222222232E-2</v>
      </c>
      <c r="T265" s="60"/>
      <c r="U265" s="60">
        <v>22.1</v>
      </c>
      <c r="V265" s="97">
        <f>INDEX('Počty dní'!F:J,MATCH(E265,'Počty dní'!H:H,0),4)</f>
        <v>57</v>
      </c>
      <c r="W265" s="100">
        <f t="shared" ref="W265:W279" si="213">V265*U265</f>
        <v>1259.7</v>
      </c>
    </row>
    <row r="266" spans="1:24" x14ac:dyDescent="0.3">
      <c r="A266" s="66">
        <v>527</v>
      </c>
      <c r="B266" s="41">
        <v>5127</v>
      </c>
      <c r="C266" s="41" t="s">
        <v>1</v>
      </c>
      <c r="D266" s="41"/>
      <c r="E266" s="10" t="str">
        <f t="shared" si="207"/>
        <v>X</v>
      </c>
      <c r="F266" s="41" t="s">
        <v>47</v>
      </c>
      <c r="G266" s="41">
        <v>6</v>
      </c>
      <c r="H266" s="9" t="str">
        <f t="shared" si="208"/>
        <v>XXX385/6</v>
      </c>
      <c r="I266" s="41" t="s">
        <v>3</v>
      </c>
      <c r="J266" s="41" t="s">
        <v>3</v>
      </c>
      <c r="K266" s="42">
        <v>0.2590277777777778</v>
      </c>
      <c r="L266" s="42">
        <v>0.26041666666666669</v>
      </c>
      <c r="M266" s="41" t="s">
        <v>18</v>
      </c>
      <c r="N266" s="42">
        <v>0.3125</v>
      </c>
      <c r="O266" s="41" t="s">
        <v>11</v>
      </c>
      <c r="P266" s="9" t="str">
        <f t="shared" si="209"/>
        <v>OK</v>
      </c>
      <c r="Q266" s="11">
        <f t="shared" si="210"/>
        <v>5.2083333333333315E-2</v>
      </c>
      <c r="R266" s="11">
        <f t="shared" si="211"/>
        <v>1.388888888888884E-3</v>
      </c>
      <c r="S266" s="11">
        <f t="shared" si="212"/>
        <v>5.3472222222222199E-2</v>
      </c>
      <c r="T266" s="11">
        <f t="shared" ref="T266:T279" si="214">K266-N265</f>
        <v>3.2638888888888912E-2</v>
      </c>
      <c r="U266" s="41">
        <v>43.2</v>
      </c>
      <c r="V266" s="98">
        <f>INDEX('Počty dní'!F:J,MATCH(E266,'Počty dní'!H:H,0),4)</f>
        <v>57</v>
      </c>
      <c r="W266" s="99">
        <f t="shared" si="213"/>
        <v>2462.4</v>
      </c>
    </row>
    <row r="267" spans="1:24" x14ac:dyDescent="0.3">
      <c r="A267" s="66">
        <v>527</v>
      </c>
      <c r="B267" s="41">
        <v>5127</v>
      </c>
      <c r="C267" s="41" t="s">
        <v>1</v>
      </c>
      <c r="D267" s="41"/>
      <c r="E267" s="10" t="str">
        <f>CONCATENATE(C267,D267)</f>
        <v>X</v>
      </c>
      <c r="F267" s="41" t="s">
        <v>50</v>
      </c>
      <c r="G267" s="41">
        <v>5</v>
      </c>
      <c r="H267" s="9" t="str">
        <f>CONCATENATE(F267,"/",G267)</f>
        <v>XXX380/5</v>
      </c>
      <c r="I267" s="41" t="s">
        <v>2</v>
      </c>
      <c r="J267" s="41" t="s">
        <v>3</v>
      </c>
      <c r="K267" s="42">
        <v>0.31805555555555554</v>
      </c>
      <c r="L267" s="42">
        <v>0.31944444444444448</v>
      </c>
      <c r="M267" s="41" t="s">
        <v>11</v>
      </c>
      <c r="N267" s="42">
        <v>0.35000000000000003</v>
      </c>
      <c r="O267" s="41" t="s">
        <v>0</v>
      </c>
      <c r="P267" s="9" t="str">
        <f t="shared" si="209"/>
        <v>OK</v>
      </c>
      <c r="Q267" s="11">
        <f t="shared" si="210"/>
        <v>3.0555555555555558E-2</v>
      </c>
      <c r="R267" s="11">
        <f t="shared" si="211"/>
        <v>1.3888888888889395E-3</v>
      </c>
      <c r="S267" s="11">
        <f t="shared" si="212"/>
        <v>3.1944444444444497E-2</v>
      </c>
      <c r="T267" s="11">
        <f t="shared" si="214"/>
        <v>5.5555555555555358E-3</v>
      </c>
      <c r="U267" s="41">
        <v>32</v>
      </c>
      <c r="V267" s="98">
        <f>INDEX('Počty dní'!F:J,MATCH(E267,'Počty dní'!H:H,0),4)</f>
        <v>57</v>
      </c>
      <c r="W267" s="99">
        <f>V267*U267</f>
        <v>1824</v>
      </c>
    </row>
    <row r="268" spans="1:24" x14ac:dyDescent="0.3">
      <c r="A268" s="66">
        <v>527</v>
      </c>
      <c r="B268" s="41">
        <v>5127</v>
      </c>
      <c r="C268" s="41" t="s">
        <v>1</v>
      </c>
      <c r="D268" s="41"/>
      <c r="E268" s="10" t="str">
        <f>CONCATENATE(C268,D268)</f>
        <v>X</v>
      </c>
      <c r="F268" s="41" t="s">
        <v>50</v>
      </c>
      <c r="G268" s="41">
        <v>8</v>
      </c>
      <c r="H268" s="9" t="str">
        <f>CONCATENATE(F268,"/",G268)</f>
        <v>XXX380/8</v>
      </c>
      <c r="I268" s="41" t="s">
        <v>2</v>
      </c>
      <c r="J268" s="41" t="s">
        <v>3</v>
      </c>
      <c r="K268" s="42">
        <v>0.35000000000000003</v>
      </c>
      <c r="L268" s="42">
        <v>0.35069444444444442</v>
      </c>
      <c r="M268" s="41" t="s">
        <v>0</v>
      </c>
      <c r="N268" s="42">
        <v>0.3833333333333333</v>
      </c>
      <c r="O268" s="41" t="s">
        <v>11</v>
      </c>
      <c r="P268" s="9" t="str">
        <f t="shared" si="209"/>
        <v>OK</v>
      </c>
      <c r="Q268" s="11">
        <f t="shared" si="210"/>
        <v>3.2638888888888884E-2</v>
      </c>
      <c r="R268" s="11">
        <f t="shared" si="211"/>
        <v>6.9444444444438647E-4</v>
      </c>
      <c r="S268" s="11">
        <f t="shared" si="212"/>
        <v>3.333333333333327E-2</v>
      </c>
      <c r="T268" s="11">
        <f t="shared" si="214"/>
        <v>0</v>
      </c>
      <c r="U268" s="41">
        <v>32</v>
      </c>
      <c r="V268" s="98">
        <f>INDEX('Počty dní'!F:J,MATCH(E268,'Počty dní'!H:H,0),4)</f>
        <v>57</v>
      </c>
      <c r="W268" s="99">
        <f>V268*U268</f>
        <v>1824</v>
      </c>
    </row>
    <row r="269" spans="1:24" x14ac:dyDescent="0.3">
      <c r="A269" s="66">
        <v>527</v>
      </c>
      <c r="B269" s="41">
        <v>5127</v>
      </c>
      <c r="C269" s="41" t="s">
        <v>1</v>
      </c>
      <c r="D269" s="41"/>
      <c r="E269" s="10" t="str">
        <f t="shared" si="207"/>
        <v>X</v>
      </c>
      <c r="F269" s="41" t="s">
        <v>47</v>
      </c>
      <c r="G269" s="41">
        <v>9</v>
      </c>
      <c r="H269" s="9" t="str">
        <f t="shared" si="208"/>
        <v>XXX385/9</v>
      </c>
      <c r="I269" s="41" t="s">
        <v>2</v>
      </c>
      <c r="J269" s="41" t="s">
        <v>3</v>
      </c>
      <c r="K269" s="42">
        <v>0.4465277777777778</v>
      </c>
      <c r="L269" s="42">
        <v>0.44791666666666669</v>
      </c>
      <c r="M269" s="41" t="s">
        <v>11</v>
      </c>
      <c r="N269" s="42">
        <v>0.4694444444444445</v>
      </c>
      <c r="O269" s="41" t="s">
        <v>21</v>
      </c>
      <c r="P269" s="9" t="str">
        <f t="shared" si="209"/>
        <v>OK</v>
      </c>
      <c r="Q269" s="11">
        <f t="shared" si="210"/>
        <v>2.1527777777777812E-2</v>
      </c>
      <c r="R269" s="11">
        <f t="shared" si="211"/>
        <v>1.388888888888884E-3</v>
      </c>
      <c r="S269" s="11">
        <f t="shared" si="212"/>
        <v>2.2916666666666696E-2</v>
      </c>
      <c r="T269" s="11">
        <f t="shared" si="214"/>
        <v>6.3194444444444497E-2</v>
      </c>
      <c r="U269" s="41">
        <v>21</v>
      </c>
      <c r="V269" s="98">
        <f>INDEX('Počty dní'!F:J,MATCH(E269,'Počty dní'!H:H,0),4)</f>
        <v>57</v>
      </c>
      <c r="W269" s="99">
        <f t="shared" si="213"/>
        <v>1197</v>
      </c>
    </row>
    <row r="270" spans="1:24" x14ac:dyDescent="0.3">
      <c r="A270" s="66">
        <v>527</v>
      </c>
      <c r="B270" s="41">
        <v>5127</v>
      </c>
      <c r="C270" s="41" t="s">
        <v>1</v>
      </c>
      <c r="D270" s="41"/>
      <c r="E270" s="10" t="str">
        <f t="shared" si="207"/>
        <v>X</v>
      </c>
      <c r="F270" s="41" t="s">
        <v>47</v>
      </c>
      <c r="G270" s="41">
        <v>10</v>
      </c>
      <c r="H270" s="9" t="str">
        <f t="shared" si="208"/>
        <v>XXX385/10</v>
      </c>
      <c r="I270" s="41" t="s">
        <v>2</v>
      </c>
      <c r="J270" s="41" t="s">
        <v>3</v>
      </c>
      <c r="K270" s="42">
        <v>0.4694444444444445</v>
      </c>
      <c r="L270" s="42">
        <v>0.47083333333333338</v>
      </c>
      <c r="M270" s="41" t="s">
        <v>21</v>
      </c>
      <c r="N270" s="42">
        <v>0.48819444444444443</v>
      </c>
      <c r="O270" s="41" t="s">
        <v>11</v>
      </c>
      <c r="P270" s="9" t="str">
        <f t="shared" si="209"/>
        <v>OK</v>
      </c>
      <c r="Q270" s="11">
        <f t="shared" si="210"/>
        <v>1.7361111111111049E-2</v>
      </c>
      <c r="R270" s="11">
        <f t="shared" si="211"/>
        <v>1.388888888888884E-3</v>
      </c>
      <c r="S270" s="11">
        <f t="shared" si="212"/>
        <v>1.8749999999999933E-2</v>
      </c>
      <c r="T270" s="11">
        <f t="shared" si="214"/>
        <v>0</v>
      </c>
      <c r="U270" s="41">
        <v>14.7</v>
      </c>
      <c r="V270" s="98">
        <f>INDEX('Počty dní'!F:J,MATCH(E270,'Počty dní'!H:H,0),4)</f>
        <v>57</v>
      </c>
      <c r="W270" s="99">
        <f t="shared" si="213"/>
        <v>837.9</v>
      </c>
    </row>
    <row r="271" spans="1:24" x14ac:dyDescent="0.3">
      <c r="A271" s="66">
        <v>527</v>
      </c>
      <c r="B271" s="41">
        <v>5127</v>
      </c>
      <c r="C271" s="41" t="s">
        <v>1</v>
      </c>
      <c r="D271" s="41"/>
      <c r="E271" s="10" t="str">
        <f>CONCATENATE(C271,D271)</f>
        <v>X</v>
      </c>
      <c r="F271" s="41" t="s">
        <v>47</v>
      </c>
      <c r="G271" s="41">
        <v>11</v>
      </c>
      <c r="H271" s="9" t="str">
        <f>CONCATENATE(F271,"/",G271)</f>
        <v>XXX385/11</v>
      </c>
      <c r="I271" s="41" t="s">
        <v>2</v>
      </c>
      <c r="J271" s="41" t="s">
        <v>3</v>
      </c>
      <c r="K271" s="42">
        <v>0.51597222222222217</v>
      </c>
      <c r="L271" s="42">
        <v>0.51736111111111105</v>
      </c>
      <c r="M271" s="41" t="s">
        <v>11</v>
      </c>
      <c r="N271" s="42">
        <v>0.56805555555555554</v>
      </c>
      <c r="O271" s="41" t="s">
        <v>18</v>
      </c>
      <c r="P271" s="9" t="str">
        <f t="shared" si="209"/>
        <v>OK</v>
      </c>
      <c r="Q271" s="11">
        <f t="shared" si="210"/>
        <v>5.0694444444444486E-2</v>
      </c>
      <c r="R271" s="11">
        <f t="shared" si="211"/>
        <v>1.388888888888884E-3</v>
      </c>
      <c r="S271" s="11">
        <f t="shared" si="212"/>
        <v>5.208333333333337E-2</v>
      </c>
      <c r="T271" s="11">
        <f t="shared" si="214"/>
        <v>2.7777777777777735E-2</v>
      </c>
      <c r="U271" s="41">
        <v>43.2</v>
      </c>
      <c r="V271" s="98">
        <f>INDEX('Počty dní'!F:J,MATCH(E271,'Počty dní'!H:H,0),4)</f>
        <v>57</v>
      </c>
      <c r="W271" s="99">
        <f>V271*U271</f>
        <v>2462.4</v>
      </c>
    </row>
    <row r="272" spans="1:24" x14ac:dyDescent="0.3">
      <c r="A272" s="66">
        <v>527</v>
      </c>
      <c r="B272" s="41">
        <v>5127</v>
      </c>
      <c r="C272" s="41" t="s">
        <v>1</v>
      </c>
      <c r="D272" s="41"/>
      <c r="E272" s="10" t="str">
        <f t="shared" si="207"/>
        <v>X</v>
      </c>
      <c r="F272" s="41" t="s">
        <v>28</v>
      </c>
      <c r="G272" s="41"/>
      <c r="H272" s="9" t="str">
        <f t="shared" si="208"/>
        <v>přejezd/</v>
      </c>
      <c r="I272" s="41"/>
      <c r="J272" s="41" t="s">
        <v>3</v>
      </c>
      <c r="K272" s="42">
        <v>0.56805555555555554</v>
      </c>
      <c r="L272" s="42">
        <v>0.56805555555555554</v>
      </c>
      <c r="M272" s="41" t="s">
        <v>18</v>
      </c>
      <c r="N272" s="42">
        <v>0.57152777777777775</v>
      </c>
      <c r="O272" s="41" t="s">
        <v>4</v>
      </c>
      <c r="P272" s="9" t="str">
        <f t="shared" si="209"/>
        <v>OK</v>
      </c>
      <c r="Q272" s="11">
        <f t="shared" si="210"/>
        <v>3.4722222222222099E-3</v>
      </c>
      <c r="R272" s="11">
        <f t="shared" si="211"/>
        <v>0</v>
      </c>
      <c r="S272" s="11">
        <f t="shared" si="212"/>
        <v>3.4722222222222099E-3</v>
      </c>
      <c r="T272" s="11">
        <f t="shared" si="214"/>
        <v>0</v>
      </c>
      <c r="U272" s="41">
        <v>0</v>
      </c>
      <c r="V272" s="98">
        <f>INDEX('Počty dní'!F:J,MATCH(E272,'Počty dní'!H:H,0),4)</f>
        <v>57</v>
      </c>
      <c r="W272" s="40">
        <f t="shared" si="213"/>
        <v>0</v>
      </c>
    </row>
    <row r="273" spans="1:24" x14ac:dyDescent="0.3">
      <c r="A273" s="66">
        <v>527</v>
      </c>
      <c r="B273" s="41">
        <v>5127</v>
      </c>
      <c r="C273" s="41" t="s">
        <v>1</v>
      </c>
      <c r="D273" s="41"/>
      <c r="E273" s="10" t="str">
        <f>CONCATENATE(C273,D273)</f>
        <v>X</v>
      </c>
      <c r="F273" s="41" t="s">
        <v>41</v>
      </c>
      <c r="G273" s="41">
        <v>29</v>
      </c>
      <c r="H273" s="9" t="str">
        <f>CONCATENATE(F273,"/",G273)</f>
        <v>XXX370/29</v>
      </c>
      <c r="I273" s="41" t="s">
        <v>3</v>
      </c>
      <c r="J273" s="41" t="s">
        <v>3</v>
      </c>
      <c r="K273" s="42">
        <v>0.57986111111111105</v>
      </c>
      <c r="L273" s="42">
        <v>0.58333333333333337</v>
      </c>
      <c r="M273" s="41" t="s">
        <v>4</v>
      </c>
      <c r="N273" s="42">
        <v>0.63263888888888886</v>
      </c>
      <c r="O273" s="41" t="s">
        <v>20</v>
      </c>
      <c r="P273" s="9" t="str">
        <f t="shared" si="209"/>
        <v>OK</v>
      </c>
      <c r="Q273" s="11">
        <f t="shared" si="210"/>
        <v>4.9305555555555491E-2</v>
      </c>
      <c r="R273" s="11">
        <f t="shared" si="211"/>
        <v>3.4722222222223209E-3</v>
      </c>
      <c r="S273" s="11">
        <f t="shared" si="212"/>
        <v>5.2777777777777812E-2</v>
      </c>
      <c r="T273" s="11">
        <f t="shared" si="214"/>
        <v>8.3333333333333037E-3</v>
      </c>
      <c r="U273" s="41">
        <v>48.9</v>
      </c>
      <c r="V273" s="98">
        <f>INDEX('Počty dní'!F:J,MATCH(E273,'Počty dní'!H:H,0),4)</f>
        <v>57</v>
      </c>
      <c r="W273" s="99">
        <f>V273*U273</f>
        <v>2787.2999999999997</v>
      </c>
    </row>
    <row r="274" spans="1:24" x14ac:dyDescent="0.3">
      <c r="A274" s="66">
        <v>527</v>
      </c>
      <c r="B274" s="41">
        <v>5127</v>
      </c>
      <c r="C274" s="41" t="s">
        <v>1</v>
      </c>
      <c r="D274" s="41"/>
      <c r="E274" s="10" t="str">
        <f>CONCATENATE(C274,D274)</f>
        <v>X</v>
      </c>
      <c r="F274" s="41" t="s">
        <v>41</v>
      </c>
      <c r="G274" s="41">
        <v>44</v>
      </c>
      <c r="H274" s="9" t="str">
        <f>CONCATENATE(F274,"/",G274)</f>
        <v>XXX370/44</v>
      </c>
      <c r="I274" s="41" t="s">
        <v>3</v>
      </c>
      <c r="J274" s="41" t="s">
        <v>3</v>
      </c>
      <c r="K274" s="42">
        <v>0.65763888888888888</v>
      </c>
      <c r="L274" s="42">
        <v>0.65972222222222221</v>
      </c>
      <c r="M274" s="41" t="s">
        <v>20</v>
      </c>
      <c r="N274" s="42">
        <v>0.70833333333333337</v>
      </c>
      <c r="O274" s="41" t="s">
        <v>4</v>
      </c>
      <c r="P274" s="9" t="str">
        <f t="shared" si="209"/>
        <v>OK</v>
      </c>
      <c r="Q274" s="11">
        <f t="shared" si="210"/>
        <v>4.861111111111116E-2</v>
      </c>
      <c r="R274" s="11">
        <f t="shared" si="211"/>
        <v>2.0833333333333259E-3</v>
      </c>
      <c r="S274" s="11">
        <f t="shared" si="212"/>
        <v>5.0694444444444486E-2</v>
      </c>
      <c r="T274" s="11">
        <f t="shared" si="214"/>
        <v>2.5000000000000022E-2</v>
      </c>
      <c r="U274" s="41">
        <v>47.4</v>
      </c>
      <c r="V274" s="98">
        <f>INDEX('Počty dní'!F:J,MATCH(E274,'Počty dní'!H:H,0),4)</f>
        <v>57</v>
      </c>
      <c r="W274" s="99">
        <f>V274*U274</f>
        <v>2701.7999999999997</v>
      </c>
    </row>
    <row r="275" spans="1:24" x14ac:dyDescent="0.3">
      <c r="A275" s="66">
        <v>527</v>
      </c>
      <c r="B275" s="41">
        <v>5127</v>
      </c>
      <c r="C275" s="41" t="s">
        <v>1</v>
      </c>
      <c r="D275" s="41"/>
      <c r="E275" s="10" t="str">
        <f t="shared" si="207"/>
        <v>X</v>
      </c>
      <c r="F275" s="41" t="s">
        <v>47</v>
      </c>
      <c r="G275" s="41">
        <v>20</v>
      </c>
      <c r="H275" s="9" t="str">
        <f t="shared" si="208"/>
        <v>XXX385/20</v>
      </c>
      <c r="I275" s="41" t="s">
        <v>2</v>
      </c>
      <c r="J275" s="41" t="s">
        <v>3</v>
      </c>
      <c r="K275" s="42">
        <v>0.73402777777777783</v>
      </c>
      <c r="L275" s="42">
        <v>0.73611111111111116</v>
      </c>
      <c r="M275" s="41" t="s">
        <v>4</v>
      </c>
      <c r="N275" s="42">
        <v>0.77083333333333337</v>
      </c>
      <c r="O275" s="41" t="s">
        <v>11</v>
      </c>
      <c r="P275" s="9" t="str">
        <f t="shared" si="209"/>
        <v>OK</v>
      </c>
      <c r="Q275" s="11">
        <f t="shared" si="210"/>
        <v>3.472222222222221E-2</v>
      </c>
      <c r="R275" s="11">
        <f t="shared" si="211"/>
        <v>2.0833333333333259E-3</v>
      </c>
      <c r="S275" s="11">
        <f t="shared" si="212"/>
        <v>3.6805555555555536E-2</v>
      </c>
      <c r="T275" s="11">
        <f t="shared" si="214"/>
        <v>2.5694444444444464E-2</v>
      </c>
      <c r="U275" s="41">
        <v>29.1</v>
      </c>
      <c r="V275" s="98">
        <f>INDEX('Počty dní'!F:J,MATCH(E275,'Počty dní'!H:H,0),4)</f>
        <v>57</v>
      </c>
      <c r="W275" s="99">
        <f t="shared" si="213"/>
        <v>1658.7</v>
      </c>
    </row>
    <row r="276" spans="1:24" x14ac:dyDescent="0.3">
      <c r="A276" s="66">
        <v>527</v>
      </c>
      <c r="B276" s="41">
        <v>5127</v>
      </c>
      <c r="C276" s="41" t="s">
        <v>1</v>
      </c>
      <c r="D276" s="41"/>
      <c r="E276" s="10" t="str">
        <f t="shared" si="207"/>
        <v>X</v>
      </c>
      <c r="F276" s="41" t="s">
        <v>47</v>
      </c>
      <c r="G276" s="41">
        <v>21</v>
      </c>
      <c r="H276" s="9" t="str">
        <f t="shared" si="208"/>
        <v>XXX385/21</v>
      </c>
      <c r="I276" s="41" t="s">
        <v>2</v>
      </c>
      <c r="J276" s="41" t="s">
        <v>3</v>
      </c>
      <c r="K276" s="42">
        <v>0.77986111111111101</v>
      </c>
      <c r="L276" s="42">
        <v>0.78125</v>
      </c>
      <c r="M276" s="41" t="s">
        <v>11</v>
      </c>
      <c r="N276" s="42">
        <v>0.8027777777777777</v>
      </c>
      <c r="O276" s="41" t="s">
        <v>21</v>
      </c>
      <c r="P276" s="9" t="str">
        <f t="shared" si="209"/>
        <v>OK</v>
      </c>
      <c r="Q276" s="11">
        <f t="shared" si="210"/>
        <v>2.1527777777777701E-2</v>
      </c>
      <c r="R276" s="11">
        <f t="shared" si="211"/>
        <v>1.388888888888995E-3</v>
      </c>
      <c r="S276" s="11">
        <f t="shared" si="212"/>
        <v>2.2916666666666696E-2</v>
      </c>
      <c r="T276" s="11">
        <f t="shared" si="214"/>
        <v>9.0277777777776347E-3</v>
      </c>
      <c r="U276" s="41">
        <v>21</v>
      </c>
      <c r="V276" s="98">
        <f>INDEX('Počty dní'!F:J,MATCH(E276,'Počty dní'!H:H,0),4)</f>
        <v>57</v>
      </c>
      <c r="W276" s="99">
        <f t="shared" si="213"/>
        <v>1197</v>
      </c>
    </row>
    <row r="277" spans="1:24" x14ac:dyDescent="0.3">
      <c r="A277" s="66">
        <v>527</v>
      </c>
      <c r="B277" s="41">
        <v>5127</v>
      </c>
      <c r="C277" s="41" t="s">
        <v>1</v>
      </c>
      <c r="D277" s="41"/>
      <c r="E277" s="10" t="str">
        <f t="shared" si="207"/>
        <v>X</v>
      </c>
      <c r="F277" s="41" t="s">
        <v>47</v>
      </c>
      <c r="G277" s="41">
        <v>22</v>
      </c>
      <c r="H277" s="9" t="str">
        <f t="shared" si="208"/>
        <v>XXX385/22</v>
      </c>
      <c r="I277" s="41" t="s">
        <v>2</v>
      </c>
      <c r="J277" s="41" t="s">
        <v>3</v>
      </c>
      <c r="K277" s="42">
        <v>0.80347222222222225</v>
      </c>
      <c r="L277" s="42">
        <v>0.80347222222222225</v>
      </c>
      <c r="M277" s="41" t="s">
        <v>21</v>
      </c>
      <c r="N277" s="42">
        <v>0.80902777777777779</v>
      </c>
      <c r="O277" s="41" t="s">
        <v>31</v>
      </c>
      <c r="P277" s="9" t="str">
        <f t="shared" si="209"/>
        <v>OK</v>
      </c>
      <c r="Q277" s="11">
        <f t="shared" si="210"/>
        <v>5.5555555555555358E-3</v>
      </c>
      <c r="R277" s="11">
        <f t="shared" si="211"/>
        <v>0</v>
      </c>
      <c r="S277" s="11">
        <f t="shared" si="212"/>
        <v>5.5555555555555358E-3</v>
      </c>
      <c r="T277" s="11">
        <f t="shared" si="214"/>
        <v>6.94444444444553E-4</v>
      </c>
      <c r="U277" s="41">
        <v>4.9000000000000004</v>
      </c>
      <c r="V277" s="98">
        <f>INDEX('Počty dní'!F:J,MATCH(E277,'Počty dní'!H:H,0),4)</f>
        <v>57</v>
      </c>
      <c r="W277" s="99">
        <f t="shared" si="213"/>
        <v>279.3</v>
      </c>
    </row>
    <row r="278" spans="1:24" x14ac:dyDescent="0.3">
      <c r="A278" s="66">
        <v>527</v>
      </c>
      <c r="B278" s="41">
        <v>5127</v>
      </c>
      <c r="C278" s="41" t="s">
        <v>1</v>
      </c>
      <c r="D278" s="41"/>
      <c r="E278" s="10" t="str">
        <f t="shared" si="207"/>
        <v>X</v>
      </c>
      <c r="F278" s="41" t="s">
        <v>47</v>
      </c>
      <c r="G278" s="41">
        <v>23</v>
      </c>
      <c r="H278" s="9" t="str">
        <f t="shared" si="208"/>
        <v>XXX385/23</v>
      </c>
      <c r="I278" s="41" t="s">
        <v>2</v>
      </c>
      <c r="J278" s="41" t="s">
        <v>3</v>
      </c>
      <c r="K278" s="42">
        <v>0.86249999999999993</v>
      </c>
      <c r="L278" s="42">
        <v>0.86319444444444438</v>
      </c>
      <c r="M278" s="41" t="s">
        <v>31</v>
      </c>
      <c r="N278" s="42">
        <v>0.8965277777777777</v>
      </c>
      <c r="O278" s="41" t="s">
        <v>18</v>
      </c>
      <c r="P278" s="9" t="str">
        <f t="shared" si="209"/>
        <v>OK</v>
      </c>
      <c r="Q278" s="11">
        <f t="shared" si="210"/>
        <v>3.3333333333333326E-2</v>
      </c>
      <c r="R278" s="11">
        <f t="shared" si="211"/>
        <v>6.9444444444444198E-4</v>
      </c>
      <c r="S278" s="11">
        <f t="shared" si="212"/>
        <v>3.4027777777777768E-2</v>
      </c>
      <c r="T278" s="11">
        <f t="shared" si="214"/>
        <v>5.3472222222222143E-2</v>
      </c>
      <c r="U278" s="41">
        <v>28.4</v>
      </c>
      <c r="V278" s="98">
        <f>INDEX('Počty dní'!F:J,MATCH(E278,'Počty dní'!H:H,0),4)</f>
        <v>57</v>
      </c>
      <c r="W278" s="99">
        <f t="shared" si="213"/>
        <v>1618.8</v>
      </c>
    </row>
    <row r="279" spans="1:24" ht="15" thickBot="1" x14ac:dyDescent="0.35">
      <c r="A279" s="66">
        <v>527</v>
      </c>
      <c r="B279" s="41">
        <v>5127</v>
      </c>
      <c r="C279" s="41" t="s">
        <v>1</v>
      </c>
      <c r="D279" s="41"/>
      <c r="E279" s="10" t="str">
        <f t="shared" si="207"/>
        <v>X</v>
      </c>
      <c r="F279" s="41" t="s">
        <v>47</v>
      </c>
      <c r="G279" s="41">
        <v>24</v>
      </c>
      <c r="H279" s="9" t="str">
        <f t="shared" si="208"/>
        <v>XXX385/24</v>
      </c>
      <c r="I279" s="41" t="s">
        <v>2</v>
      </c>
      <c r="J279" s="41" t="s">
        <v>3</v>
      </c>
      <c r="K279" s="42">
        <v>0.93333333333333324</v>
      </c>
      <c r="L279" s="42">
        <v>0.93402777777777779</v>
      </c>
      <c r="M279" s="41" t="s">
        <v>18</v>
      </c>
      <c r="N279" s="42">
        <v>0.96805555555555556</v>
      </c>
      <c r="O279" s="41" t="s">
        <v>31</v>
      </c>
      <c r="P279" s="9"/>
      <c r="Q279" s="11">
        <f t="shared" si="210"/>
        <v>3.4027777777777768E-2</v>
      </c>
      <c r="R279" s="11">
        <f t="shared" si="211"/>
        <v>6.94444444444553E-4</v>
      </c>
      <c r="S279" s="11">
        <f t="shared" si="212"/>
        <v>3.4722222222222321E-2</v>
      </c>
      <c r="T279" s="11">
        <f t="shared" si="214"/>
        <v>3.6805555555555536E-2</v>
      </c>
      <c r="U279" s="41">
        <v>28.4</v>
      </c>
      <c r="V279" s="98">
        <f>INDEX('Počty dní'!F:J,MATCH(E279,'Počty dní'!H:H,0),4)</f>
        <v>57</v>
      </c>
      <c r="W279" s="99">
        <f t="shared" si="213"/>
        <v>1618.8</v>
      </c>
    </row>
    <row r="280" spans="1:24" ht="15" thickBot="1" x14ac:dyDescent="0.35">
      <c r="A280" s="43" t="str">
        <f ca="1">CONCATENATE(INDIRECT("R[-3]C[0]",FALSE),"celkem")</f>
        <v>527celkem</v>
      </c>
      <c r="B280" s="44"/>
      <c r="C280" s="44" t="str">
        <f ca="1">INDIRECT("R[-1]C[12]",FALSE)</f>
        <v>Šebkovice</v>
      </c>
      <c r="D280" s="45"/>
      <c r="E280" s="44"/>
      <c r="F280" s="45"/>
      <c r="G280" s="46"/>
      <c r="H280" s="47"/>
      <c r="I280" s="48"/>
      <c r="J280" s="49" t="str">
        <f ca="1">INDIRECT("R[-2]C[0]",FALSE)</f>
        <v>V</v>
      </c>
      <c r="K280" s="50"/>
      <c r="L280" s="51"/>
      <c r="M280" s="52"/>
      <c r="N280" s="51"/>
      <c r="O280" s="53"/>
      <c r="P280" s="44"/>
      <c r="Q280" s="54">
        <f>SUM(Q265:Q279)</f>
        <v>0.4631944444444443</v>
      </c>
      <c r="R280" s="54">
        <f>SUM(R265:R279)</f>
        <v>1.8750000000000266E-2</v>
      </c>
      <c r="S280" s="54">
        <f>SUM(S265:S279)</f>
        <v>0.48194444444444456</v>
      </c>
      <c r="T280" s="54">
        <f>SUM(T265:T279)</f>
        <v>0.28819444444444431</v>
      </c>
      <c r="U280" s="55">
        <f>SUM(U265:U279)</f>
        <v>416.2999999999999</v>
      </c>
      <c r="V280" s="56"/>
      <c r="W280" s="106">
        <f>SUM(W265:W279)</f>
        <v>23729.1</v>
      </c>
      <c r="X280" s="58"/>
    </row>
    <row r="281" spans="1:24" x14ac:dyDescent="0.3">
      <c r="L281" s="1"/>
      <c r="N281" s="1"/>
      <c r="P281" s="1"/>
    </row>
    <row r="282" spans="1:24" x14ac:dyDescent="0.3">
      <c r="L282" s="1"/>
      <c r="N282" s="1"/>
      <c r="P282" s="1"/>
    </row>
    <row r="283" spans="1:24" ht="15" thickBot="1" x14ac:dyDescent="0.35">
      <c r="L283" s="1"/>
      <c r="N283" s="1"/>
      <c r="P283" s="1"/>
    </row>
    <row r="284" spans="1:24" x14ac:dyDescent="0.3">
      <c r="A284" s="59">
        <v>528</v>
      </c>
      <c r="B284" s="60">
        <v>5128</v>
      </c>
      <c r="C284" s="60" t="s">
        <v>1</v>
      </c>
      <c r="D284" s="60"/>
      <c r="E284" s="61" t="str">
        <f t="shared" ref="E284:E294" si="215">CONCATENATE(C284,D284)</f>
        <v>X</v>
      </c>
      <c r="F284" s="60" t="s">
        <v>47</v>
      </c>
      <c r="G284" s="60">
        <v>2</v>
      </c>
      <c r="H284" s="62" t="str">
        <f t="shared" ref="H284:H294" si="216">CONCATENATE(F284,"/",G284)</f>
        <v>XXX385/2</v>
      </c>
      <c r="I284" s="60" t="s">
        <v>2</v>
      </c>
      <c r="J284" s="60" t="s">
        <v>3</v>
      </c>
      <c r="K284" s="63">
        <v>0.20555555555555557</v>
      </c>
      <c r="L284" s="63">
        <v>0.20625000000000002</v>
      </c>
      <c r="M284" s="60" t="s">
        <v>21</v>
      </c>
      <c r="N284" s="63">
        <v>0.22916666666666666</v>
      </c>
      <c r="O284" s="60" t="s">
        <v>11</v>
      </c>
      <c r="P284" s="62" t="str">
        <f t="shared" ref="P284:P293" si="217">IF(M285=O284,"OK","POZOR")</f>
        <v>OK</v>
      </c>
      <c r="Q284" s="64">
        <f t="shared" ref="Q284:Q294" si="218">IF(ISNUMBER(G284),N284-L284,IF(F284="přejezd",N284-L284,0))</f>
        <v>2.2916666666666641E-2</v>
      </c>
      <c r="R284" s="64">
        <f t="shared" ref="R284:R294" si="219">IF(ISNUMBER(G284),L284-K284,0)</f>
        <v>6.9444444444444198E-4</v>
      </c>
      <c r="S284" s="64">
        <f t="shared" ref="S284:S294" si="220">Q284+R284</f>
        <v>2.3611111111111083E-2</v>
      </c>
      <c r="T284" s="60"/>
      <c r="U284" s="60">
        <v>21</v>
      </c>
      <c r="V284" s="97">
        <f>INDEX('Počty dní'!F:J,MATCH(E284,'Počty dní'!H:H,0),4)</f>
        <v>57</v>
      </c>
      <c r="W284" s="100">
        <f t="shared" ref="W284:W294" si="221">V284*U284</f>
        <v>1197</v>
      </c>
    </row>
    <row r="285" spans="1:24" x14ac:dyDescent="0.3">
      <c r="A285" s="66">
        <v>528</v>
      </c>
      <c r="B285" s="41">
        <v>5128</v>
      </c>
      <c r="C285" s="41" t="s">
        <v>1</v>
      </c>
      <c r="D285" s="41"/>
      <c r="E285" s="10" t="str">
        <f t="shared" si="215"/>
        <v>X</v>
      </c>
      <c r="F285" s="41" t="s">
        <v>28</v>
      </c>
      <c r="G285" s="41"/>
      <c r="H285" s="9" t="str">
        <f t="shared" si="216"/>
        <v>přejezd/</v>
      </c>
      <c r="I285" s="41"/>
      <c r="J285" s="41" t="s">
        <v>3</v>
      </c>
      <c r="K285" s="42">
        <v>0.23750000000000002</v>
      </c>
      <c r="L285" s="42">
        <v>0.23750000000000002</v>
      </c>
      <c r="M285" s="41" t="s">
        <v>11</v>
      </c>
      <c r="N285" s="42">
        <v>0.24722222222222223</v>
      </c>
      <c r="O285" s="41" t="s">
        <v>16</v>
      </c>
      <c r="P285" s="9" t="str">
        <f t="shared" si="217"/>
        <v>OK</v>
      </c>
      <c r="Q285" s="11">
        <f t="shared" si="218"/>
        <v>9.7222222222222154E-3</v>
      </c>
      <c r="R285" s="11">
        <f t="shared" si="219"/>
        <v>0</v>
      </c>
      <c r="S285" s="11">
        <f t="shared" si="220"/>
        <v>9.7222222222222154E-3</v>
      </c>
      <c r="T285" s="11">
        <f t="shared" ref="T285:T294" si="222">K285-N284</f>
        <v>8.3333333333333592E-3</v>
      </c>
      <c r="U285" s="41">
        <v>0</v>
      </c>
      <c r="V285" s="98">
        <f>INDEX('Počty dní'!F:J,MATCH(E285,'Počty dní'!H:H,0),4)</f>
        <v>57</v>
      </c>
      <c r="W285" s="40">
        <f t="shared" si="221"/>
        <v>0</v>
      </c>
    </row>
    <row r="286" spans="1:24" x14ac:dyDescent="0.3">
      <c r="A286" s="66">
        <v>528</v>
      </c>
      <c r="B286" s="41">
        <v>5128</v>
      </c>
      <c r="C286" s="41" t="s">
        <v>1</v>
      </c>
      <c r="D286" s="41"/>
      <c r="E286" s="10" t="str">
        <f t="shared" si="215"/>
        <v>X</v>
      </c>
      <c r="F286" s="41" t="s">
        <v>45</v>
      </c>
      <c r="G286" s="41">
        <v>4</v>
      </c>
      <c r="H286" s="9" t="str">
        <f t="shared" si="216"/>
        <v>XXX372/4</v>
      </c>
      <c r="I286" s="41" t="s">
        <v>2</v>
      </c>
      <c r="J286" s="41" t="s">
        <v>3</v>
      </c>
      <c r="K286" s="42">
        <v>0.24930555555555556</v>
      </c>
      <c r="L286" s="42">
        <v>0.25</v>
      </c>
      <c r="M286" s="41" t="s">
        <v>16</v>
      </c>
      <c r="N286" s="42">
        <v>0.26041666666666669</v>
      </c>
      <c r="O286" s="41" t="s">
        <v>11</v>
      </c>
      <c r="P286" s="9" t="str">
        <f t="shared" si="217"/>
        <v>OK</v>
      </c>
      <c r="Q286" s="11">
        <f t="shared" si="218"/>
        <v>1.0416666666666685E-2</v>
      </c>
      <c r="R286" s="11">
        <f t="shared" si="219"/>
        <v>6.9444444444444198E-4</v>
      </c>
      <c r="S286" s="11">
        <f t="shared" si="220"/>
        <v>1.1111111111111127E-2</v>
      </c>
      <c r="T286" s="11">
        <f t="shared" si="222"/>
        <v>2.0833333333333259E-3</v>
      </c>
      <c r="U286" s="41">
        <v>11.1</v>
      </c>
      <c r="V286" s="98">
        <f>INDEX('Počty dní'!F:J,MATCH(E286,'Počty dní'!H:H,0),4)</f>
        <v>57</v>
      </c>
      <c r="W286" s="99">
        <f t="shared" si="221"/>
        <v>632.69999999999993</v>
      </c>
    </row>
    <row r="287" spans="1:24" x14ac:dyDescent="0.3">
      <c r="A287" s="66">
        <v>528</v>
      </c>
      <c r="B287" s="41">
        <v>5128</v>
      </c>
      <c r="C287" s="41" t="s">
        <v>1</v>
      </c>
      <c r="D287" s="41"/>
      <c r="E287" s="10" t="str">
        <f t="shared" si="215"/>
        <v>X</v>
      </c>
      <c r="F287" s="41" t="s">
        <v>47</v>
      </c>
      <c r="G287" s="41">
        <v>5</v>
      </c>
      <c r="H287" s="9" t="str">
        <f t="shared" si="216"/>
        <v>XXX385/5</v>
      </c>
      <c r="I287" s="41" t="s">
        <v>3</v>
      </c>
      <c r="J287" s="41" t="s">
        <v>3</v>
      </c>
      <c r="K287" s="42">
        <v>0.26597222222222222</v>
      </c>
      <c r="L287" s="42">
        <v>0.2673611111111111</v>
      </c>
      <c r="M287" s="41" t="s">
        <v>11</v>
      </c>
      <c r="N287" s="42">
        <v>0.30555555555555552</v>
      </c>
      <c r="O287" s="41" t="s">
        <v>4</v>
      </c>
      <c r="P287" s="9" t="str">
        <f t="shared" si="217"/>
        <v>OK</v>
      </c>
      <c r="Q287" s="11">
        <f t="shared" si="218"/>
        <v>3.819444444444442E-2</v>
      </c>
      <c r="R287" s="11">
        <f t="shared" si="219"/>
        <v>1.388888888888884E-3</v>
      </c>
      <c r="S287" s="11">
        <f t="shared" si="220"/>
        <v>3.9583333333333304E-2</v>
      </c>
      <c r="T287" s="11">
        <f t="shared" si="222"/>
        <v>5.5555555555555358E-3</v>
      </c>
      <c r="U287" s="41">
        <v>29.1</v>
      </c>
      <c r="V287" s="98">
        <f>INDEX('Počty dní'!F:J,MATCH(E287,'Počty dní'!H:H,0),4)</f>
        <v>57</v>
      </c>
      <c r="W287" s="99">
        <f t="shared" si="221"/>
        <v>1658.7</v>
      </c>
    </row>
    <row r="288" spans="1:24" x14ac:dyDescent="0.3">
      <c r="A288" s="66">
        <v>528</v>
      </c>
      <c r="B288" s="41">
        <v>5128</v>
      </c>
      <c r="C288" s="41" t="s">
        <v>1</v>
      </c>
      <c r="D288" s="41"/>
      <c r="E288" s="10" t="str">
        <f t="shared" si="215"/>
        <v>X</v>
      </c>
      <c r="F288" s="41" t="s">
        <v>92</v>
      </c>
      <c r="G288" s="41">
        <v>11</v>
      </c>
      <c r="H288" s="9" t="str">
        <f t="shared" si="216"/>
        <v>XXX480/11</v>
      </c>
      <c r="I288" s="41" t="s">
        <v>2</v>
      </c>
      <c r="J288" s="41" t="s">
        <v>3</v>
      </c>
      <c r="K288" s="42">
        <v>0.43958333333333338</v>
      </c>
      <c r="L288" s="42">
        <v>0.44305555555555554</v>
      </c>
      <c r="M288" s="41" t="s">
        <v>4</v>
      </c>
      <c r="N288" s="42">
        <v>0.4826388888888889</v>
      </c>
      <c r="O288" s="41" t="s">
        <v>26</v>
      </c>
      <c r="P288" s="9" t="str">
        <f t="shared" si="217"/>
        <v>OK</v>
      </c>
      <c r="Q288" s="11">
        <f t="shared" si="218"/>
        <v>3.9583333333333359E-2</v>
      </c>
      <c r="R288" s="11">
        <f t="shared" si="219"/>
        <v>3.4722222222221544E-3</v>
      </c>
      <c r="S288" s="11">
        <f t="shared" si="220"/>
        <v>4.3055555555555514E-2</v>
      </c>
      <c r="T288" s="11">
        <f t="shared" si="222"/>
        <v>0.13402777777777786</v>
      </c>
      <c r="U288" s="41">
        <v>38.200000000000003</v>
      </c>
      <c r="V288" s="98">
        <f>INDEX('Počty dní'!F:J,MATCH(E288,'Počty dní'!H:H,0),4)</f>
        <v>57</v>
      </c>
      <c r="W288" s="99">
        <f t="shared" si="221"/>
        <v>2177.4</v>
      </c>
    </row>
    <row r="289" spans="1:24" x14ac:dyDescent="0.3">
      <c r="A289" s="66">
        <v>528</v>
      </c>
      <c r="B289" s="41">
        <v>5128</v>
      </c>
      <c r="C289" s="41" t="s">
        <v>1</v>
      </c>
      <c r="D289" s="41"/>
      <c r="E289" s="10" t="str">
        <f t="shared" si="215"/>
        <v>X</v>
      </c>
      <c r="F289" s="41" t="s">
        <v>92</v>
      </c>
      <c r="G289" s="41">
        <v>18</v>
      </c>
      <c r="H289" s="9" t="str">
        <f t="shared" si="216"/>
        <v>XXX480/18</v>
      </c>
      <c r="I289" s="41" t="s">
        <v>2</v>
      </c>
      <c r="J289" s="41" t="s">
        <v>3</v>
      </c>
      <c r="K289" s="42">
        <v>0.5083333333333333</v>
      </c>
      <c r="L289" s="42">
        <v>0.50972222222222219</v>
      </c>
      <c r="M289" s="41" t="s">
        <v>26</v>
      </c>
      <c r="N289" s="42">
        <v>0.54999999999999993</v>
      </c>
      <c r="O289" s="41" t="s">
        <v>4</v>
      </c>
      <c r="P289" s="9" t="str">
        <f t="shared" si="217"/>
        <v>OK</v>
      </c>
      <c r="Q289" s="11">
        <f t="shared" si="218"/>
        <v>4.0277777777777746E-2</v>
      </c>
      <c r="R289" s="11">
        <f t="shared" si="219"/>
        <v>1.388888888888884E-3</v>
      </c>
      <c r="S289" s="11">
        <f t="shared" si="220"/>
        <v>4.166666666666663E-2</v>
      </c>
      <c r="T289" s="11">
        <f t="shared" si="222"/>
        <v>2.5694444444444409E-2</v>
      </c>
      <c r="U289" s="41">
        <v>38.200000000000003</v>
      </c>
      <c r="V289" s="98">
        <f>INDEX('Počty dní'!F:J,MATCH(E289,'Počty dní'!H:H,0),4)</f>
        <v>57</v>
      </c>
      <c r="W289" s="99">
        <f t="shared" si="221"/>
        <v>2177.4</v>
      </c>
    </row>
    <row r="290" spans="1:24" x14ac:dyDescent="0.3">
      <c r="A290" s="66">
        <v>528</v>
      </c>
      <c r="B290" s="41">
        <v>5128</v>
      </c>
      <c r="C290" s="41" t="s">
        <v>1</v>
      </c>
      <c r="D290" s="41"/>
      <c r="E290" s="10" t="str">
        <f t="shared" si="215"/>
        <v>X</v>
      </c>
      <c r="F290" s="41" t="s">
        <v>28</v>
      </c>
      <c r="G290" s="41"/>
      <c r="H290" s="9" t="str">
        <f t="shared" si="216"/>
        <v>přejezd/</v>
      </c>
      <c r="I290" s="41"/>
      <c r="J290" s="41" t="s">
        <v>3</v>
      </c>
      <c r="K290" s="42">
        <v>0.59444444444444444</v>
      </c>
      <c r="L290" s="42">
        <v>0.59444444444444444</v>
      </c>
      <c r="M290" s="41" t="s">
        <v>4</v>
      </c>
      <c r="N290" s="42">
        <v>0.59791666666666665</v>
      </c>
      <c r="O290" s="41" t="s">
        <v>18</v>
      </c>
      <c r="P290" s="9" t="str">
        <f t="shared" si="217"/>
        <v>OK</v>
      </c>
      <c r="Q290" s="11">
        <f t="shared" si="218"/>
        <v>3.4722222222222099E-3</v>
      </c>
      <c r="R290" s="11">
        <f t="shared" si="219"/>
        <v>0</v>
      </c>
      <c r="S290" s="11">
        <f t="shared" si="220"/>
        <v>3.4722222222222099E-3</v>
      </c>
      <c r="T290" s="11">
        <f t="shared" si="222"/>
        <v>4.4444444444444509E-2</v>
      </c>
      <c r="U290" s="41">
        <v>0</v>
      </c>
      <c r="V290" s="98">
        <f>INDEX('Počty dní'!F:J,MATCH(E290,'Počty dní'!H:H,0),4)</f>
        <v>57</v>
      </c>
      <c r="W290" s="40">
        <f t="shared" si="221"/>
        <v>0</v>
      </c>
    </row>
    <row r="291" spans="1:24" x14ac:dyDescent="0.3">
      <c r="A291" s="66">
        <v>528</v>
      </c>
      <c r="B291" s="41">
        <v>5128</v>
      </c>
      <c r="C291" s="41" t="s">
        <v>1</v>
      </c>
      <c r="D291" s="41"/>
      <c r="E291" s="10" t="str">
        <f t="shared" si="215"/>
        <v>X</v>
      </c>
      <c r="F291" s="41" t="s">
        <v>47</v>
      </c>
      <c r="G291" s="41">
        <v>16</v>
      </c>
      <c r="H291" s="9" t="str">
        <f t="shared" si="216"/>
        <v>XXX385/16</v>
      </c>
      <c r="I291" s="41" t="s">
        <v>3</v>
      </c>
      <c r="J291" s="41" t="s">
        <v>3</v>
      </c>
      <c r="K291" s="42">
        <v>0.60138888888888886</v>
      </c>
      <c r="L291" s="42">
        <v>0.6020833333333333</v>
      </c>
      <c r="M291" s="41" t="s">
        <v>18</v>
      </c>
      <c r="N291" s="42">
        <v>0.64583333333333337</v>
      </c>
      <c r="O291" s="41" t="s">
        <v>11</v>
      </c>
      <c r="P291" s="9" t="str">
        <f t="shared" si="217"/>
        <v>OK</v>
      </c>
      <c r="Q291" s="11">
        <f t="shared" si="218"/>
        <v>4.3750000000000067E-2</v>
      </c>
      <c r="R291" s="11">
        <f t="shared" si="219"/>
        <v>6.9444444444444198E-4</v>
      </c>
      <c r="S291" s="11">
        <f t="shared" si="220"/>
        <v>4.4444444444444509E-2</v>
      </c>
      <c r="T291" s="11">
        <f t="shared" si="222"/>
        <v>3.4722222222222099E-3</v>
      </c>
      <c r="U291" s="41">
        <v>31.9</v>
      </c>
      <c r="V291" s="98">
        <f>INDEX('Počty dní'!F:J,MATCH(E291,'Počty dní'!H:H,0),4)</f>
        <v>57</v>
      </c>
      <c r="W291" s="99">
        <f t="shared" si="221"/>
        <v>1818.3</v>
      </c>
    </row>
    <row r="292" spans="1:24" x14ac:dyDescent="0.3">
      <c r="A292" s="66">
        <v>528</v>
      </c>
      <c r="B292" s="41">
        <v>5128</v>
      </c>
      <c r="C292" s="41" t="s">
        <v>1</v>
      </c>
      <c r="D292" s="41"/>
      <c r="E292" s="10" t="str">
        <f t="shared" si="215"/>
        <v>X</v>
      </c>
      <c r="F292" s="41" t="s">
        <v>47</v>
      </c>
      <c r="G292" s="41">
        <v>17</v>
      </c>
      <c r="H292" s="9" t="str">
        <f t="shared" si="216"/>
        <v>XXX385/17</v>
      </c>
      <c r="I292" s="41" t="s">
        <v>2</v>
      </c>
      <c r="J292" s="41" t="s">
        <v>3</v>
      </c>
      <c r="K292" s="42">
        <v>0.65277777777777779</v>
      </c>
      <c r="L292" s="42">
        <v>0.65625</v>
      </c>
      <c r="M292" s="41" t="s">
        <v>11</v>
      </c>
      <c r="N292" s="42">
        <v>0.67222222222222217</v>
      </c>
      <c r="O292" s="41" t="s">
        <v>21</v>
      </c>
      <c r="P292" s="9" t="str">
        <f t="shared" si="217"/>
        <v>OK</v>
      </c>
      <c r="Q292" s="11">
        <f t="shared" si="218"/>
        <v>1.5972222222222165E-2</v>
      </c>
      <c r="R292" s="11">
        <f t="shared" si="219"/>
        <v>3.4722222222222099E-3</v>
      </c>
      <c r="S292" s="11">
        <f t="shared" si="220"/>
        <v>1.9444444444444375E-2</v>
      </c>
      <c r="T292" s="11">
        <f t="shared" si="222"/>
        <v>6.9444444444444198E-3</v>
      </c>
      <c r="U292" s="41">
        <v>14.7</v>
      </c>
      <c r="V292" s="98">
        <f>INDEX('Počty dní'!F:J,MATCH(E292,'Počty dní'!H:H,0),4)</f>
        <v>57</v>
      </c>
      <c r="W292" s="99">
        <f t="shared" si="221"/>
        <v>837.9</v>
      </c>
    </row>
    <row r="293" spans="1:24" x14ac:dyDescent="0.3">
      <c r="A293" s="66">
        <v>528</v>
      </c>
      <c r="B293" s="41">
        <v>5128</v>
      </c>
      <c r="C293" s="41" t="s">
        <v>1</v>
      </c>
      <c r="D293" s="41"/>
      <c r="E293" s="10" t="str">
        <f t="shared" si="215"/>
        <v>X</v>
      </c>
      <c r="F293" s="41" t="s">
        <v>47</v>
      </c>
      <c r="G293" s="41">
        <v>18</v>
      </c>
      <c r="H293" s="9" t="str">
        <f t="shared" si="216"/>
        <v>XXX385/18</v>
      </c>
      <c r="I293" s="41" t="s">
        <v>2</v>
      </c>
      <c r="J293" s="41" t="s">
        <v>3</v>
      </c>
      <c r="K293" s="42">
        <v>0.67291666666666661</v>
      </c>
      <c r="L293" s="42">
        <v>0.67361111111111116</v>
      </c>
      <c r="M293" s="41" t="s">
        <v>21</v>
      </c>
      <c r="N293" s="42">
        <v>0.69652777777777775</v>
      </c>
      <c r="O293" s="41" t="s">
        <v>11</v>
      </c>
      <c r="P293" s="9" t="str">
        <f t="shared" si="217"/>
        <v>OK</v>
      </c>
      <c r="Q293" s="11">
        <f t="shared" si="218"/>
        <v>2.2916666666666585E-2</v>
      </c>
      <c r="R293" s="11">
        <f t="shared" si="219"/>
        <v>6.94444444444553E-4</v>
      </c>
      <c r="S293" s="11">
        <f t="shared" si="220"/>
        <v>2.3611111111111138E-2</v>
      </c>
      <c r="T293" s="11">
        <f t="shared" si="222"/>
        <v>6.9444444444444198E-4</v>
      </c>
      <c r="U293" s="41">
        <v>21</v>
      </c>
      <c r="V293" s="98">
        <f>INDEX('Počty dní'!F:J,MATCH(E293,'Počty dní'!H:H,0),4)</f>
        <v>57</v>
      </c>
      <c r="W293" s="99">
        <f t="shared" si="221"/>
        <v>1197</v>
      </c>
    </row>
    <row r="294" spans="1:24" ht="15" thickBot="1" x14ac:dyDescent="0.35">
      <c r="A294" s="66">
        <v>528</v>
      </c>
      <c r="B294" s="41">
        <v>5128</v>
      </c>
      <c r="C294" s="41" t="s">
        <v>1</v>
      </c>
      <c r="D294" s="41"/>
      <c r="E294" s="10" t="str">
        <f t="shared" si="215"/>
        <v>X</v>
      </c>
      <c r="F294" s="41" t="s">
        <v>47</v>
      </c>
      <c r="G294" s="41">
        <v>19</v>
      </c>
      <c r="H294" s="9" t="str">
        <f t="shared" si="216"/>
        <v>XXX385/19</v>
      </c>
      <c r="I294" s="41" t="s">
        <v>2</v>
      </c>
      <c r="J294" s="41" t="s">
        <v>3</v>
      </c>
      <c r="K294" s="42">
        <v>0.6972222222222223</v>
      </c>
      <c r="L294" s="42">
        <v>0.69791666666666663</v>
      </c>
      <c r="M294" s="41" t="s">
        <v>11</v>
      </c>
      <c r="N294" s="42">
        <v>0.71944444444444444</v>
      </c>
      <c r="O294" s="41" t="s">
        <v>21</v>
      </c>
      <c r="P294" s="9"/>
      <c r="Q294" s="11">
        <f t="shared" si="218"/>
        <v>2.1527777777777812E-2</v>
      </c>
      <c r="R294" s="11">
        <f t="shared" si="219"/>
        <v>6.9444444444433095E-4</v>
      </c>
      <c r="S294" s="11">
        <f t="shared" si="220"/>
        <v>2.2222222222222143E-2</v>
      </c>
      <c r="T294" s="11">
        <f t="shared" si="222"/>
        <v>6.94444444444553E-4</v>
      </c>
      <c r="U294" s="41">
        <v>21</v>
      </c>
      <c r="V294" s="98">
        <f>INDEX('Počty dní'!F:J,MATCH(E294,'Počty dní'!H:H,0),4)</f>
        <v>57</v>
      </c>
      <c r="W294" s="99">
        <f t="shared" si="221"/>
        <v>1197</v>
      </c>
    </row>
    <row r="295" spans="1:24" ht="15" thickBot="1" x14ac:dyDescent="0.35">
      <c r="A295" s="43" t="str">
        <f ca="1">CONCATENATE(INDIRECT("R[-3]C[0]",FALSE),"celkem")</f>
        <v>528celkem</v>
      </c>
      <c r="B295" s="44"/>
      <c r="C295" s="44" t="str">
        <f ca="1">INDIRECT("R[-1]C[12]",FALSE)</f>
        <v>Čáslavice</v>
      </c>
      <c r="D295" s="45"/>
      <c r="E295" s="44"/>
      <c r="F295" s="45"/>
      <c r="G295" s="46"/>
      <c r="H295" s="47"/>
      <c r="I295" s="48"/>
      <c r="J295" s="49" t="str">
        <f ca="1">INDIRECT("R[-2]C[0]",FALSE)</f>
        <v>V</v>
      </c>
      <c r="K295" s="50"/>
      <c r="L295" s="51"/>
      <c r="M295" s="52"/>
      <c r="N295" s="51"/>
      <c r="O295" s="53"/>
      <c r="P295" s="44"/>
      <c r="Q295" s="54">
        <f>SUM(Q284:Q294)</f>
        <v>0.26874999999999993</v>
      </c>
      <c r="R295" s="54">
        <f t="shared" ref="R295:T295" si="223">SUM(R284:R294)</f>
        <v>1.3194444444444342E-2</v>
      </c>
      <c r="S295" s="54">
        <f t="shared" si="223"/>
        <v>0.28194444444444422</v>
      </c>
      <c r="T295" s="54">
        <f t="shared" si="223"/>
        <v>0.23194444444444462</v>
      </c>
      <c r="U295" s="55">
        <f>SUM(U284:U294)</f>
        <v>226.20000000000002</v>
      </c>
      <c r="V295" s="56"/>
      <c r="W295" s="106">
        <f>SUM(W284:W294)</f>
        <v>12893.399999999998</v>
      </c>
      <c r="X295" s="58"/>
    </row>
    <row r="297" spans="1:24" ht="15" thickBot="1" x14ac:dyDescent="0.35"/>
    <row r="298" spans="1:24" x14ac:dyDescent="0.3">
      <c r="A298" s="59">
        <v>529</v>
      </c>
      <c r="B298" s="60">
        <v>5129</v>
      </c>
      <c r="C298" s="60" t="s">
        <v>1</v>
      </c>
      <c r="D298" s="60"/>
      <c r="E298" s="61" t="str">
        <f t="shared" ref="E298:E311" si="224">CONCATENATE(C298,D298)</f>
        <v>X</v>
      </c>
      <c r="F298" s="60" t="s">
        <v>94</v>
      </c>
      <c r="G298" s="60">
        <v>2</v>
      </c>
      <c r="H298" s="62" t="str">
        <f t="shared" ref="H298:H311" si="225">CONCATENATE(F298,"/",G298)</f>
        <v>XXX832/2</v>
      </c>
      <c r="I298" s="60" t="s">
        <v>2</v>
      </c>
      <c r="J298" s="60" t="s">
        <v>2</v>
      </c>
      <c r="K298" s="63">
        <v>0.20833333333333334</v>
      </c>
      <c r="L298" s="63">
        <v>0.20902777777777778</v>
      </c>
      <c r="M298" s="60" t="s">
        <v>14</v>
      </c>
      <c r="N298" s="63">
        <v>0.22916666666666666</v>
      </c>
      <c r="O298" s="60" t="s">
        <v>11</v>
      </c>
      <c r="P298" s="62" t="str">
        <f t="shared" ref="P298:P310" si="226">IF(M299=O298,"OK","POZOR")</f>
        <v>OK</v>
      </c>
      <c r="Q298" s="64">
        <f t="shared" ref="Q298:Q311" si="227">IF(ISNUMBER(G298),N298-L298,IF(F298="přejezd",N298-L298,0))</f>
        <v>2.0138888888888873E-2</v>
      </c>
      <c r="R298" s="64">
        <f t="shared" ref="R298:R311" si="228">IF(ISNUMBER(G298),L298-K298,0)</f>
        <v>6.9444444444444198E-4</v>
      </c>
      <c r="S298" s="64">
        <f t="shared" ref="S298:S311" si="229">Q298+R298</f>
        <v>2.0833333333333315E-2</v>
      </c>
      <c r="T298" s="60"/>
      <c r="U298" s="60">
        <v>17.3</v>
      </c>
      <c r="V298" s="97">
        <f>INDEX('Počty dní'!F:J,MATCH(E298,'Počty dní'!H:H,0),4)</f>
        <v>57</v>
      </c>
      <c r="W298" s="100">
        <f t="shared" ref="W298:W311" si="230">V298*U298</f>
        <v>986.1</v>
      </c>
    </row>
    <row r="299" spans="1:24" x14ac:dyDescent="0.3">
      <c r="A299" s="66">
        <v>529</v>
      </c>
      <c r="B299" s="41">
        <v>5129</v>
      </c>
      <c r="C299" s="41" t="s">
        <v>1</v>
      </c>
      <c r="D299" s="41"/>
      <c r="E299" s="10" t="str">
        <f t="shared" si="224"/>
        <v>X</v>
      </c>
      <c r="F299" s="41" t="s">
        <v>94</v>
      </c>
      <c r="G299" s="41">
        <v>1</v>
      </c>
      <c r="H299" s="9" t="str">
        <f t="shared" si="225"/>
        <v>XXX832/1</v>
      </c>
      <c r="I299" s="41" t="s">
        <v>2</v>
      </c>
      <c r="J299" s="41" t="s">
        <v>2</v>
      </c>
      <c r="K299" s="42">
        <v>0.23472222222222219</v>
      </c>
      <c r="L299" s="42">
        <v>0.23611111111111113</v>
      </c>
      <c r="M299" s="41" t="s">
        <v>11</v>
      </c>
      <c r="N299" s="42">
        <v>0.24652777777777779</v>
      </c>
      <c r="O299" s="41" t="s">
        <v>15</v>
      </c>
      <c r="P299" s="9" t="str">
        <f t="shared" si="226"/>
        <v>OK</v>
      </c>
      <c r="Q299" s="11">
        <f t="shared" si="227"/>
        <v>1.0416666666666657E-2</v>
      </c>
      <c r="R299" s="11">
        <f t="shared" si="228"/>
        <v>1.3888888888889395E-3</v>
      </c>
      <c r="S299" s="11">
        <f t="shared" si="229"/>
        <v>1.1805555555555597E-2</v>
      </c>
      <c r="T299" s="11">
        <f t="shared" ref="T299:T311" si="231">K299-N298</f>
        <v>5.5555555555555358E-3</v>
      </c>
      <c r="U299" s="41">
        <v>10.5</v>
      </c>
      <c r="V299" s="98">
        <f>INDEX('Počty dní'!F:J,MATCH(E299,'Počty dní'!H:H,0),4)</f>
        <v>57</v>
      </c>
      <c r="W299" s="99">
        <f t="shared" si="230"/>
        <v>598.5</v>
      </c>
    </row>
    <row r="300" spans="1:24" x14ac:dyDescent="0.3">
      <c r="A300" s="66">
        <v>529</v>
      </c>
      <c r="B300" s="41">
        <v>5129</v>
      </c>
      <c r="C300" s="41" t="s">
        <v>1</v>
      </c>
      <c r="D300" s="41"/>
      <c r="E300" s="10" t="str">
        <f t="shared" si="224"/>
        <v>X</v>
      </c>
      <c r="F300" s="41" t="s">
        <v>94</v>
      </c>
      <c r="G300" s="41">
        <v>4</v>
      </c>
      <c r="H300" s="9" t="str">
        <f t="shared" si="225"/>
        <v>XXX832/4</v>
      </c>
      <c r="I300" s="41" t="s">
        <v>2</v>
      </c>
      <c r="J300" s="41" t="s">
        <v>2</v>
      </c>
      <c r="K300" s="42">
        <v>0.24791666666666667</v>
      </c>
      <c r="L300" s="42">
        <v>0.24930555555555556</v>
      </c>
      <c r="M300" s="41" t="s">
        <v>15</v>
      </c>
      <c r="N300" s="42">
        <v>0.26041666666666669</v>
      </c>
      <c r="O300" s="41" t="s">
        <v>11</v>
      </c>
      <c r="P300" s="9" t="str">
        <f t="shared" si="226"/>
        <v>OK</v>
      </c>
      <c r="Q300" s="11">
        <f t="shared" si="227"/>
        <v>1.1111111111111127E-2</v>
      </c>
      <c r="R300" s="11">
        <f t="shared" si="228"/>
        <v>1.388888888888884E-3</v>
      </c>
      <c r="S300" s="11">
        <f t="shared" si="229"/>
        <v>1.2500000000000011E-2</v>
      </c>
      <c r="T300" s="11">
        <f t="shared" si="231"/>
        <v>1.388888888888884E-3</v>
      </c>
      <c r="U300" s="41">
        <v>10.9</v>
      </c>
      <c r="V300" s="98">
        <f>INDEX('Počty dní'!F:J,MATCH(E300,'Počty dní'!H:H,0),4)</f>
        <v>57</v>
      </c>
      <c r="W300" s="99">
        <f t="shared" si="230"/>
        <v>621.30000000000007</v>
      </c>
    </row>
    <row r="301" spans="1:24" x14ac:dyDescent="0.3">
      <c r="A301" s="66">
        <v>529</v>
      </c>
      <c r="B301" s="41">
        <v>5129</v>
      </c>
      <c r="C301" s="41" t="s">
        <v>1</v>
      </c>
      <c r="D301" s="41"/>
      <c r="E301" s="10" t="str">
        <f t="shared" si="224"/>
        <v>X</v>
      </c>
      <c r="F301" s="41" t="s">
        <v>94</v>
      </c>
      <c r="G301" s="41">
        <v>3</v>
      </c>
      <c r="H301" s="9" t="str">
        <f t="shared" si="225"/>
        <v>XXX832/3</v>
      </c>
      <c r="I301" s="41" t="s">
        <v>2</v>
      </c>
      <c r="J301" s="41" t="s">
        <v>2</v>
      </c>
      <c r="K301" s="42">
        <v>0.26597222222222222</v>
      </c>
      <c r="L301" s="42">
        <v>0.2673611111111111</v>
      </c>
      <c r="M301" s="41" t="s">
        <v>11</v>
      </c>
      <c r="N301" s="42">
        <v>0.28750000000000003</v>
      </c>
      <c r="O301" s="41" t="s">
        <v>14</v>
      </c>
      <c r="P301" s="9" t="str">
        <f t="shared" si="226"/>
        <v>OK</v>
      </c>
      <c r="Q301" s="11">
        <f t="shared" si="227"/>
        <v>2.0138888888888928E-2</v>
      </c>
      <c r="R301" s="11">
        <f t="shared" si="228"/>
        <v>1.388888888888884E-3</v>
      </c>
      <c r="S301" s="11">
        <f t="shared" si="229"/>
        <v>2.1527777777777812E-2</v>
      </c>
      <c r="T301" s="11">
        <f t="shared" si="231"/>
        <v>5.5555555555555358E-3</v>
      </c>
      <c r="U301" s="41">
        <v>18.100000000000001</v>
      </c>
      <c r="V301" s="98">
        <f>INDEX('Počty dní'!F:J,MATCH(E301,'Počty dní'!H:H,0),4)</f>
        <v>57</v>
      </c>
      <c r="W301" s="99">
        <f t="shared" si="230"/>
        <v>1031.7</v>
      </c>
    </row>
    <row r="302" spans="1:24" x14ac:dyDescent="0.3">
      <c r="A302" s="66">
        <v>529</v>
      </c>
      <c r="B302" s="41">
        <v>5129</v>
      </c>
      <c r="C302" s="41" t="s">
        <v>1</v>
      </c>
      <c r="D302" s="41"/>
      <c r="E302" s="10" t="str">
        <f t="shared" si="224"/>
        <v>X</v>
      </c>
      <c r="F302" s="41" t="s">
        <v>94</v>
      </c>
      <c r="G302" s="41">
        <v>6</v>
      </c>
      <c r="H302" s="9" t="str">
        <f t="shared" si="225"/>
        <v>XXX832/6</v>
      </c>
      <c r="I302" s="41" t="s">
        <v>2</v>
      </c>
      <c r="J302" s="41" t="s">
        <v>2</v>
      </c>
      <c r="K302" s="42">
        <v>0.28888888888888892</v>
      </c>
      <c r="L302" s="42">
        <v>0.28958333333333336</v>
      </c>
      <c r="M302" s="41" t="s">
        <v>14</v>
      </c>
      <c r="N302" s="42">
        <v>0.3125</v>
      </c>
      <c r="O302" s="41" t="s">
        <v>11</v>
      </c>
      <c r="P302" s="9" t="str">
        <f t="shared" si="226"/>
        <v>OK</v>
      </c>
      <c r="Q302" s="11">
        <f t="shared" si="227"/>
        <v>2.2916666666666641E-2</v>
      </c>
      <c r="R302" s="11">
        <f t="shared" si="228"/>
        <v>6.9444444444444198E-4</v>
      </c>
      <c r="S302" s="11">
        <f t="shared" si="229"/>
        <v>2.3611111111111083E-2</v>
      </c>
      <c r="T302" s="11">
        <f t="shared" si="231"/>
        <v>1.388888888888884E-3</v>
      </c>
      <c r="U302" s="41">
        <v>17.3</v>
      </c>
      <c r="V302" s="98">
        <f>INDEX('Počty dní'!F:J,MATCH(E302,'Počty dní'!H:H,0),4)</f>
        <v>57</v>
      </c>
      <c r="W302" s="99">
        <f t="shared" si="230"/>
        <v>986.1</v>
      </c>
    </row>
    <row r="303" spans="1:24" x14ac:dyDescent="0.3">
      <c r="A303" s="66">
        <v>529</v>
      </c>
      <c r="B303" s="41">
        <v>5129</v>
      </c>
      <c r="C303" s="41" t="s">
        <v>1</v>
      </c>
      <c r="D303" s="41"/>
      <c r="E303" s="10" t="str">
        <f t="shared" si="224"/>
        <v>X</v>
      </c>
      <c r="F303" s="41" t="s">
        <v>94</v>
      </c>
      <c r="G303" s="41">
        <v>5</v>
      </c>
      <c r="H303" s="9" t="str">
        <f t="shared" si="225"/>
        <v>XXX832/5</v>
      </c>
      <c r="I303" s="41" t="s">
        <v>2</v>
      </c>
      <c r="J303" s="41" t="s">
        <v>2</v>
      </c>
      <c r="K303" s="42">
        <v>0.3840277777777778</v>
      </c>
      <c r="L303" s="42">
        <v>0.38541666666666669</v>
      </c>
      <c r="M303" s="41" t="s">
        <v>11</v>
      </c>
      <c r="N303" s="42">
        <v>0.40416666666666662</v>
      </c>
      <c r="O303" s="41" t="s">
        <v>14</v>
      </c>
      <c r="P303" s="9" t="str">
        <f t="shared" si="226"/>
        <v>OK</v>
      </c>
      <c r="Q303" s="11">
        <f t="shared" si="227"/>
        <v>1.8749999999999933E-2</v>
      </c>
      <c r="R303" s="11">
        <f t="shared" si="228"/>
        <v>1.388888888888884E-3</v>
      </c>
      <c r="S303" s="11">
        <f t="shared" si="229"/>
        <v>2.0138888888888817E-2</v>
      </c>
      <c r="T303" s="11">
        <f t="shared" si="231"/>
        <v>7.1527777777777801E-2</v>
      </c>
      <c r="U303" s="41">
        <v>16.899999999999999</v>
      </c>
      <c r="V303" s="98">
        <f>INDEX('Počty dní'!F:J,MATCH(E303,'Počty dní'!H:H,0),4)</f>
        <v>57</v>
      </c>
      <c r="W303" s="99">
        <f t="shared" si="230"/>
        <v>963.3</v>
      </c>
    </row>
    <row r="304" spans="1:24" x14ac:dyDescent="0.3">
      <c r="A304" s="66">
        <v>529</v>
      </c>
      <c r="B304" s="41">
        <v>5129</v>
      </c>
      <c r="C304" s="41" t="s">
        <v>1</v>
      </c>
      <c r="D304" s="41"/>
      <c r="E304" s="10" t="str">
        <f t="shared" si="224"/>
        <v>X</v>
      </c>
      <c r="F304" s="41" t="s">
        <v>94</v>
      </c>
      <c r="G304" s="41">
        <v>8</v>
      </c>
      <c r="H304" s="9" t="str">
        <f t="shared" si="225"/>
        <v>XXX832/8</v>
      </c>
      <c r="I304" s="41" t="s">
        <v>2</v>
      </c>
      <c r="J304" s="41" t="s">
        <v>2</v>
      </c>
      <c r="K304" s="42">
        <v>0.4055555555555555</v>
      </c>
      <c r="L304" s="42">
        <v>0.4069444444444445</v>
      </c>
      <c r="M304" s="41" t="s">
        <v>14</v>
      </c>
      <c r="N304" s="42">
        <v>0.42708333333333331</v>
      </c>
      <c r="O304" s="41" t="s">
        <v>11</v>
      </c>
      <c r="P304" s="9" t="str">
        <f t="shared" si="226"/>
        <v>OK</v>
      </c>
      <c r="Q304" s="11">
        <f t="shared" si="227"/>
        <v>2.0138888888888817E-2</v>
      </c>
      <c r="R304" s="11">
        <f t="shared" si="228"/>
        <v>1.388888888888995E-3</v>
      </c>
      <c r="S304" s="11">
        <f t="shared" si="229"/>
        <v>2.1527777777777812E-2</v>
      </c>
      <c r="T304" s="11">
        <f t="shared" si="231"/>
        <v>1.388888888888884E-3</v>
      </c>
      <c r="U304" s="41">
        <v>17.3</v>
      </c>
      <c r="V304" s="98">
        <f>INDEX('Počty dní'!F:J,MATCH(E304,'Počty dní'!H:H,0),4)</f>
        <v>57</v>
      </c>
      <c r="W304" s="99">
        <f t="shared" si="230"/>
        <v>986.1</v>
      </c>
    </row>
    <row r="305" spans="1:24" x14ac:dyDescent="0.3">
      <c r="A305" s="66">
        <v>529</v>
      </c>
      <c r="B305" s="41">
        <v>5129</v>
      </c>
      <c r="C305" s="41" t="s">
        <v>1</v>
      </c>
      <c r="D305" s="41"/>
      <c r="E305" s="10" t="str">
        <f t="shared" si="224"/>
        <v>X</v>
      </c>
      <c r="F305" s="41" t="s">
        <v>94</v>
      </c>
      <c r="G305" s="41">
        <v>7</v>
      </c>
      <c r="H305" s="9" t="str">
        <f t="shared" si="225"/>
        <v>XXX832/7</v>
      </c>
      <c r="I305" s="41" t="s">
        <v>2</v>
      </c>
      <c r="J305" s="41" t="s">
        <v>2</v>
      </c>
      <c r="K305" s="42">
        <v>0.56944444444444442</v>
      </c>
      <c r="L305" s="42">
        <v>0.57291666666666663</v>
      </c>
      <c r="M305" s="41" t="s">
        <v>11</v>
      </c>
      <c r="N305" s="42">
        <v>0.59166666666666667</v>
      </c>
      <c r="O305" s="41" t="s">
        <v>14</v>
      </c>
      <c r="P305" s="9" t="str">
        <f t="shared" si="226"/>
        <v>OK</v>
      </c>
      <c r="Q305" s="11">
        <f t="shared" si="227"/>
        <v>1.8750000000000044E-2</v>
      </c>
      <c r="R305" s="11">
        <f t="shared" si="228"/>
        <v>3.4722222222222099E-3</v>
      </c>
      <c r="S305" s="11">
        <f t="shared" si="229"/>
        <v>2.2222222222222254E-2</v>
      </c>
      <c r="T305" s="11">
        <f t="shared" si="231"/>
        <v>0.1423611111111111</v>
      </c>
      <c r="U305" s="41">
        <v>16.899999999999999</v>
      </c>
      <c r="V305" s="98">
        <f>INDEX('Počty dní'!F:J,MATCH(E305,'Počty dní'!H:H,0),4)</f>
        <v>57</v>
      </c>
      <c r="W305" s="99">
        <f t="shared" si="230"/>
        <v>963.3</v>
      </c>
    </row>
    <row r="306" spans="1:24" x14ac:dyDescent="0.3">
      <c r="A306" s="66">
        <v>529</v>
      </c>
      <c r="B306" s="41">
        <v>5129</v>
      </c>
      <c r="C306" s="41" t="s">
        <v>1</v>
      </c>
      <c r="D306" s="41"/>
      <c r="E306" s="10" t="str">
        <f t="shared" si="224"/>
        <v>X</v>
      </c>
      <c r="F306" s="41" t="s">
        <v>94</v>
      </c>
      <c r="G306" s="41">
        <v>10</v>
      </c>
      <c r="H306" s="9" t="str">
        <f t="shared" si="225"/>
        <v>XXX832/10</v>
      </c>
      <c r="I306" s="41" t="s">
        <v>2</v>
      </c>
      <c r="J306" s="41" t="s">
        <v>2</v>
      </c>
      <c r="K306" s="42">
        <v>0.59236111111111112</v>
      </c>
      <c r="L306" s="42">
        <v>0.59236111111111112</v>
      </c>
      <c r="M306" s="41" t="s">
        <v>14</v>
      </c>
      <c r="N306" s="42">
        <v>0.61111111111111105</v>
      </c>
      <c r="O306" s="41" t="s">
        <v>11</v>
      </c>
      <c r="P306" s="9" t="str">
        <f t="shared" si="226"/>
        <v>OK</v>
      </c>
      <c r="Q306" s="11">
        <f t="shared" si="227"/>
        <v>1.8749999999999933E-2</v>
      </c>
      <c r="R306" s="11">
        <f t="shared" si="228"/>
        <v>0</v>
      </c>
      <c r="S306" s="11">
        <f t="shared" si="229"/>
        <v>1.8749999999999933E-2</v>
      </c>
      <c r="T306" s="11">
        <f t="shared" si="231"/>
        <v>6.9444444444444198E-4</v>
      </c>
      <c r="U306" s="41">
        <v>18.5</v>
      </c>
      <c r="V306" s="98">
        <f>INDEX('Počty dní'!F:J,MATCH(E306,'Počty dní'!H:H,0),4)</f>
        <v>57</v>
      </c>
      <c r="W306" s="99">
        <f t="shared" si="230"/>
        <v>1054.5</v>
      </c>
    </row>
    <row r="307" spans="1:24" x14ac:dyDescent="0.3">
      <c r="A307" s="66">
        <v>529</v>
      </c>
      <c r="B307" s="41">
        <v>5129</v>
      </c>
      <c r="C307" s="41" t="s">
        <v>1</v>
      </c>
      <c r="D307" s="41"/>
      <c r="E307" s="10" t="str">
        <f t="shared" si="224"/>
        <v>X</v>
      </c>
      <c r="F307" s="41" t="s">
        <v>94</v>
      </c>
      <c r="G307" s="41">
        <v>9</v>
      </c>
      <c r="H307" s="9" t="str">
        <f t="shared" si="225"/>
        <v>XXX832/9</v>
      </c>
      <c r="I307" s="41" t="s">
        <v>2</v>
      </c>
      <c r="J307" s="41" t="s">
        <v>2</v>
      </c>
      <c r="K307" s="42">
        <v>0.61249999999999993</v>
      </c>
      <c r="L307" s="42">
        <v>0.61458333333333337</v>
      </c>
      <c r="M307" s="41" t="s">
        <v>11</v>
      </c>
      <c r="N307" s="42">
        <v>0.6333333333333333</v>
      </c>
      <c r="O307" s="41" t="s">
        <v>14</v>
      </c>
      <c r="P307" s="9" t="str">
        <f t="shared" si="226"/>
        <v>OK</v>
      </c>
      <c r="Q307" s="11">
        <f t="shared" si="227"/>
        <v>1.8749999999999933E-2</v>
      </c>
      <c r="R307" s="11">
        <f t="shared" si="228"/>
        <v>2.083333333333437E-3</v>
      </c>
      <c r="S307" s="11">
        <f t="shared" si="229"/>
        <v>2.083333333333337E-2</v>
      </c>
      <c r="T307" s="11">
        <f t="shared" si="231"/>
        <v>1.388888888888884E-3</v>
      </c>
      <c r="U307" s="41">
        <v>16.899999999999999</v>
      </c>
      <c r="V307" s="98">
        <f>INDEX('Počty dní'!F:J,MATCH(E307,'Počty dní'!H:H,0),4)</f>
        <v>57</v>
      </c>
      <c r="W307" s="99">
        <f t="shared" si="230"/>
        <v>963.3</v>
      </c>
    </row>
    <row r="308" spans="1:24" x14ac:dyDescent="0.3">
      <c r="A308" s="66">
        <v>529</v>
      </c>
      <c r="B308" s="41">
        <v>5129</v>
      </c>
      <c r="C308" s="41" t="s">
        <v>1</v>
      </c>
      <c r="D308" s="41"/>
      <c r="E308" s="10" t="str">
        <f t="shared" si="224"/>
        <v>X</v>
      </c>
      <c r="F308" s="41" t="s">
        <v>94</v>
      </c>
      <c r="G308" s="41">
        <v>12</v>
      </c>
      <c r="H308" s="9" t="str">
        <f t="shared" si="225"/>
        <v>XXX832/12</v>
      </c>
      <c r="I308" s="41" t="s">
        <v>2</v>
      </c>
      <c r="J308" s="41" t="s">
        <v>2</v>
      </c>
      <c r="K308" s="42">
        <v>0.63402777777777775</v>
      </c>
      <c r="L308" s="42">
        <v>0.63402777777777775</v>
      </c>
      <c r="M308" s="41" t="s">
        <v>14</v>
      </c>
      <c r="N308" s="42">
        <v>0.65277777777777779</v>
      </c>
      <c r="O308" s="41" t="s">
        <v>11</v>
      </c>
      <c r="P308" s="9" t="str">
        <f t="shared" si="226"/>
        <v>OK</v>
      </c>
      <c r="Q308" s="11">
        <f t="shared" si="227"/>
        <v>1.8750000000000044E-2</v>
      </c>
      <c r="R308" s="11">
        <f t="shared" si="228"/>
        <v>0</v>
      </c>
      <c r="S308" s="11">
        <f t="shared" si="229"/>
        <v>1.8750000000000044E-2</v>
      </c>
      <c r="T308" s="11">
        <f t="shared" si="231"/>
        <v>6.9444444444444198E-4</v>
      </c>
      <c r="U308" s="41">
        <v>18.5</v>
      </c>
      <c r="V308" s="98">
        <f>INDEX('Počty dní'!F:J,MATCH(E308,'Počty dní'!H:H,0),4)</f>
        <v>57</v>
      </c>
      <c r="W308" s="99">
        <f t="shared" si="230"/>
        <v>1054.5</v>
      </c>
    </row>
    <row r="309" spans="1:24" x14ac:dyDescent="0.3">
      <c r="A309" s="66">
        <v>529</v>
      </c>
      <c r="B309" s="41">
        <v>5129</v>
      </c>
      <c r="C309" s="41" t="s">
        <v>1</v>
      </c>
      <c r="D309" s="41"/>
      <c r="E309" s="10" t="str">
        <f t="shared" si="224"/>
        <v>X</v>
      </c>
      <c r="F309" s="41" t="s">
        <v>94</v>
      </c>
      <c r="G309" s="41">
        <v>11</v>
      </c>
      <c r="H309" s="9" t="str">
        <f t="shared" si="225"/>
        <v>XXX832/11</v>
      </c>
      <c r="I309" s="41" t="s">
        <v>2</v>
      </c>
      <c r="J309" s="41" t="s">
        <v>2</v>
      </c>
      <c r="K309" s="42">
        <v>0.65416666666666667</v>
      </c>
      <c r="L309" s="42">
        <v>0.65625</v>
      </c>
      <c r="M309" s="41" t="s">
        <v>11</v>
      </c>
      <c r="N309" s="42">
        <v>0.67499999999999993</v>
      </c>
      <c r="O309" s="41" t="s">
        <v>14</v>
      </c>
      <c r="P309" s="9" t="str">
        <f t="shared" si="226"/>
        <v>OK</v>
      </c>
      <c r="Q309" s="11">
        <f t="shared" si="227"/>
        <v>1.8749999999999933E-2</v>
      </c>
      <c r="R309" s="11">
        <f t="shared" si="228"/>
        <v>2.0833333333333259E-3</v>
      </c>
      <c r="S309" s="11">
        <f t="shared" si="229"/>
        <v>2.0833333333333259E-2</v>
      </c>
      <c r="T309" s="11">
        <f t="shared" si="231"/>
        <v>1.388888888888884E-3</v>
      </c>
      <c r="U309" s="41">
        <v>16.899999999999999</v>
      </c>
      <c r="V309" s="98">
        <f>INDEX('Počty dní'!F:J,MATCH(E309,'Počty dní'!H:H,0),4)</f>
        <v>57</v>
      </c>
      <c r="W309" s="99">
        <f t="shared" si="230"/>
        <v>963.3</v>
      </c>
    </row>
    <row r="310" spans="1:24" x14ac:dyDescent="0.3">
      <c r="A310" s="66">
        <v>529</v>
      </c>
      <c r="B310" s="41">
        <v>5129</v>
      </c>
      <c r="C310" s="41" t="s">
        <v>1</v>
      </c>
      <c r="D310" s="41"/>
      <c r="E310" s="10" t="str">
        <f t="shared" si="224"/>
        <v>X</v>
      </c>
      <c r="F310" s="41" t="s">
        <v>94</v>
      </c>
      <c r="G310" s="41">
        <v>14</v>
      </c>
      <c r="H310" s="9" t="str">
        <f t="shared" si="225"/>
        <v>XXX832/14</v>
      </c>
      <c r="I310" s="41" t="s">
        <v>2</v>
      </c>
      <c r="J310" s="41" t="s">
        <v>2</v>
      </c>
      <c r="K310" s="42">
        <v>0.69791666666666663</v>
      </c>
      <c r="L310" s="42">
        <v>0.69861111111111107</v>
      </c>
      <c r="M310" s="41" t="s">
        <v>14</v>
      </c>
      <c r="N310" s="42">
        <v>0.71875</v>
      </c>
      <c r="O310" s="41" t="s">
        <v>11</v>
      </c>
      <c r="P310" s="9" t="str">
        <f t="shared" si="226"/>
        <v>OK</v>
      </c>
      <c r="Q310" s="11">
        <f t="shared" si="227"/>
        <v>2.0138888888888928E-2</v>
      </c>
      <c r="R310" s="11">
        <f t="shared" si="228"/>
        <v>6.9444444444444198E-4</v>
      </c>
      <c r="S310" s="11">
        <f t="shared" si="229"/>
        <v>2.083333333333337E-2</v>
      </c>
      <c r="T310" s="11">
        <f t="shared" si="231"/>
        <v>2.2916666666666696E-2</v>
      </c>
      <c r="U310" s="41">
        <v>17.3</v>
      </c>
      <c r="V310" s="98">
        <f>INDEX('Počty dní'!F:J,MATCH(E310,'Počty dní'!H:H,0),4)</f>
        <v>57</v>
      </c>
      <c r="W310" s="99">
        <f t="shared" si="230"/>
        <v>986.1</v>
      </c>
    </row>
    <row r="311" spans="1:24" ht="15" thickBot="1" x14ac:dyDescent="0.35">
      <c r="A311" s="66">
        <v>529</v>
      </c>
      <c r="B311" s="41">
        <v>5129</v>
      </c>
      <c r="C311" s="41" t="s">
        <v>1</v>
      </c>
      <c r="D311" s="41"/>
      <c r="E311" s="10" t="str">
        <f t="shared" si="224"/>
        <v>X</v>
      </c>
      <c r="F311" s="41" t="s">
        <v>94</v>
      </c>
      <c r="G311" s="41">
        <v>13</v>
      </c>
      <c r="H311" s="9" t="str">
        <f t="shared" si="225"/>
        <v>XXX832/13</v>
      </c>
      <c r="I311" s="41" t="s">
        <v>2</v>
      </c>
      <c r="J311" s="41" t="s">
        <v>2</v>
      </c>
      <c r="K311" s="42">
        <v>0.73749999999999993</v>
      </c>
      <c r="L311" s="42">
        <v>0.73958333333333337</v>
      </c>
      <c r="M311" s="41" t="s">
        <v>11</v>
      </c>
      <c r="N311" s="42">
        <v>0.7583333333333333</v>
      </c>
      <c r="O311" s="41" t="s">
        <v>14</v>
      </c>
      <c r="P311" s="9"/>
      <c r="Q311" s="11">
        <f t="shared" si="227"/>
        <v>1.8749999999999933E-2</v>
      </c>
      <c r="R311" s="11">
        <f t="shared" si="228"/>
        <v>2.083333333333437E-3</v>
      </c>
      <c r="S311" s="11">
        <f t="shared" si="229"/>
        <v>2.083333333333337E-2</v>
      </c>
      <c r="T311" s="11">
        <f t="shared" si="231"/>
        <v>1.8749999999999933E-2</v>
      </c>
      <c r="U311" s="41">
        <v>16.899999999999999</v>
      </c>
      <c r="V311" s="98">
        <f>INDEX('Počty dní'!F:J,MATCH(E311,'Počty dní'!H:H,0),4)</f>
        <v>57</v>
      </c>
      <c r="W311" s="99">
        <f t="shared" si="230"/>
        <v>963.3</v>
      </c>
    </row>
    <row r="312" spans="1:24" ht="15" thickBot="1" x14ac:dyDescent="0.35">
      <c r="A312" s="43" t="str">
        <f ca="1">CONCATENATE(INDIRECT("R[-3]C[0]",FALSE),"celkem")</f>
        <v>529celkem</v>
      </c>
      <c r="B312" s="44"/>
      <c r="C312" s="44" t="str">
        <f ca="1">INDIRECT("R[-1]C[12]",FALSE)</f>
        <v>Pavlice,,na kopci</v>
      </c>
      <c r="D312" s="45"/>
      <c r="E312" s="44"/>
      <c r="F312" s="45"/>
      <c r="G312" s="46"/>
      <c r="H312" s="47"/>
      <c r="I312" s="48"/>
      <c r="J312" s="49" t="str">
        <f ca="1">INDIRECT("R[-2]C[0]",FALSE)</f>
        <v>S</v>
      </c>
      <c r="K312" s="50"/>
      <c r="L312" s="51"/>
      <c r="M312" s="52"/>
      <c r="N312" s="51"/>
      <c r="O312" s="53"/>
      <c r="P312" s="44"/>
      <c r="Q312" s="54">
        <f>SUM(Q298:Q311)</f>
        <v>0.25624999999999976</v>
      </c>
      <c r="R312" s="54">
        <f t="shared" ref="R312:T312" si="232">SUM(R298:R311)</f>
        <v>1.8750000000000322E-2</v>
      </c>
      <c r="S312" s="54">
        <f t="shared" si="232"/>
        <v>0.27500000000000002</v>
      </c>
      <c r="T312" s="54">
        <f t="shared" si="232"/>
        <v>0.27499999999999991</v>
      </c>
      <c r="U312" s="55">
        <f>SUM(U298:U311)</f>
        <v>230.20000000000002</v>
      </c>
      <c r="V312" s="56"/>
      <c r="W312" s="106">
        <f>SUM(W298:W311)</f>
        <v>13121.4</v>
      </c>
      <c r="X312" s="58"/>
    </row>
    <row r="314" spans="1:24" ht="15" thickBot="1" x14ac:dyDescent="0.35"/>
    <row r="315" spans="1:24" x14ac:dyDescent="0.3">
      <c r="A315" s="59">
        <v>530</v>
      </c>
      <c r="B315" s="60">
        <v>5130</v>
      </c>
      <c r="C315" s="60" t="s">
        <v>1</v>
      </c>
      <c r="D315" s="60"/>
      <c r="E315" s="61" t="str">
        <f t="shared" ref="E315:E326" si="233">CONCATENATE(C315,D315)</f>
        <v>X</v>
      </c>
      <c r="F315" s="60" t="s">
        <v>42</v>
      </c>
      <c r="G315" s="60">
        <v>1</v>
      </c>
      <c r="H315" s="62" t="str">
        <f t="shared" ref="H315:H326" si="234">CONCATENATE(F315,"/",G315)</f>
        <v>XXX815/1</v>
      </c>
      <c r="I315" s="60" t="s">
        <v>3</v>
      </c>
      <c r="J315" s="60" t="s">
        <v>3</v>
      </c>
      <c r="K315" s="63">
        <v>0.18055555555555555</v>
      </c>
      <c r="L315" s="63">
        <v>0.18263888888888891</v>
      </c>
      <c r="M315" s="60" t="s">
        <v>11</v>
      </c>
      <c r="N315" s="63">
        <v>0.21388888888888891</v>
      </c>
      <c r="O315" s="60" t="s">
        <v>27</v>
      </c>
      <c r="P315" s="62" t="str">
        <f t="shared" ref="P315:P319" si="235">IF(M316=O315,"OK","POZOR")</f>
        <v>OK</v>
      </c>
      <c r="Q315" s="64">
        <f t="shared" ref="Q315:Q326" si="236">IF(ISNUMBER(G315),N315-L315,IF(F315="přejezd",N315-L315,0))</f>
        <v>3.125E-2</v>
      </c>
      <c r="R315" s="64">
        <f t="shared" ref="R315:R326" si="237">IF(ISNUMBER(G315),L315-K315,0)</f>
        <v>2.0833333333333537E-3</v>
      </c>
      <c r="S315" s="64">
        <f t="shared" ref="S315:S326" si="238">Q315+R315</f>
        <v>3.3333333333333354E-2</v>
      </c>
      <c r="T315" s="60"/>
      <c r="U315" s="60">
        <v>34.299999999999997</v>
      </c>
      <c r="V315" s="97">
        <f>INDEX('Počty dní'!F:J,MATCH(E315,'Počty dní'!H:H,0),4)</f>
        <v>57</v>
      </c>
      <c r="W315" s="100">
        <f t="shared" ref="W315:W326" si="239">V315*U315</f>
        <v>1955.1</v>
      </c>
    </row>
    <row r="316" spans="1:24" x14ac:dyDescent="0.3">
      <c r="A316" s="66">
        <v>530</v>
      </c>
      <c r="B316" s="41">
        <v>5130</v>
      </c>
      <c r="C316" s="41" t="s">
        <v>1</v>
      </c>
      <c r="D316" s="41"/>
      <c r="E316" s="10" t="str">
        <f t="shared" si="233"/>
        <v>X</v>
      </c>
      <c r="F316" s="41" t="s">
        <v>42</v>
      </c>
      <c r="G316" s="41">
        <v>2</v>
      </c>
      <c r="H316" s="9" t="str">
        <f t="shared" si="234"/>
        <v>XXX815/2</v>
      </c>
      <c r="I316" s="41" t="s">
        <v>2</v>
      </c>
      <c r="J316" s="41" t="s">
        <v>3</v>
      </c>
      <c r="K316" s="42">
        <v>0.22777777777777777</v>
      </c>
      <c r="L316" s="42">
        <v>0.22916666666666666</v>
      </c>
      <c r="M316" s="41" t="s">
        <v>27</v>
      </c>
      <c r="N316" s="42">
        <v>0.26041666666666669</v>
      </c>
      <c r="O316" s="41" t="s">
        <v>11</v>
      </c>
      <c r="P316" s="9" t="str">
        <f t="shared" si="235"/>
        <v>OK</v>
      </c>
      <c r="Q316" s="11">
        <f t="shared" si="236"/>
        <v>3.1250000000000028E-2</v>
      </c>
      <c r="R316" s="11">
        <f t="shared" si="237"/>
        <v>1.388888888888884E-3</v>
      </c>
      <c r="S316" s="11">
        <f t="shared" si="238"/>
        <v>3.2638888888888912E-2</v>
      </c>
      <c r="T316" s="11">
        <f t="shared" ref="T316:T326" si="240">K316-N315</f>
        <v>1.3888888888888867E-2</v>
      </c>
      <c r="U316" s="41">
        <v>34.700000000000003</v>
      </c>
      <c r="V316" s="98">
        <f>INDEX('Počty dní'!F:J,MATCH(E316,'Počty dní'!H:H,0),4)</f>
        <v>57</v>
      </c>
      <c r="W316" s="99">
        <f t="shared" si="239"/>
        <v>1977.9</v>
      </c>
    </row>
    <row r="317" spans="1:24" x14ac:dyDescent="0.3">
      <c r="A317" s="66">
        <v>530</v>
      </c>
      <c r="B317" s="41">
        <v>5130</v>
      </c>
      <c r="C317" s="41" t="s">
        <v>1</v>
      </c>
      <c r="D317" s="41"/>
      <c r="E317" s="10" t="str">
        <f t="shared" si="233"/>
        <v>X</v>
      </c>
      <c r="F317" s="41" t="s">
        <v>42</v>
      </c>
      <c r="G317" s="41">
        <v>5</v>
      </c>
      <c r="H317" s="9" t="str">
        <f t="shared" si="234"/>
        <v>XXX815/5</v>
      </c>
      <c r="I317" s="41" t="s">
        <v>3</v>
      </c>
      <c r="J317" s="41" t="s">
        <v>3</v>
      </c>
      <c r="K317" s="42">
        <v>0.28333333333333333</v>
      </c>
      <c r="L317" s="42">
        <v>0.28680555555555554</v>
      </c>
      <c r="M317" s="41" t="s">
        <v>11</v>
      </c>
      <c r="N317" s="42">
        <v>0.31805555555555554</v>
      </c>
      <c r="O317" s="41" t="s">
        <v>27</v>
      </c>
      <c r="P317" s="9" t="str">
        <f t="shared" si="235"/>
        <v>OK</v>
      </c>
      <c r="Q317" s="11">
        <f t="shared" si="236"/>
        <v>3.125E-2</v>
      </c>
      <c r="R317" s="11">
        <f t="shared" si="237"/>
        <v>3.4722222222222099E-3</v>
      </c>
      <c r="S317" s="11">
        <f t="shared" si="238"/>
        <v>3.472222222222221E-2</v>
      </c>
      <c r="T317" s="11">
        <f t="shared" si="240"/>
        <v>2.2916666666666641E-2</v>
      </c>
      <c r="U317" s="41">
        <v>34.299999999999997</v>
      </c>
      <c r="V317" s="98">
        <f>INDEX('Počty dní'!F:J,MATCH(E317,'Počty dní'!H:H,0),4)</f>
        <v>57</v>
      </c>
      <c r="W317" s="99">
        <f t="shared" si="239"/>
        <v>1955.1</v>
      </c>
    </row>
    <row r="318" spans="1:24" x14ac:dyDescent="0.3">
      <c r="A318" s="66">
        <v>530</v>
      </c>
      <c r="B318" s="41">
        <v>5130</v>
      </c>
      <c r="C318" s="41" t="s">
        <v>1</v>
      </c>
      <c r="D318" s="41"/>
      <c r="E318" s="10" t="str">
        <f>CONCATENATE(C318,D318)</f>
        <v>X</v>
      </c>
      <c r="F318" s="41" t="s">
        <v>42</v>
      </c>
      <c r="G318" s="41">
        <v>8</v>
      </c>
      <c r="H318" s="9" t="str">
        <f>CONCATENATE(F318,"/",G318)</f>
        <v>XXX815/8</v>
      </c>
      <c r="I318" s="41" t="s">
        <v>2</v>
      </c>
      <c r="J318" s="41" t="s">
        <v>3</v>
      </c>
      <c r="K318" s="42">
        <v>0.4597222222222222</v>
      </c>
      <c r="L318" s="42">
        <v>0.46527777777777773</v>
      </c>
      <c r="M318" s="41" t="s">
        <v>27</v>
      </c>
      <c r="N318" s="42">
        <v>0.49652777777777773</v>
      </c>
      <c r="O318" s="41" t="s">
        <v>11</v>
      </c>
      <c r="P318" s="9" t="str">
        <f t="shared" si="235"/>
        <v>OK</v>
      </c>
      <c r="Q318" s="11">
        <f t="shared" si="236"/>
        <v>3.125E-2</v>
      </c>
      <c r="R318" s="11">
        <f t="shared" si="237"/>
        <v>5.5555555555555358E-3</v>
      </c>
      <c r="S318" s="11">
        <f t="shared" si="238"/>
        <v>3.6805555555555536E-2</v>
      </c>
      <c r="T318" s="11">
        <f t="shared" si="240"/>
        <v>0.14166666666666666</v>
      </c>
      <c r="U318" s="41">
        <v>34.700000000000003</v>
      </c>
      <c r="V318" s="98">
        <f>INDEX('Počty dní'!F:J,MATCH(E318,'Počty dní'!H:H,0),4)</f>
        <v>57</v>
      </c>
      <c r="W318" s="99">
        <f>V318*U318</f>
        <v>1977.9</v>
      </c>
    </row>
    <row r="319" spans="1:24" x14ac:dyDescent="0.3">
      <c r="A319" s="66">
        <v>530</v>
      </c>
      <c r="B319" s="41">
        <v>5130</v>
      </c>
      <c r="C319" s="41" t="s">
        <v>1</v>
      </c>
      <c r="D319" s="41"/>
      <c r="E319" s="10" t="str">
        <f>CONCATENATE(C319,D319)</f>
        <v>X</v>
      </c>
      <c r="F319" s="41" t="s">
        <v>42</v>
      </c>
      <c r="G319" s="41">
        <v>11</v>
      </c>
      <c r="H319" s="9" t="str">
        <f>CONCATENATE(F319,"/",G319)</f>
        <v>XXX815/11</v>
      </c>
      <c r="I319" s="41" t="s">
        <v>2</v>
      </c>
      <c r="J319" s="41" t="s">
        <v>3</v>
      </c>
      <c r="K319" s="42">
        <v>0.50138888888888888</v>
      </c>
      <c r="L319" s="42">
        <v>0.50347222222222221</v>
      </c>
      <c r="M319" s="41" t="s">
        <v>11</v>
      </c>
      <c r="N319" s="42">
        <v>0.53472222222222221</v>
      </c>
      <c r="O319" s="41" t="s">
        <v>27</v>
      </c>
      <c r="P319" s="9" t="str">
        <f t="shared" si="235"/>
        <v>OK</v>
      </c>
      <c r="Q319" s="11">
        <f t="shared" si="236"/>
        <v>3.125E-2</v>
      </c>
      <c r="R319" s="11">
        <f t="shared" si="237"/>
        <v>2.0833333333333259E-3</v>
      </c>
      <c r="S319" s="11">
        <f t="shared" si="238"/>
        <v>3.3333333333333326E-2</v>
      </c>
      <c r="T319" s="11">
        <f t="shared" si="240"/>
        <v>4.8611111111111494E-3</v>
      </c>
      <c r="U319" s="41">
        <v>34.299999999999997</v>
      </c>
      <c r="V319" s="98">
        <f>INDEX('Počty dní'!F:J,MATCH(E319,'Počty dní'!H:H,0),4)</f>
        <v>57</v>
      </c>
      <c r="W319" s="99">
        <f>V319*U319</f>
        <v>1955.1</v>
      </c>
    </row>
    <row r="320" spans="1:24" x14ac:dyDescent="0.3">
      <c r="A320" s="66">
        <v>530</v>
      </c>
      <c r="B320" s="41">
        <v>5130</v>
      </c>
      <c r="C320" s="41" t="s">
        <v>1</v>
      </c>
      <c r="D320" s="41"/>
      <c r="E320" s="10" t="str">
        <f>CONCATENATE(C320,D320)</f>
        <v>X</v>
      </c>
      <c r="F320" s="41" t="s">
        <v>42</v>
      </c>
      <c r="G320" s="41">
        <v>12</v>
      </c>
      <c r="H320" s="9" t="str">
        <f>CONCATENATE(F320,"/",G320)</f>
        <v>XXX815/12</v>
      </c>
      <c r="I320" s="41" t="s">
        <v>3</v>
      </c>
      <c r="J320" s="41" t="s">
        <v>3</v>
      </c>
      <c r="K320" s="42">
        <v>0.58680555555555558</v>
      </c>
      <c r="L320" s="42">
        <v>0.59027777777777779</v>
      </c>
      <c r="M320" s="41" t="s">
        <v>27</v>
      </c>
      <c r="N320" s="42">
        <v>0.62152777777777779</v>
      </c>
      <c r="O320" s="41" t="s">
        <v>11</v>
      </c>
      <c r="P320" s="9" t="str">
        <f>IF(M321=O320,"OK","POZOR")</f>
        <v>OK</v>
      </c>
      <c r="Q320" s="11">
        <f t="shared" si="236"/>
        <v>3.125E-2</v>
      </c>
      <c r="R320" s="11">
        <f t="shared" si="237"/>
        <v>3.4722222222222099E-3</v>
      </c>
      <c r="S320" s="11">
        <f t="shared" si="238"/>
        <v>3.472222222222221E-2</v>
      </c>
      <c r="T320" s="11">
        <f t="shared" si="240"/>
        <v>5.208333333333337E-2</v>
      </c>
      <c r="U320" s="41">
        <v>34.700000000000003</v>
      </c>
      <c r="V320" s="98">
        <f>INDEX('Počty dní'!F:J,MATCH(E320,'Počty dní'!H:H,0),4)</f>
        <v>57</v>
      </c>
      <c r="W320" s="99">
        <f>V320*U320</f>
        <v>1977.9</v>
      </c>
    </row>
    <row r="321" spans="1:24" x14ac:dyDescent="0.3">
      <c r="A321" s="66">
        <v>530</v>
      </c>
      <c r="B321" s="41">
        <v>5130</v>
      </c>
      <c r="C321" s="41" t="s">
        <v>1</v>
      </c>
      <c r="D321" s="41"/>
      <c r="E321" s="10" t="str">
        <f>CONCATENATE(C321,D321)</f>
        <v>X</v>
      </c>
      <c r="F321" s="41" t="s">
        <v>42</v>
      </c>
      <c r="G321" s="41">
        <v>15</v>
      </c>
      <c r="H321" s="9" t="str">
        <f>CONCATENATE(F321,"/",G321)</f>
        <v>XXX815/15</v>
      </c>
      <c r="I321" s="41" t="s">
        <v>2</v>
      </c>
      <c r="J321" s="41" t="s">
        <v>3</v>
      </c>
      <c r="K321" s="42">
        <v>0.625</v>
      </c>
      <c r="L321" s="42">
        <v>0.62847222222222221</v>
      </c>
      <c r="M321" s="41" t="s">
        <v>11</v>
      </c>
      <c r="N321" s="42">
        <v>0.65972222222222221</v>
      </c>
      <c r="O321" s="41" t="s">
        <v>27</v>
      </c>
      <c r="P321" s="9" t="str">
        <f t="shared" ref="P321:P325" si="241">IF(M322=O321,"OK","POZOR")</f>
        <v>OK</v>
      </c>
      <c r="Q321" s="11">
        <f t="shared" si="236"/>
        <v>3.125E-2</v>
      </c>
      <c r="R321" s="11">
        <f t="shared" si="237"/>
        <v>3.4722222222222099E-3</v>
      </c>
      <c r="S321" s="11">
        <f t="shared" si="238"/>
        <v>3.472222222222221E-2</v>
      </c>
      <c r="T321" s="11">
        <f t="shared" si="240"/>
        <v>3.4722222222222099E-3</v>
      </c>
      <c r="U321" s="41">
        <v>34.299999999999997</v>
      </c>
      <c r="V321" s="98">
        <f>INDEX('Počty dní'!F:J,MATCH(E321,'Počty dní'!H:H,0),4)</f>
        <v>57</v>
      </c>
      <c r="W321" s="99">
        <f>V321*U321</f>
        <v>1955.1</v>
      </c>
    </row>
    <row r="322" spans="1:24" x14ac:dyDescent="0.3">
      <c r="A322" s="66">
        <v>530</v>
      </c>
      <c r="B322" s="41">
        <v>5130</v>
      </c>
      <c r="C322" s="41" t="s">
        <v>1</v>
      </c>
      <c r="D322" s="41"/>
      <c r="E322" s="10" t="str">
        <f>CONCATENATE(C322,D322)</f>
        <v>X</v>
      </c>
      <c r="F322" s="41" t="s">
        <v>42</v>
      </c>
      <c r="G322" s="41">
        <v>16</v>
      </c>
      <c r="H322" s="9" t="str">
        <f>CONCATENATE(F322,"/",G322)</f>
        <v>XXX815/16</v>
      </c>
      <c r="I322" s="41" t="s">
        <v>3</v>
      </c>
      <c r="J322" s="41" t="s">
        <v>3</v>
      </c>
      <c r="K322" s="42">
        <v>0.67013888888888884</v>
      </c>
      <c r="L322" s="42">
        <v>0.67361111111111116</v>
      </c>
      <c r="M322" s="41" t="s">
        <v>27</v>
      </c>
      <c r="N322" s="42">
        <v>0.70486111111111116</v>
      </c>
      <c r="O322" s="41" t="s">
        <v>11</v>
      </c>
      <c r="P322" s="9" t="str">
        <f t="shared" si="241"/>
        <v>OK</v>
      </c>
      <c r="Q322" s="11">
        <f t="shared" si="236"/>
        <v>3.125E-2</v>
      </c>
      <c r="R322" s="11">
        <f t="shared" si="237"/>
        <v>3.4722222222223209E-3</v>
      </c>
      <c r="S322" s="11">
        <f t="shared" si="238"/>
        <v>3.4722222222222321E-2</v>
      </c>
      <c r="T322" s="11">
        <f t="shared" si="240"/>
        <v>1.041666666666663E-2</v>
      </c>
      <c r="U322" s="41">
        <v>34.700000000000003</v>
      </c>
      <c r="V322" s="98">
        <f>INDEX('Počty dní'!F:J,MATCH(E322,'Počty dní'!H:H,0),4)</f>
        <v>57</v>
      </c>
      <c r="W322" s="99">
        <f>V322*U322</f>
        <v>1977.9</v>
      </c>
    </row>
    <row r="323" spans="1:24" x14ac:dyDescent="0.3">
      <c r="A323" s="66">
        <v>530</v>
      </c>
      <c r="B323" s="41">
        <v>5130</v>
      </c>
      <c r="C323" s="41" t="s">
        <v>1</v>
      </c>
      <c r="D323" s="41"/>
      <c r="E323" s="10" t="str">
        <f t="shared" si="233"/>
        <v>X</v>
      </c>
      <c r="F323" s="41" t="s">
        <v>42</v>
      </c>
      <c r="G323" s="41">
        <v>19</v>
      </c>
      <c r="H323" s="9" t="str">
        <f t="shared" si="234"/>
        <v>XXX815/19</v>
      </c>
      <c r="I323" s="41" t="s">
        <v>2</v>
      </c>
      <c r="J323" s="41" t="s">
        <v>3</v>
      </c>
      <c r="K323" s="42">
        <v>0.75138888888888899</v>
      </c>
      <c r="L323" s="42">
        <v>0.75347222222222221</v>
      </c>
      <c r="M323" s="41" t="s">
        <v>11</v>
      </c>
      <c r="N323" s="42">
        <v>0.78472222222222221</v>
      </c>
      <c r="O323" s="41" t="s">
        <v>27</v>
      </c>
      <c r="P323" s="9" t="str">
        <f t="shared" si="241"/>
        <v>OK</v>
      </c>
      <c r="Q323" s="11">
        <f t="shared" si="236"/>
        <v>3.125E-2</v>
      </c>
      <c r="R323" s="11">
        <f t="shared" si="237"/>
        <v>2.0833333333332149E-3</v>
      </c>
      <c r="S323" s="11">
        <f t="shared" si="238"/>
        <v>3.3333333333333215E-2</v>
      </c>
      <c r="T323" s="11">
        <f t="shared" si="240"/>
        <v>4.6527777777777835E-2</v>
      </c>
      <c r="U323" s="41">
        <v>34.299999999999997</v>
      </c>
      <c r="V323" s="98">
        <f>INDEX('Počty dní'!F:J,MATCH(E323,'Počty dní'!H:H,0),4)</f>
        <v>57</v>
      </c>
      <c r="W323" s="99">
        <f t="shared" si="239"/>
        <v>1955.1</v>
      </c>
    </row>
    <row r="324" spans="1:24" x14ac:dyDescent="0.3">
      <c r="A324" s="66">
        <v>530</v>
      </c>
      <c r="B324" s="41">
        <v>5130</v>
      </c>
      <c r="C324" s="41" t="s">
        <v>1</v>
      </c>
      <c r="D324" s="41"/>
      <c r="E324" s="10" t="str">
        <f t="shared" si="233"/>
        <v>X</v>
      </c>
      <c r="F324" s="41" t="s">
        <v>42</v>
      </c>
      <c r="G324" s="41">
        <v>20</v>
      </c>
      <c r="H324" s="9" t="str">
        <f t="shared" si="234"/>
        <v>XXX815/20</v>
      </c>
      <c r="I324" s="41" t="s">
        <v>2</v>
      </c>
      <c r="J324" s="41" t="s">
        <v>3</v>
      </c>
      <c r="K324" s="42">
        <v>0.79652777777777783</v>
      </c>
      <c r="L324" s="42">
        <v>0.79861111111111116</v>
      </c>
      <c r="M324" s="41" t="s">
        <v>27</v>
      </c>
      <c r="N324" s="42">
        <v>0.82986111111111116</v>
      </c>
      <c r="O324" s="41" t="s">
        <v>11</v>
      </c>
      <c r="P324" s="9" t="str">
        <f t="shared" si="241"/>
        <v>OK</v>
      </c>
      <c r="Q324" s="11">
        <f t="shared" si="236"/>
        <v>3.125E-2</v>
      </c>
      <c r="R324" s="11">
        <f t="shared" si="237"/>
        <v>2.0833333333333259E-3</v>
      </c>
      <c r="S324" s="11">
        <f t="shared" si="238"/>
        <v>3.3333333333333326E-2</v>
      </c>
      <c r="T324" s="11">
        <f t="shared" si="240"/>
        <v>1.1805555555555625E-2</v>
      </c>
      <c r="U324" s="41">
        <v>34.700000000000003</v>
      </c>
      <c r="V324" s="98">
        <f>INDEX('Počty dní'!F:J,MATCH(E324,'Počty dní'!H:H,0),4)</f>
        <v>57</v>
      </c>
      <c r="W324" s="99">
        <f t="shared" si="239"/>
        <v>1977.9</v>
      </c>
    </row>
    <row r="325" spans="1:24" x14ac:dyDescent="0.3">
      <c r="A325" s="66">
        <v>530</v>
      </c>
      <c r="B325" s="41">
        <v>5130</v>
      </c>
      <c r="C325" s="41" t="s">
        <v>1</v>
      </c>
      <c r="D325" s="41"/>
      <c r="E325" s="10" t="str">
        <f t="shared" si="233"/>
        <v>X</v>
      </c>
      <c r="F325" s="41" t="s">
        <v>42</v>
      </c>
      <c r="G325" s="41">
        <v>21</v>
      </c>
      <c r="H325" s="9" t="str">
        <f t="shared" si="234"/>
        <v>XXX815/21</v>
      </c>
      <c r="I325" s="41" t="s">
        <v>2</v>
      </c>
      <c r="J325" s="41" t="s">
        <v>3</v>
      </c>
      <c r="K325" s="42">
        <v>0.83472222222222225</v>
      </c>
      <c r="L325" s="42">
        <v>0.83680555555555547</v>
      </c>
      <c r="M325" s="41" t="s">
        <v>11</v>
      </c>
      <c r="N325" s="42">
        <v>0.87083333333333324</v>
      </c>
      <c r="O325" s="41" t="s">
        <v>27</v>
      </c>
      <c r="P325" s="9" t="str">
        <f t="shared" si="241"/>
        <v>OK</v>
      </c>
      <c r="Q325" s="11">
        <f t="shared" si="236"/>
        <v>3.4027777777777768E-2</v>
      </c>
      <c r="R325" s="11">
        <f t="shared" si="237"/>
        <v>2.0833333333332149E-3</v>
      </c>
      <c r="S325" s="11">
        <f t="shared" si="238"/>
        <v>3.6111111111110983E-2</v>
      </c>
      <c r="T325" s="11">
        <f t="shared" si="240"/>
        <v>4.8611111111110938E-3</v>
      </c>
      <c r="U325" s="41">
        <v>40.5</v>
      </c>
      <c r="V325" s="98">
        <f>INDEX('Počty dní'!F:J,MATCH(E325,'Počty dní'!H:H,0),4)</f>
        <v>57</v>
      </c>
      <c r="W325" s="99">
        <f t="shared" si="239"/>
        <v>2308.5</v>
      </c>
    </row>
    <row r="326" spans="1:24" ht="15" thickBot="1" x14ac:dyDescent="0.35">
      <c r="A326" s="66">
        <v>530</v>
      </c>
      <c r="B326" s="41">
        <v>5130</v>
      </c>
      <c r="C326" s="41" t="s">
        <v>1</v>
      </c>
      <c r="D326" s="41"/>
      <c r="E326" s="10" t="str">
        <f t="shared" si="233"/>
        <v>X</v>
      </c>
      <c r="F326" s="41" t="s">
        <v>42</v>
      </c>
      <c r="G326" s="41">
        <v>22</v>
      </c>
      <c r="H326" s="9" t="str">
        <f t="shared" si="234"/>
        <v>XXX815/22</v>
      </c>
      <c r="I326" s="41" t="s">
        <v>2</v>
      </c>
      <c r="J326" s="41" t="s">
        <v>3</v>
      </c>
      <c r="K326" s="42">
        <v>0.94652777777777775</v>
      </c>
      <c r="L326" s="42">
        <v>0.94791666666666663</v>
      </c>
      <c r="M326" s="41" t="s">
        <v>27</v>
      </c>
      <c r="N326" s="42">
        <v>0.99375000000000002</v>
      </c>
      <c r="O326" s="41" t="s">
        <v>11</v>
      </c>
      <c r="P326" s="9"/>
      <c r="Q326" s="11">
        <f t="shared" si="236"/>
        <v>4.5833333333333393E-2</v>
      </c>
      <c r="R326" s="11">
        <f t="shared" si="237"/>
        <v>1.388888888888884E-3</v>
      </c>
      <c r="S326" s="11">
        <f t="shared" si="238"/>
        <v>4.7222222222222276E-2</v>
      </c>
      <c r="T326" s="11">
        <f t="shared" si="240"/>
        <v>7.5694444444444509E-2</v>
      </c>
      <c r="U326" s="41">
        <v>43.7</v>
      </c>
      <c r="V326" s="98">
        <f>INDEX('Počty dní'!F:J,MATCH(E326,'Počty dní'!H:H,0),4)</f>
        <v>57</v>
      </c>
      <c r="W326" s="99">
        <f t="shared" si="239"/>
        <v>2490.9</v>
      </c>
    </row>
    <row r="327" spans="1:24" ht="15" thickBot="1" x14ac:dyDescent="0.35">
      <c r="A327" s="43" t="str">
        <f ca="1">CONCATENATE(INDIRECT("R[-3]C[0]",FALSE),"celkem")</f>
        <v>530celkem</v>
      </c>
      <c r="B327" s="44"/>
      <c r="C327" s="44" t="str">
        <f ca="1">INDIRECT("R[-1]C[12]",FALSE)</f>
        <v>Moravské Budějovice,,aut.nádr.</v>
      </c>
      <c r="D327" s="45"/>
      <c r="E327" s="44"/>
      <c r="F327" s="45"/>
      <c r="G327" s="46"/>
      <c r="H327" s="47"/>
      <c r="I327" s="48"/>
      <c r="J327" s="49" t="str">
        <f ca="1">INDIRECT("R[-2]C[0]",FALSE)</f>
        <v>V</v>
      </c>
      <c r="K327" s="50"/>
      <c r="L327" s="51"/>
      <c r="M327" s="52"/>
      <c r="N327" s="51"/>
      <c r="O327" s="53"/>
      <c r="P327" s="44"/>
      <c r="Q327" s="54">
        <f>SUM(Q315:Q326)</f>
        <v>0.39236111111111116</v>
      </c>
      <c r="R327" s="54">
        <f>SUM(R315:R326)</f>
        <v>3.263888888888869E-2</v>
      </c>
      <c r="S327" s="54">
        <f>SUM(S315:S326)</f>
        <v>0.42499999999999988</v>
      </c>
      <c r="T327" s="54">
        <f>SUM(T315:T326)</f>
        <v>0.38819444444444462</v>
      </c>
      <c r="U327" s="55">
        <f>SUM(U315:U326)</f>
        <v>429.2</v>
      </c>
      <c r="V327" s="56"/>
      <c r="W327" s="106">
        <f>SUM(W315:W326)</f>
        <v>24464.400000000001</v>
      </c>
      <c r="X327" s="58"/>
    </row>
    <row r="328" spans="1:24" x14ac:dyDescent="0.3">
      <c r="L328" s="1"/>
      <c r="N328" s="1"/>
      <c r="P328" s="1"/>
    </row>
    <row r="329" spans="1:24" ht="15" thickBot="1" x14ac:dyDescent="0.35">
      <c r="L329" s="1"/>
      <c r="N329" s="1"/>
      <c r="P329" s="1"/>
    </row>
    <row r="330" spans="1:24" x14ac:dyDescent="0.3">
      <c r="A330" s="59">
        <v>531</v>
      </c>
      <c r="B330" s="60">
        <v>5131</v>
      </c>
      <c r="C330" s="60" t="s">
        <v>1</v>
      </c>
      <c r="D330" s="60"/>
      <c r="E330" s="61" t="str">
        <f t="shared" ref="E330:E332" si="242">CONCATENATE(C330,D330)</f>
        <v>X</v>
      </c>
      <c r="F330" s="60" t="s">
        <v>42</v>
      </c>
      <c r="G330" s="60">
        <v>3</v>
      </c>
      <c r="H330" s="62" t="str">
        <f t="shared" ref="H330:H332" si="243">CONCATENATE(F330,"/",G330)</f>
        <v>XXX815/3</v>
      </c>
      <c r="I330" s="60" t="s">
        <v>2</v>
      </c>
      <c r="J330" s="60" t="s">
        <v>3</v>
      </c>
      <c r="K330" s="63">
        <v>0.23263888888888887</v>
      </c>
      <c r="L330" s="63">
        <v>0.23472222222222219</v>
      </c>
      <c r="M330" s="60" t="s">
        <v>11</v>
      </c>
      <c r="N330" s="63">
        <v>0.26597222222222222</v>
      </c>
      <c r="O330" s="60" t="s">
        <v>27</v>
      </c>
      <c r="P330" s="62" t="str">
        <f t="shared" ref="P330:P336" si="244">IF(M331=O330,"OK","POZOR")</f>
        <v>OK</v>
      </c>
      <c r="Q330" s="64">
        <f t="shared" ref="Q330:Q337" si="245">IF(ISNUMBER(G330),N330-L330,IF(F330="přejezd",N330-L330,0))</f>
        <v>3.1250000000000028E-2</v>
      </c>
      <c r="R330" s="64">
        <f t="shared" ref="R330:R337" si="246">IF(ISNUMBER(G330),L330-K330,0)</f>
        <v>2.0833333333333259E-3</v>
      </c>
      <c r="S330" s="64">
        <f t="shared" ref="S330:S337" si="247">Q330+R330</f>
        <v>3.3333333333333354E-2</v>
      </c>
      <c r="T330" s="60"/>
      <c r="U330" s="60">
        <v>34.299999999999997</v>
      </c>
      <c r="V330" s="97">
        <f>INDEX('Počty dní'!F:J,MATCH(E330,'Počty dní'!H:H,0),4)</f>
        <v>57</v>
      </c>
      <c r="W330" s="100">
        <f t="shared" ref="W330:W332" si="248">V330*U330</f>
        <v>1955.1</v>
      </c>
    </row>
    <row r="331" spans="1:24" x14ac:dyDescent="0.3">
      <c r="A331" s="66">
        <v>531</v>
      </c>
      <c r="B331" s="41">
        <v>5131</v>
      </c>
      <c r="C331" s="41" t="s">
        <v>1</v>
      </c>
      <c r="D331" s="41"/>
      <c r="E331" s="10" t="str">
        <f t="shared" si="242"/>
        <v>X</v>
      </c>
      <c r="F331" s="41" t="s">
        <v>42</v>
      </c>
      <c r="G331" s="41">
        <v>4</v>
      </c>
      <c r="H331" s="9" t="str">
        <f t="shared" si="243"/>
        <v>XXX815/4</v>
      </c>
      <c r="I331" s="41" t="s">
        <v>3</v>
      </c>
      <c r="J331" s="41" t="s">
        <v>3</v>
      </c>
      <c r="K331" s="42">
        <v>0.28055555555555556</v>
      </c>
      <c r="L331" s="42">
        <v>0.28125</v>
      </c>
      <c r="M331" s="41" t="s">
        <v>27</v>
      </c>
      <c r="N331" s="42">
        <v>0.3125</v>
      </c>
      <c r="O331" s="41" t="s">
        <v>11</v>
      </c>
      <c r="P331" s="9" t="str">
        <f t="shared" si="244"/>
        <v>OK</v>
      </c>
      <c r="Q331" s="11">
        <f t="shared" si="245"/>
        <v>3.125E-2</v>
      </c>
      <c r="R331" s="11">
        <f t="shared" si="246"/>
        <v>6.9444444444444198E-4</v>
      </c>
      <c r="S331" s="11">
        <f t="shared" si="247"/>
        <v>3.1944444444444442E-2</v>
      </c>
      <c r="T331" s="11">
        <f t="shared" ref="T331:T337" si="249">K331-N330</f>
        <v>1.4583333333333337E-2</v>
      </c>
      <c r="U331" s="41">
        <v>34.700000000000003</v>
      </c>
      <c r="V331" s="98">
        <f>INDEX('Počty dní'!F:J,MATCH(E331,'Počty dní'!H:H,0),4)</f>
        <v>57</v>
      </c>
      <c r="W331" s="99">
        <f t="shared" si="248"/>
        <v>1977.9</v>
      </c>
    </row>
    <row r="332" spans="1:24" x14ac:dyDescent="0.3">
      <c r="A332" s="66">
        <v>531</v>
      </c>
      <c r="B332" s="41">
        <v>5131</v>
      </c>
      <c r="C332" s="41" t="s">
        <v>1</v>
      </c>
      <c r="D332" s="41"/>
      <c r="E332" s="10" t="str">
        <f t="shared" si="242"/>
        <v>X</v>
      </c>
      <c r="F332" s="41" t="s">
        <v>42</v>
      </c>
      <c r="G332" s="41">
        <v>7</v>
      </c>
      <c r="H332" s="9" t="str">
        <f t="shared" si="243"/>
        <v>XXX815/7</v>
      </c>
      <c r="I332" s="41" t="s">
        <v>2</v>
      </c>
      <c r="J332" s="41" t="s">
        <v>3</v>
      </c>
      <c r="K332" s="42">
        <v>0.3347222222222222</v>
      </c>
      <c r="L332" s="42">
        <v>0.33680555555555558</v>
      </c>
      <c r="M332" s="41" t="s">
        <v>11</v>
      </c>
      <c r="N332" s="42">
        <v>0.36805555555555558</v>
      </c>
      <c r="O332" s="41" t="s">
        <v>27</v>
      </c>
      <c r="P332" s="9" t="str">
        <f t="shared" si="244"/>
        <v>OK</v>
      </c>
      <c r="Q332" s="11">
        <f t="shared" si="245"/>
        <v>3.125E-2</v>
      </c>
      <c r="R332" s="11">
        <f t="shared" si="246"/>
        <v>2.0833333333333814E-3</v>
      </c>
      <c r="S332" s="11">
        <f t="shared" si="247"/>
        <v>3.3333333333333381E-2</v>
      </c>
      <c r="T332" s="11">
        <f t="shared" si="249"/>
        <v>2.2222222222222199E-2</v>
      </c>
      <c r="U332" s="41">
        <v>34.299999999999997</v>
      </c>
      <c r="V332" s="98">
        <f>INDEX('Počty dní'!F:J,MATCH(E332,'Počty dní'!H:H,0),4)</f>
        <v>57</v>
      </c>
      <c r="W332" s="99">
        <f t="shared" si="248"/>
        <v>1955.1</v>
      </c>
    </row>
    <row r="333" spans="1:24" x14ac:dyDescent="0.3">
      <c r="A333" s="66">
        <v>531</v>
      </c>
      <c r="B333" s="41">
        <v>5131</v>
      </c>
      <c r="C333" s="41" t="s">
        <v>1</v>
      </c>
      <c r="D333" s="41"/>
      <c r="E333" s="10" t="str">
        <f>CONCATENATE(C333,D333)</f>
        <v>X</v>
      </c>
      <c r="F333" s="41" t="s">
        <v>42</v>
      </c>
      <c r="G333" s="41">
        <v>10</v>
      </c>
      <c r="H333" s="9" t="str">
        <f>CONCATENATE(F333,"/",G333)</f>
        <v>XXX815/10</v>
      </c>
      <c r="I333" s="41" t="s">
        <v>2</v>
      </c>
      <c r="J333" s="41" t="s">
        <v>3</v>
      </c>
      <c r="K333" s="42">
        <v>0.54513888888888895</v>
      </c>
      <c r="L333" s="42">
        <v>0.54861111111111105</v>
      </c>
      <c r="M333" s="41" t="s">
        <v>27</v>
      </c>
      <c r="N333" s="42">
        <v>0.57986111111111105</v>
      </c>
      <c r="O333" s="41" t="s">
        <v>11</v>
      </c>
      <c r="P333" s="9" t="str">
        <f t="shared" si="244"/>
        <v>OK</v>
      </c>
      <c r="Q333" s="11">
        <f t="shared" si="245"/>
        <v>3.125E-2</v>
      </c>
      <c r="R333" s="11">
        <f t="shared" si="246"/>
        <v>3.4722222222220989E-3</v>
      </c>
      <c r="S333" s="11">
        <f t="shared" si="247"/>
        <v>3.4722222222222099E-2</v>
      </c>
      <c r="T333" s="11">
        <f t="shared" si="249"/>
        <v>0.17708333333333337</v>
      </c>
      <c r="U333" s="41">
        <v>34.700000000000003</v>
      </c>
      <c r="V333" s="98">
        <f>INDEX('Počty dní'!F:J,MATCH(E333,'Počty dní'!H:H,0),4)</f>
        <v>57</v>
      </c>
      <c r="W333" s="99">
        <f>V333*U333</f>
        <v>1977.9</v>
      </c>
    </row>
    <row r="334" spans="1:24" x14ac:dyDescent="0.3">
      <c r="A334" s="66">
        <v>531</v>
      </c>
      <c r="B334" s="41">
        <v>5131</v>
      </c>
      <c r="C334" s="41" t="s">
        <v>1</v>
      </c>
      <c r="D334" s="41"/>
      <c r="E334" s="10" t="str">
        <f>CONCATENATE(C334,D334)</f>
        <v>X</v>
      </c>
      <c r="F334" s="41" t="s">
        <v>42</v>
      </c>
      <c r="G334" s="41">
        <v>13</v>
      </c>
      <c r="H334" s="9" t="str">
        <f>CONCATENATE(F334,"/",G334)</f>
        <v>XXX815/13</v>
      </c>
      <c r="I334" s="41" t="s">
        <v>2</v>
      </c>
      <c r="J334" s="41" t="s">
        <v>3</v>
      </c>
      <c r="K334" s="42">
        <v>0.58333333333333337</v>
      </c>
      <c r="L334" s="42">
        <v>0.58680555555555558</v>
      </c>
      <c r="M334" s="41" t="s">
        <v>11</v>
      </c>
      <c r="N334" s="42">
        <v>0.61805555555555558</v>
      </c>
      <c r="O334" s="41" t="s">
        <v>27</v>
      </c>
      <c r="P334" s="9" t="str">
        <f t="shared" si="244"/>
        <v>OK</v>
      </c>
      <c r="Q334" s="11">
        <f t="shared" si="245"/>
        <v>3.125E-2</v>
      </c>
      <c r="R334" s="11">
        <f t="shared" si="246"/>
        <v>3.4722222222222099E-3</v>
      </c>
      <c r="S334" s="11">
        <f t="shared" si="247"/>
        <v>3.472222222222221E-2</v>
      </c>
      <c r="T334" s="11">
        <f t="shared" si="249"/>
        <v>3.4722222222223209E-3</v>
      </c>
      <c r="U334" s="41">
        <v>34.299999999999997</v>
      </c>
      <c r="V334" s="98">
        <f>INDEX('Počty dní'!F:J,MATCH(E334,'Počty dní'!H:H,0),4)</f>
        <v>57</v>
      </c>
      <c r="W334" s="99">
        <f>V334*U334</f>
        <v>1955.1</v>
      </c>
    </row>
    <row r="335" spans="1:24" x14ac:dyDescent="0.3">
      <c r="A335" s="66">
        <v>531</v>
      </c>
      <c r="B335" s="41">
        <v>5131</v>
      </c>
      <c r="C335" s="41" t="s">
        <v>1</v>
      </c>
      <c r="D335" s="41"/>
      <c r="E335" s="10" t="str">
        <f>CONCATENATE(C335,D335)</f>
        <v>X</v>
      </c>
      <c r="F335" s="41" t="s">
        <v>42</v>
      </c>
      <c r="G335" s="41">
        <v>14</v>
      </c>
      <c r="H335" s="9" t="str">
        <f>CONCATENATE(F335,"/",G335)</f>
        <v>XXX815/14</v>
      </c>
      <c r="I335" s="41" t="s">
        <v>3</v>
      </c>
      <c r="J335" s="41" t="s">
        <v>3</v>
      </c>
      <c r="K335" s="42">
        <v>0.62847222222222221</v>
      </c>
      <c r="L335" s="42">
        <v>0.63194444444444442</v>
      </c>
      <c r="M335" s="41" t="s">
        <v>27</v>
      </c>
      <c r="N335" s="42">
        <v>0.66319444444444442</v>
      </c>
      <c r="O335" s="41" t="s">
        <v>11</v>
      </c>
      <c r="P335" s="9" t="str">
        <f t="shared" si="244"/>
        <v>OK</v>
      </c>
      <c r="Q335" s="11">
        <f t="shared" si="245"/>
        <v>3.125E-2</v>
      </c>
      <c r="R335" s="11">
        <f t="shared" si="246"/>
        <v>3.4722222222222099E-3</v>
      </c>
      <c r="S335" s="11">
        <f t="shared" si="247"/>
        <v>3.472222222222221E-2</v>
      </c>
      <c r="T335" s="11">
        <f t="shared" si="249"/>
        <v>1.041666666666663E-2</v>
      </c>
      <c r="U335" s="41">
        <v>34.700000000000003</v>
      </c>
      <c r="V335" s="98">
        <f>INDEX('Počty dní'!F:J,MATCH(E335,'Počty dní'!H:H,0),4)</f>
        <v>57</v>
      </c>
      <c r="W335" s="99">
        <f>V335*U335</f>
        <v>1977.9</v>
      </c>
    </row>
    <row r="336" spans="1:24" x14ac:dyDescent="0.3">
      <c r="A336" s="66">
        <v>531</v>
      </c>
      <c r="B336" s="41">
        <v>5131</v>
      </c>
      <c r="C336" s="41" t="s">
        <v>1</v>
      </c>
      <c r="D336" s="41"/>
      <c r="E336" s="10" t="str">
        <f>CONCATENATE(C336,D336)</f>
        <v>X</v>
      </c>
      <c r="F336" s="41" t="s">
        <v>42</v>
      </c>
      <c r="G336" s="41">
        <v>17</v>
      </c>
      <c r="H336" s="9" t="str">
        <f>CONCATENATE(F336,"/",G336)</f>
        <v>XXX815/17</v>
      </c>
      <c r="I336" s="41" t="s">
        <v>2</v>
      </c>
      <c r="J336" s="41" t="s">
        <v>3</v>
      </c>
      <c r="K336" s="42">
        <v>0.66666666666666663</v>
      </c>
      <c r="L336" s="42">
        <v>0.67013888888888884</v>
      </c>
      <c r="M336" s="41" t="s">
        <v>11</v>
      </c>
      <c r="N336" s="42">
        <v>0.70138888888888884</v>
      </c>
      <c r="O336" s="41" t="s">
        <v>27</v>
      </c>
      <c r="P336" s="9" t="str">
        <f t="shared" si="244"/>
        <v>OK</v>
      </c>
      <c r="Q336" s="11">
        <f t="shared" si="245"/>
        <v>3.125E-2</v>
      </c>
      <c r="R336" s="11">
        <f t="shared" si="246"/>
        <v>3.4722222222222099E-3</v>
      </c>
      <c r="S336" s="11">
        <f t="shared" si="247"/>
        <v>3.472222222222221E-2</v>
      </c>
      <c r="T336" s="11">
        <f t="shared" si="249"/>
        <v>3.4722222222222099E-3</v>
      </c>
      <c r="U336" s="41">
        <v>34.299999999999997</v>
      </c>
      <c r="V336" s="98">
        <f>INDEX('Počty dní'!F:J,MATCH(E336,'Počty dní'!H:H,0),4)</f>
        <v>57</v>
      </c>
      <c r="W336" s="99">
        <f>V336*U336</f>
        <v>1955.1</v>
      </c>
    </row>
    <row r="337" spans="1:24" ht="15" thickBot="1" x14ac:dyDescent="0.35">
      <c r="A337" s="66">
        <v>531</v>
      </c>
      <c r="B337" s="41">
        <v>5131</v>
      </c>
      <c r="C337" s="41" t="s">
        <v>1</v>
      </c>
      <c r="D337" s="41"/>
      <c r="E337" s="10" t="str">
        <f>CONCATENATE(C337,D337)</f>
        <v>X</v>
      </c>
      <c r="F337" s="41" t="s">
        <v>42</v>
      </c>
      <c r="G337" s="41">
        <v>18</v>
      </c>
      <c r="H337" s="9" t="str">
        <f>CONCATENATE(F337,"/",G337)</f>
        <v>XXX815/18</v>
      </c>
      <c r="I337" s="41" t="s">
        <v>2</v>
      </c>
      <c r="J337" s="41" t="s">
        <v>3</v>
      </c>
      <c r="K337" s="42">
        <v>0.71180555555555547</v>
      </c>
      <c r="L337" s="42">
        <v>0.71527777777777779</v>
      </c>
      <c r="M337" s="41" t="s">
        <v>27</v>
      </c>
      <c r="N337" s="42">
        <v>0.74652777777777779</v>
      </c>
      <c r="O337" s="41" t="s">
        <v>11</v>
      </c>
      <c r="P337" s="9"/>
      <c r="Q337" s="11">
        <f t="shared" si="245"/>
        <v>3.125E-2</v>
      </c>
      <c r="R337" s="11">
        <f t="shared" si="246"/>
        <v>3.4722222222223209E-3</v>
      </c>
      <c r="S337" s="11">
        <f t="shared" si="247"/>
        <v>3.4722222222222321E-2</v>
      </c>
      <c r="T337" s="11">
        <f t="shared" si="249"/>
        <v>1.041666666666663E-2</v>
      </c>
      <c r="U337" s="41">
        <v>34.700000000000003</v>
      </c>
      <c r="V337" s="98">
        <f>INDEX('Počty dní'!F:J,MATCH(E337,'Počty dní'!H:H,0),4)</f>
        <v>57</v>
      </c>
      <c r="W337" s="99">
        <f>V337*U337</f>
        <v>1977.9</v>
      </c>
    </row>
    <row r="338" spans="1:24" ht="15" thickBot="1" x14ac:dyDescent="0.35">
      <c r="A338" s="43" t="str">
        <f ca="1">CONCATENATE(INDIRECT("R[-3]C[0]",FALSE),"celkem")</f>
        <v>531celkem</v>
      </c>
      <c r="B338" s="44"/>
      <c r="C338" s="44" t="str">
        <f ca="1">INDIRECT("R[-1]C[12]",FALSE)</f>
        <v>Moravské Budějovice,,aut.nádr.</v>
      </c>
      <c r="D338" s="45"/>
      <c r="E338" s="44"/>
      <c r="F338" s="45"/>
      <c r="G338" s="46"/>
      <c r="H338" s="47"/>
      <c r="I338" s="48"/>
      <c r="J338" s="49" t="str">
        <f ca="1">INDIRECT("R[-2]C[0]",FALSE)</f>
        <v>V</v>
      </c>
      <c r="K338" s="50"/>
      <c r="L338" s="51"/>
      <c r="M338" s="52"/>
      <c r="N338" s="51"/>
      <c r="O338" s="53"/>
      <c r="P338" s="44"/>
      <c r="Q338" s="54">
        <f>SUM(Q330:Q337)</f>
        <v>0.25</v>
      </c>
      <c r="R338" s="54">
        <f t="shared" ref="R338:T338" si="250">SUM(R330:R337)</f>
        <v>2.2222222222222199E-2</v>
      </c>
      <c r="S338" s="54">
        <f t="shared" si="250"/>
        <v>0.27222222222222225</v>
      </c>
      <c r="T338" s="54">
        <f t="shared" si="250"/>
        <v>0.2416666666666667</v>
      </c>
      <c r="U338" s="55">
        <f>SUM(U330:U337)</f>
        <v>276</v>
      </c>
      <c r="V338" s="56"/>
      <c r="W338" s="106">
        <f>SUM(W330:W337)</f>
        <v>15732</v>
      </c>
      <c r="X338" s="58"/>
    </row>
    <row r="341" spans="1:24" x14ac:dyDescent="0.3">
      <c r="A341" s="58" t="s">
        <v>89</v>
      </c>
      <c r="B341" s="58"/>
    </row>
    <row r="342" spans="1:24" x14ac:dyDescent="0.3">
      <c r="A342" s="58" t="str">
        <f t="shared" ref="A342:A344" si="251">CONCATENATE(B342,"celkem")</f>
        <v>510celkem</v>
      </c>
      <c r="B342" s="58">
        <v>510</v>
      </c>
    </row>
    <row r="343" spans="1:24" x14ac:dyDescent="0.3">
      <c r="A343" s="58" t="str">
        <f t="shared" si="251"/>
        <v>519celkem</v>
      </c>
      <c r="B343" s="58">
        <v>519</v>
      </c>
    </row>
    <row r="344" spans="1:24" x14ac:dyDescent="0.3">
      <c r="A344" s="58" t="str">
        <f t="shared" si="251"/>
        <v>523celkem</v>
      </c>
      <c r="B344" s="58">
        <v>523</v>
      </c>
    </row>
  </sheetData>
  <autoFilter ref="A1:AA351" xr:uid="{E9FB4CBE-2E2F-4D41-956D-4597FF973ABE}"/>
  <conditionalFormatting sqref="E1">
    <cfRule type="containsText" dxfId="20" priority="21" operator="containsText" text="stídání">
      <formula>NOT(ISERROR(SEARCH("stídání",E1)))</formula>
    </cfRule>
    <cfRule type="containsText" dxfId="19" priority="22" operator="containsText" text="střídání">
      <formula>NOT(ISERROR(SEARCH("střídání",E1)))</formula>
    </cfRule>
  </conditionalFormatting>
  <conditionalFormatting sqref="P4:P13 P17:P28 P32:P42 P46:P51 P55:P61 P65:P74 P89:P94 P108:P117 P133:P141 P145:P152 P156:P160 P162:P180 P184:P193 P195 P197:P207 P211:P216 P220:P231 P235:P242 P246:P250 P254:P261 P265:P279 P315:P326">
    <cfRule type="containsText" dxfId="18" priority="19" operator="containsText" text="POZOR">
      <formula>NOT(ISERROR(SEARCH("POZOR",P4)))</formula>
    </cfRule>
  </conditionalFormatting>
  <conditionalFormatting sqref="P78:P85">
    <cfRule type="containsText" dxfId="17" priority="14" operator="containsText" text="POZOR">
      <formula>NOT(ISERROR(SEARCH("POZOR",P78)))</formula>
    </cfRule>
  </conditionalFormatting>
  <conditionalFormatting sqref="P98:P104">
    <cfRule type="containsText" dxfId="16" priority="13" operator="containsText" text="POZOR">
      <formula>NOT(ISERROR(SEARCH("POZOR",P98)))</formula>
    </cfRule>
  </conditionalFormatting>
  <conditionalFormatting sqref="P121:P129">
    <cfRule type="containsText" dxfId="15" priority="11" operator="containsText" text="POZOR">
      <formula>NOT(ISERROR(SEARCH("POZOR",P121)))</formula>
    </cfRule>
  </conditionalFormatting>
  <conditionalFormatting sqref="P284:P294">
    <cfRule type="containsText" dxfId="14" priority="6" operator="containsText" text="POZOR">
      <formula>NOT(ISERROR(SEARCH("POZOR",P284)))</formula>
    </cfRule>
  </conditionalFormatting>
  <conditionalFormatting sqref="P298:P311">
    <cfRule type="containsText" dxfId="13" priority="5" operator="containsText" text="POZOR">
      <formula>NOT(ISERROR(SEARCH("POZOR",P298)))</formula>
    </cfRule>
  </conditionalFormatting>
  <conditionalFormatting sqref="P330:P337">
    <cfRule type="containsText" dxfId="12" priority="1" operator="containsText" text="POZOR">
      <formula>NOT(ISERROR(SEARCH("POZOR",P330)))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54A9A-AF20-4C99-B5BD-BF78A2DA79B1}">
  <dimension ref="A1:AA125"/>
  <sheetViews>
    <sheetView workbookViewId="0">
      <selection activeCell="Q1" sqref="Q1:T1048576"/>
    </sheetView>
  </sheetViews>
  <sheetFormatPr defaultRowHeight="14.4" x14ac:dyDescent="0.3"/>
  <cols>
    <col min="1" max="1" width="5.44140625" customWidth="1"/>
    <col min="2" max="2" width="6.21875" customWidth="1"/>
    <col min="3" max="3" width="4.109375" customWidth="1"/>
    <col min="4" max="4" width="4.33203125" customWidth="1"/>
    <col min="5" max="5" width="5.77734375" customWidth="1"/>
    <col min="6" max="6" width="8.33203125" customWidth="1"/>
    <col min="7" max="7" width="4.6640625" customWidth="1"/>
    <col min="8" max="8" width="10.6640625" customWidth="1"/>
    <col min="9" max="10" width="4.44140625" customWidth="1"/>
    <col min="11" max="12" width="7.21875" customWidth="1"/>
    <col min="13" max="13" width="29.21875" customWidth="1"/>
    <col min="14" max="14" width="6.88671875" customWidth="1"/>
    <col min="15" max="15" width="29.77734375" customWidth="1"/>
    <col min="16" max="16" width="4.88671875" customWidth="1"/>
    <col min="17" max="20" width="7" customWidth="1"/>
    <col min="21" max="22" width="7.21875" customWidth="1"/>
  </cols>
  <sheetData>
    <row r="1" spans="1:27" s="8" customFormat="1" ht="148.80000000000001" thickBot="1" x14ac:dyDescent="0.35">
      <c r="A1" s="2" t="s">
        <v>52</v>
      </c>
      <c r="B1" s="3" t="s">
        <v>53</v>
      </c>
      <c r="C1" s="3" t="s">
        <v>54</v>
      </c>
      <c r="D1" s="3" t="s">
        <v>55</v>
      </c>
      <c r="E1" s="4" t="s">
        <v>56</v>
      </c>
      <c r="F1" s="5" t="s">
        <v>57</v>
      </c>
      <c r="G1" s="6" t="s">
        <v>58</v>
      </c>
      <c r="H1" s="5" t="s">
        <v>59</v>
      </c>
      <c r="I1" s="3" t="s">
        <v>60</v>
      </c>
      <c r="J1" s="3" t="s">
        <v>61</v>
      </c>
      <c r="K1" s="3" t="s">
        <v>62</v>
      </c>
      <c r="L1" s="3" t="s">
        <v>63</v>
      </c>
      <c r="M1" s="3" t="s">
        <v>64</v>
      </c>
      <c r="N1" s="3" t="s">
        <v>65</v>
      </c>
      <c r="O1" s="3" t="s">
        <v>66</v>
      </c>
      <c r="P1" s="3" t="s">
        <v>67</v>
      </c>
      <c r="Q1" s="3" t="s">
        <v>68</v>
      </c>
      <c r="R1" s="3" t="s">
        <v>69</v>
      </c>
      <c r="S1" s="3" t="s">
        <v>70</v>
      </c>
      <c r="T1" s="3" t="s">
        <v>71</v>
      </c>
      <c r="U1" s="3" t="s">
        <v>72</v>
      </c>
      <c r="V1" s="3" t="s">
        <v>73</v>
      </c>
      <c r="W1" s="3" t="s">
        <v>74</v>
      </c>
      <c r="Y1" s="7"/>
      <c r="Z1" s="7"/>
    </row>
    <row r="2" spans="1:27" s="8" customFormat="1" x14ac:dyDescent="0.3">
      <c r="A2" s="69"/>
      <c r="B2" s="69"/>
      <c r="C2" s="69"/>
      <c r="D2" s="69"/>
      <c r="E2" s="70"/>
      <c r="F2" s="71"/>
      <c r="G2" s="72"/>
      <c r="H2" s="71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Y2" s="7"/>
      <c r="Z2" s="7"/>
    </row>
    <row r="3" spans="1:27" ht="15" thickBot="1" x14ac:dyDescent="0.35"/>
    <row r="4" spans="1:27" x14ac:dyDescent="0.3">
      <c r="A4" s="59">
        <v>504</v>
      </c>
      <c r="B4" s="60">
        <v>5204</v>
      </c>
      <c r="C4" s="60" t="s">
        <v>33</v>
      </c>
      <c r="D4" s="60"/>
      <c r="E4" s="61" t="str">
        <f t="shared" ref="E4:E11" si="0">CONCATENATE(C4,D4)</f>
        <v>6+</v>
      </c>
      <c r="F4" s="60" t="s">
        <v>92</v>
      </c>
      <c r="G4" s="60">
        <v>102</v>
      </c>
      <c r="H4" s="62" t="str">
        <f t="shared" ref="H4:H11" si="1">CONCATENATE(F4,"/",G4)</f>
        <v>XXX480/102</v>
      </c>
      <c r="I4" s="60" t="s">
        <v>2</v>
      </c>
      <c r="J4" s="60" t="s">
        <v>3</v>
      </c>
      <c r="K4" s="63">
        <v>0.18333333333333335</v>
      </c>
      <c r="L4" s="63">
        <v>0.18402777777777779</v>
      </c>
      <c r="M4" s="60" t="s">
        <v>26</v>
      </c>
      <c r="N4" s="63">
        <v>0.22430555555555556</v>
      </c>
      <c r="O4" s="60" t="s">
        <v>4</v>
      </c>
      <c r="P4" s="62" t="str">
        <f t="shared" ref="P4:P10" si="2">IF(M5=O4,"OK","POZOR")</f>
        <v>OK</v>
      </c>
      <c r="Q4" s="64">
        <f t="shared" ref="Q4" si="3">IF(ISNUMBER(G4),N4-L4,IF(F4="přejezd",N4-L4,0))</f>
        <v>4.0277777777777773E-2</v>
      </c>
      <c r="R4" s="64">
        <f t="shared" ref="R4" si="4">IF(ISNUMBER(G4),L4-K4,0)</f>
        <v>6.9444444444444198E-4</v>
      </c>
      <c r="S4" s="64">
        <f t="shared" ref="S4" si="5">Q4+R4</f>
        <v>4.0972222222222215E-2</v>
      </c>
      <c r="T4" s="64"/>
      <c r="U4" s="60">
        <v>38.200000000000003</v>
      </c>
      <c r="V4" s="62">
        <f>INDEX('Počty dní'!L:P,MATCH(E4,'Počty dní'!N:N,0),4)</f>
        <v>112</v>
      </c>
      <c r="W4" s="65">
        <f t="shared" ref="W4:W11" si="6">V4*U4</f>
        <v>4278.4000000000005</v>
      </c>
    </row>
    <row r="5" spans="1:27" x14ac:dyDescent="0.3">
      <c r="A5" s="66">
        <v>504</v>
      </c>
      <c r="B5" s="41">
        <v>5204</v>
      </c>
      <c r="C5" s="41" t="s">
        <v>33</v>
      </c>
      <c r="D5" s="41"/>
      <c r="E5" s="10" t="str">
        <f t="shared" si="0"/>
        <v>6+</v>
      </c>
      <c r="F5" s="41" t="s">
        <v>92</v>
      </c>
      <c r="G5" s="41">
        <v>101</v>
      </c>
      <c r="H5" s="9" t="str">
        <f t="shared" si="1"/>
        <v>XXX480/101</v>
      </c>
      <c r="I5" s="41" t="s">
        <v>2</v>
      </c>
      <c r="J5" s="41" t="s">
        <v>3</v>
      </c>
      <c r="K5" s="42">
        <v>0.27430555555555552</v>
      </c>
      <c r="L5" s="42">
        <v>0.27638888888888885</v>
      </c>
      <c r="M5" s="41" t="s">
        <v>4</v>
      </c>
      <c r="N5" s="42">
        <v>0.31597222222222221</v>
      </c>
      <c r="O5" s="41" t="s">
        <v>26</v>
      </c>
      <c r="P5" s="9" t="str">
        <f t="shared" si="2"/>
        <v>OK</v>
      </c>
      <c r="Q5" s="11">
        <f t="shared" ref="Q5:Q11" si="7">IF(ISNUMBER(G5),N5-L5,IF(F5="přejezd",N5-L5,0))</f>
        <v>3.9583333333333359E-2</v>
      </c>
      <c r="R5" s="11">
        <f t="shared" ref="R5:R11" si="8">IF(ISNUMBER(G5),L5-K5,0)</f>
        <v>2.0833333333333259E-3</v>
      </c>
      <c r="S5" s="11">
        <f t="shared" ref="S5:S11" si="9">Q5+R5</f>
        <v>4.1666666666666685E-2</v>
      </c>
      <c r="T5" s="11">
        <f t="shared" ref="T5:T11" si="10">K5-N4</f>
        <v>4.9999999999999961E-2</v>
      </c>
      <c r="U5" s="41">
        <v>38.200000000000003</v>
      </c>
      <c r="V5" s="9">
        <f>INDEX('Počty dní'!L:P,MATCH(E5,'Počty dní'!N:N,0),4)</f>
        <v>112</v>
      </c>
      <c r="W5" s="40">
        <f t="shared" si="6"/>
        <v>4278.4000000000005</v>
      </c>
    </row>
    <row r="6" spans="1:27" x14ac:dyDescent="0.3">
      <c r="A6" s="66">
        <v>504</v>
      </c>
      <c r="B6" s="41">
        <v>5204</v>
      </c>
      <c r="C6" s="41" t="s">
        <v>33</v>
      </c>
      <c r="D6" s="41"/>
      <c r="E6" s="10" t="str">
        <f t="shared" si="0"/>
        <v>6+</v>
      </c>
      <c r="F6" s="41" t="s">
        <v>92</v>
      </c>
      <c r="G6" s="41">
        <v>104</v>
      </c>
      <c r="H6" s="9" t="str">
        <f t="shared" si="1"/>
        <v>XXX480/104</v>
      </c>
      <c r="I6" s="41" t="s">
        <v>3</v>
      </c>
      <c r="J6" s="41" t="s">
        <v>3</v>
      </c>
      <c r="K6" s="42">
        <v>0.34513888888888888</v>
      </c>
      <c r="L6" s="42">
        <v>0.34722222222222227</v>
      </c>
      <c r="M6" s="41" t="s">
        <v>26</v>
      </c>
      <c r="N6" s="42">
        <v>0.38750000000000001</v>
      </c>
      <c r="O6" s="41" t="s">
        <v>4</v>
      </c>
      <c r="P6" s="9" t="str">
        <f t="shared" si="2"/>
        <v>OK</v>
      </c>
      <c r="Q6" s="11">
        <f t="shared" si="7"/>
        <v>4.0277777777777746E-2</v>
      </c>
      <c r="R6" s="11">
        <f t="shared" si="8"/>
        <v>2.0833333333333814E-3</v>
      </c>
      <c r="S6" s="11">
        <f t="shared" si="9"/>
        <v>4.2361111111111127E-2</v>
      </c>
      <c r="T6" s="11">
        <f t="shared" si="10"/>
        <v>2.9166666666666674E-2</v>
      </c>
      <c r="U6" s="41">
        <v>38.200000000000003</v>
      </c>
      <c r="V6" s="9">
        <f>INDEX('Počty dní'!L:P,MATCH(E6,'Počty dní'!N:N,0),4)</f>
        <v>112</v>
      </c>
      <c r="W6" s="40">
        <f t="shared" si="6"/>
        <v>4278.4000000000005</v>
      </c>
    </row>
    <row r="7" spans="1:27" x14ac:dyDescent="0.3">
      <c r="A7" s="66">
        <v>504</v>
      </c>
      <c r="B7" s="41">
        <v>5204</v>
      </c>
      <c r="C7" s="41" t="s">
        <v>33</v>
      </c>
      <c r="D7" s="41"/>
      <c r="E7" s="10" t="str">
        <f t="shared" si="0"/>
        <v>6+</v>
      </c>
      <c r="F7" s="41" t="s">
        <v>92</v>
      </c>
      <c r="G7" s="41">
        <v>103</v>
      </c>
      <c r="H7" s="9" t="str">
        <f t="shared" si="1"/>
        <v>XXX480/103</v>
      </c>
      <c r="I7" s="41" t="s">
        <v>3</v>
      </c>
      <c r="J7" s="41" t="s">
        <v>3</v>
      </c>
      <c r="K7" s="42">
        <v>0.44097222222222227</v>
      </c>
      <c r="L7" s="42">
        <v>0.44305555555555554</v>
      </c>
      <c r="M7" s="41" t="s">
        <v>4</v>
      </c>
      <c r="N7" s="42">
        <v>0.4826388888888889</v>
      </c>
      <c r="O7" s="41" t="s">
        <v>26</v>
      </c>
      <c r="P7" s="9" t="str">
        <f t="shared" si="2"/>
        <v>OK</v>
      </c>
      <c r="Q7" s="11">
        <f t="shared" si="7"/>
        <v>3.9583333333333359E-2</v>
      </c>
      <c r="R7" s="11">
        <f t="shared" si="8"/>
        <v>2.0833333333332704E-3</v>
      </c>
      <c r="S7" s="11">
        <f t="shared" si="9"/>
        <v>4.166666666666663E-2</v>
      </c>
      <c r="T7" s="11">
        <f t="shared" si="10"/>
        <v>5.3472222222222254E-2</v>
      </c>
      <c r="U7" s="41">
        <v>38.200000000000003</v>
      </c>
      <c r="V7" s="9">
        <f>INDEX('Počty dní'!L:P,MATCH(E7,'Počty dní'!N:N,0),4)</f>
        <v>112</v>
      </c>
      <c r="W7" s="40">
        <f t="shared" si="6"/>
        <v>4278.4000000000005</v>
      </c>
    </row>
    <row r="8" spans="1:27" x14ac:dyDescent="0.3">
      <c r="A8" s="66">
        <v>504</v>
      </c>
      <c r="B8" s="41">
        <v>5204</v>
      </c>
      <c r="C8" s="41" t="s">
        <v>33</v>
      </c>
      <c r="D8" s="41"/>
      <c r="E8" s="10" t="str">
        <f t="shared" si="0"/>
        <v>6+</v>
      </c>
      <c r="F8" s="41" t="s">
        <v>92</v>
      </c>
      <c r="G8" s="41">
        <v>106</v>
      </c>
      <c r="H8" s="9" t="str">
        <f t="shared" si="1"/>
        <v>XXX480/106</v>
      </c>
      <c r="I8" s="41" t="s">
        <v>3</v>
      </c>
      <c r="J8" s="41" t="s">
        <v>3</v>
      </c>
      <c r="K8" s="42">
        <v>0.51180555555555551</v>
      </c>
      <c r="L8" s="42">
        <v>0.51388888888888895</v>
      </c>
      <c r="M8" s="41" t="s">
        <v>26</v>
      </c>
      <c r="N8" s="42">
        <v>0.5541666666666667</v>
      </c>
      <c r="O8" s="41" t="s">
        <v>4</v>
      </c>
      <c r="P8" s="9" t="str">
        <f t="shared" si="2"/>
        <v>OK</v>
      </c>
      <c r="Q8" s="11">
        <f t="shared" si="7"/>
        <v>4.0277777777777746E-2</v>
      </c>
      <c r="R8" s="11">
        <f t="shared" si="8"/>
        <v>2.083333333333437E-3</v>
      </c>
      <c r="S8" s="11">
        <f t="shared" si="9"/>
        <v>4.2361111111111183E-2</v>
      </c>
      <c r="T8" s="11">
        <f t="shared" si="10"/>
        <v>2.9166666666666619E-2</v>
      </c>
      <c r="U8" s="41">
        <v>38.200000000000003</v>
      </c>
      <c r="V8" s="9">
        <f>INDEX('Počty dní'!L:P,MATCH(E8,'Počty dní'!N:N,0),4)</f>
        <v>112</v>
      </c>
      <c r="W8" s="40">
        <f t="shared" si="6"/>
        <v>4278.4000000000005</v>
      </c>
    </row>
    <row r="9" spans="1:27" x14ac:dyDescent="0.3">
      <c r="A9" s="66">
        <v>504</v>
      </c>
      <c r="B9" s="41">
        <v>5204</v>
      </c>
      <c r="C9" s="41" t="s">
        <v>33</v>
      </c>
      <c r="D9" s="41"/>
      <c r="E9" s="10" t="str">
        <f t="shared" si="0"/>
        <v>6+</v>
      </c>
      <c r="F9" s="41" t="s">
        <v>92</v>
      </c>
      <c r="G9" s="41">
        <v>105</v>
      </c>
      <c r="H9" s="9" t="str">
        <f t="shared" si="1"/>
        <v>XXX480/105</v>
      </c>
      <c r="I9" s="41" t="s">
        <v>3</v>
      </c>
      <c r="J9" s="41" t="s">
        <v>3</v>
      </c>
      <c r="K9" s="42">
        <v>0.60763888888888895</v>
      </c>
      <c r="L9" s="42">
        <v>0.60972222222222217</v>
      </c>
      <c r="M9" s="41" t="s">
        <v>4</v>
      </c>
      <c r="N9" s="42">
        <v>0.64930555555555558</v>
      </c>
      <c r="O9" s="41" t="s">
        <v>26</v>
      </c>
      <c r="P9" s="9" t="str">
        <f t="shared" si="2"/>
        <v>OK</v>
      </c>
      <c r="Q9" s="11">
        <f t="shared" si="7"/>
        <v>3.9583333333333415E-2</v>
      </c>
      <c r="R9" s="11">
        <f t="shared" si="8"/>
        <v>2.0833333333332149E-3</v>
      </c>
      <c r="S9" s="11">
        <f t="shared" si="9"/>
        <v>4.166666666666663E-2</v>
      </c>
      <c r="T9" s="11">
        <f t="shared" si="10"/>
        <v>5.3472222222222254E-2</v>
      </c>
      <c r="U9" s="41">
        <v>38.200000000000003</v>
      </c>
      <c r="V9" s="9">
        <f>INDEX('Počty dní'!L:P,MATCH(E9,'Počty dní'!N:N,0),4)</f>
        <v>112</v>
      </c>
      <c r="W9" s="40">
        <f t="shared" si="6"/>
        <v>4278.4000000000005</v>
      </c>
    </row>
    <row r="10" spans="1:27" x14ac:dyDescent="0.3">
      <c r="A10" s="66">
        <v>504</v>
      </c>
      <c r="B10" s="41">
        <v>5204</v>
      </c>
      <c r="C10" s="41" t="s">
        <v>33</v>
      </c>
      <c r="D10" s="41"/>
      <c r="E10" s="10" t="str">
        <f t="shared" si="0"/>
        <v>6+</v>
      </c>
      <c r="F10" s="41" t="s">
        <v>92</v>
      </c>
      <c r="G10" s="41">
        <v>108</v>
      </c>
      <c r="H10" s="9" t="str">
        <f t="shared" si="1"/>
        <v>XXX480/108</v>
      </c>
      <c r="I10" s="41" t="s">
        <v>3</v>
      </c>
      <c r="J10" s="41" t="s">
        <v>3</v>
      </c>
      <c r="K10" s="42">
        <v>0.67847222222222225</v>
      </c>
      <c r="L10" s="42">
        <v>0.68055555555555547</v>
      </c>
      <c r="M10" s="41" t="s">
        <v>26</v>
      </c>
      <c r="N10" s="42">
        <v>0.72083333333333333</v>
      </c>
      <c r="O10" s="41" t="s">
        <v>4</v>
      </c>
      <c r="P10" s="9" t="str">
        <f t="shared" si="2"/>
        <v>OK</v>
      </c>
      <c r="Q10" s="11">
        <f t="shared" si="7"/>
        <v>4.0277777777777857E-2</v>
      </c>
      <c r="R10" s="11">
        <f t="shared" si="8"/>
        <v>2.0833333333332149E-3</v>
      </c>
      <c r="S10" s="11">
        <f t="shared" si="9"/>
        <v>4.2361111111111072E-2</v>
      </c>
      <c r="T10" s="11">
        <f t="shared" si="10"/>
        <v>2.9166666666666674E-2</v>
      </c>
      <c r="U10" s="41">
        <v>38.200000000000003</v>
      </c>
      <c r="V10" s="9">
        <f>INDEX('Počty dní'!L:P,MATCH(E10,'Počty dní'!N:N,0),4)</f>
        <v>112</v>
      </c>
      <c r="W10" s="40">
        <f t="shared" si="6"/>
        <v>4278.4000000000005</v>
      </c>
    </row>
    <row r="11" spans="1:27" ht="15" thickBot="1" x14ac:dyDescent="0.35">
      <c r="A11" s="66">
        <v>504</v>
      </c>
      <c r="B11" s="41">
        <v>5204</v>
      </c>
      <c r="C11" s="41" t="s">
        <v>33</v>
      </c>
      <c r="D11" s="41"/>
      <c r="E11" s="10" t="str">
        <f t="shared" si="0"/>
        <v>6+</v>
      </c>
      <c r="F11" s="77" t="s">
        <v>92</v>
      </c>
      <c r="G11" s="41">
        <v>109</v>
      </c>
      <c r="H11" s="9" t="str">
        <f t="shared" si="1"/>
        <v>XXX480/109</v>
      </c>
      <c r="I11" s="41" t="s">
        <v>3</v>
      </c>
      <c r="J11" s="41" t="s">
        <v>3</v>
      </c>
      <c r="K11" s="42">
        <v>0.77430555555555547</v>
      </c>
      <c r="L11" s="42">
        <v>0.77638888888888891</v>
      </c>
      <c r="M11" s="41" t="s">
        <v>4</v>
      </c>
      <c r="N11" s="42">
        <v>0.81597222222222221</v>
      </c>
      <c r="O11" s="41" t="s">
        <v>26</v>
      </c>
      <c r="P11" s="9"/>
      <c r="Q11" s="11">
        <f t="shared" si="7"/>
        <v>3.9583333333333304E-2</v>
      </c>
      <c r="R11" s="11">
        <f t="shared" si="8"/>
        <v>2.083333333333437E-3</v>
      </c>
      <c r="S11" s="11">
        <f t="shared" si="9"/>
        <v>4.1666666666666741E-2</v>
      </c>
      <c r="T11" s="11">
        <f t="shared" si="10"/>
        <v>5.3472222222222143E-2</v>
      </c>
      <c r="U11" s="41">
        <v>38.200000000000003</v>
      </c>
      <c r="V11" s="9">
        <f>INDEX('Počty dní'!L:P,MATCH(E11,'Počty dní'!N:N,0),4)</f>
        <v>112</v>
      </c>
      <c r="W11" s="40">
        <f t="shared" si="6"/>
        <v>4278.4000000000005</v>
      </c>
    </row>
    <row r="12" spans="1:27" ht="15" thickBot="1" x14ac:dyDescent="0.35">
      <c r="A12" s="43" t="str">
        <f ca="1">CONCATENATE(INDIRECT("R[-3]C[0]",FALSE),"celkem")</f>
        <v>504celkem</v>
      </c>
      <c r="B12" s="44"/>
      <c r="C12" s="44" t="str">
        <f ca="1">INDIRECT("R[-1]C[12]",FALSE)</f>
        <v>Dukovany,,obec</v>
      </c>
      <c r="D12" s="45"/>
      <c r="E12" s="44"/>
      <c r="F12" s="45"/>
      <c r="G12" s="46"/>
      <c r="H12" s="47"/>
      <c r="I12" s="48"/>
      <c r="J12" s="49" t="str">
        <f ca="1">INDIRECT("R[-2]C[0]",FALSE)</f>
        <v>V</v>
      </c>
      <c r="K12" s="50"/>
      <c r="L12" s="51"/>
      <c r="M12" s="52"/>
      <c r="N12" s="51"/>
      <c r="O12" s="53"/>
      <c r="P12" s="44"/>
      <c r="Q12" s="54">
        <f>SUM(Q4:Q11)</f>
        <v>0.31944444444444453</v>
      </c>
      <c r="R12" s="54">
        <f t="shared" ref="R12:T12" si="11">SUM(R4:R11)</f>
        <v>1.5277777777777724E-2</v>
      </c>
      <c r="S12" s="54">
        <f t="shared" si="11"/>
        <v>0.33472222222222225</v>
      </c>
      <c r="T12" s="54">
        <f t="shared" si="11"/>
        <v>0.29791666666666661</v>
      </c>
      <c r="U12" s="55">
        <f>SUM(U4:U11)</f>
        <v>305.59999999999997</v>
      </c>
      <c r="V12" s="56"/>
      <c r="W12" s="57">
        <f>SUM(W4:W11)</f>
        <v>34227.200000000004</v>
      </c>
      <c r="X12" s="58"/>
      <c r="Y12" s="58"/>
      <c r="Z12" s="58"/>
      <c r="AA12" s="58"/>
    </row>
    <row r="14" spans="1:27" ht="15" thickBot="1" x14ac:dyDescent="0.35"/>
    <row r="15" spans="1:27" x14ac:dyDescent="0.3">
      <c r="A15" s="59">
        <v>516</v>
      </c>
      <c r="B15" s="60">
        <v>5216</v>
      </c>
      <c r="C15" s="60" t="s">
        <v>33</v>
      </c>
      <c r="D15" s="60"/>
      <c r="E15" s="61" t="str">
        <f t="shared" ref="E15:E21" si="12">CONCATENATE(C15,D15)</f>
        <v>6+</v>
      </c>
      <c r="F15" s="60" t="s">
        <v>41</v>
      </c>
      <c r="G15" s="60">
        <v>104</v>
      </c>
      <c r="H15" s="62" t="str">
        <f t="shared" ref="H15:H21" si="13">CONCATENATE(F15,"/",G15)</f>
        <v>XXX370/104</v>
      </c>
      <c r="I15" s="60" t="s">
        <v>2</v>
      </c>
      <c r="J15" s="60" t="s">
        <v>3</v>
      </c>
      <c r="K15" s="63">
        <v>0.24166666666666667</v>
      </c>
      <c r="L15" s="63">
        <v>0.24305555555555555</v>
      </c>
      <c r="M15" s="60" t="s">
        <v>20</v>
      </c>
      <c r="N15" s="63">
        <v>0.29166666666666669</v>
      </c>
      <c r="O15" s="60" t="s">
        <v>4</v>
      </c>
      <c r="P15" s="62" t="str">
        <f t="shared" ref="P15:P20" si="14">IF(M16=O15,"OK","POZOR")</f>
        <v>OK</v>
      </c>
      <c r="Q15" s="64">
        <f t="shared" ref="Q15:Q21" si="15">IF(ISNUMBER(G15),N15-L15,IF(F15="přejezd",N15-L15,0))</f>
        <v>4.8611111111111133E-2</v>
      </c>
      <c r="R15" s="64">
        <f t="shared" ref="R15:R21" si="16">IF(ISNUMBER(G15),L15-K15,0)</f>
        <v>1.388888888888884E-3</v>
      </c>
      <c r="S15" s="64">
        <f t="shared" ref="S15:S21" si="17">Q15+R15</f>
        <v>5.0000000000000017E-2</v>
      </c>
      <c r="T15" s="64"/>
      <c r="U15" s="60">
        <v>47.4</v>
      </c>
      <c r="V15" s="62">
        <f>INDEX('Počty dní'!L:P,MATCH(E15,'Počty dní'!N:N,0),4)</f>
        <v>112</v>
      </c>
      <c r="W15" s="65">
        <f t="shared" ref="W15:W21" si="18">V15*U15</f>
        <v>5308.8</v>
      </c>
    </row>
    <row r="16" spans="1:27" x14ac:dyDescent="0.3">
      <c r="A16" s="66">
        <v>516</v>
      </c>
      <c r="B16" s="41">
        <v>5216</v>
      </c>
      <c r="C16" s="41" t="s">
        <v>33</v>
      </c>
      <c r="D16" s="41"/>
      <c r="E16" s="10" t="str">
        <f t="shared" si="12"/>
        <v>6+</v>
      </c>
      <c r="F16" s="41" t="s">
        <v>41</v>
      </c>
      <c r="G16" s="41">
        <v>103</v>
      </c>
      <c r="H16" s="9" t="str">
        <f t="shared" si="13"/>
        <v>XXX370/103</v>
      </c>
      <c r="I16" s="41" t="s">
        <v>3</v>
      </c>
      <c r="J16" s="41" t="s">
        <v>3</v>
      </c>
      <c r="K16" s="42">
        <v>0.37152777777777773</v>
      </c>
      <c r="L16" s="42">
        <v>0.375</v>
      </c>
      <c r="M16" s="41" t="s">
        <v>4</v>
      </c>
      <c r="N16" s="42">
        <v>0.42222222222222222</v>
      </c>
      <c r="O16" s="41" t="s">
        <v>20</v>
      </c>
      <c r="P16" s="9" t="str">
        <f t="shared" si="14"/>
        <v>OK</v>
      </c>
      <c r="Q16" s="11">
        <f t="shared" si="15"/>
        <v>4.7222222222222221E-2</v>
      </c>
      <c r="R16" s="11">
        <f t="shared" si="16"/>
        <v>3.4722222222222654E-3</v>
      </c>
      <c r="S16" s="11">
        <f t="shared" si="17"/>
        <v>5.0694444444444486E-2</v>
      </c>
      <c r="T16" s="11">
        <f t="shared" ref="T16:T21" si="19">K16-N15</f>
        <v>7.9861111111111049E-2</v>
      </c>
      <c r="U16" s="41">
        <v>47.4</v>
      </c>
      <c r="V16" s="9">
        <f>INDEX('Počty dní'!L:P,MATCH(E16,'Počty dní'!N:N,0),4)</f>
        <v>112</v>
      </c>
      <c r="W16" s="40">
        <f t="shared" si="18"/>
        <v>5308.8</v>
      </c>
    </row>
    <row r="17" spans="1:27" x14ac:dyDescent="0.3">
      <c r="A17" s="66">
        <v>516</v>
      </c>
      <c r="B17" s="41">
        <v>5216</v>
      </c>
      <c r="C17" s="41" t="s">
        <v>33</v>
      </c>
      <c r="D17" s="41"/>
      <c r="E17" s="10" t="str">
        <f t="shared" si="12"/>
        <v>6+</v>
      </c>
      <c r="F17" s="41" t="s">
        <v>44</v>
      </c>
      <c r="G17" s="41">
        <v>103</v>
      </c>
      <c r="H17" s="9" t="str">
        <f t="shared" si="13"/>
        <v>XXX405/103</v>
      </c>
      <c r="I17" s="41" t="s">
        <v>2</v>
      </c>
      <c r="J17" s="41" t="s">
        <v>3</v>
      </c>
      <c r="K17" s="42">
        <v>0.48749999999999999</v>
      </c>
      <c r="L17" s="42">
        <v>0.48958333333333331</v>
      </c>
      <c r="M17" s="41" t="s">
        <v>20</v>
      </c>
      <c r="N17" s="42">
        <v>0.53819444444444442</v>
      </c>
      <c r="O17" s="41" t="s">
        <v>35</v>
      </c>
      <c r="P17" s="9" t="str">
        <f t="shared" si="14"/>
        <v>OK</v>
      </c>
      <c r="Q17" s="11">
        <f t="shared" si="15"/>
        <v>4.8611111111111105E-2</v>
      </c>
      <c r="R17" s="11">
        <f t="shared" si="16"/>
        <v>2.0833333333333259E-3</v>
      </c>
      <c r="S17" s="11">
        <f t="shared" si="17"/>
        <v>5.0694444444444431E-2</v>
      </c>
      <c r="T17" s="11">
        <f t="shared" si="19"/>
        <v>6.5277777777777768E-2</v>
      </c>
      <c r="U17" s="41">
        <v>45.7</v>
      </c>
      <c r="V17" s="9">
        <f>INDEX('Počty dní'!L:P,MATCH(E17,'Počty dní'!N:N,0),4)</f>
        <v>112</v>
      </c>
      <c r="W17" s="40">
        <f t="shared" si="18"/>
        <v>5118.4000000000005</v>
      </c>
    </row>
    <row r="18" spans="1:27" x14ac:dyDescent="0.3">
      <c r="A18" s="66">
        <v>516</v>
      </c>
      <c r="B18" s="41">
        <v>5216</v>
      </c>
      <c r="C18" s="41" t="s">
        <v>33</v>
      </c>
      <c r="D18" s="41"/>
      <c r="E18" s="10" t="str">
        <f t="shared" ref="E18" si="20">CONCATENATE(C18,D18)</f>
        <v>6+</v>
      </c>
      <c r="F18" s="41" t="s">
        <v>28</v>
      </c>
      <c r="G18" s="41"/>
      <c r="H18" s="9" t="str">
        <f t="shared" ref="H18" si="21">CONCATENATE(F18,"/",G18)</f>
        <v>přejezd/</v>
      </c>
      <c r="I18" s="41"/>
      <c r="J18" s="41" t="s">
        <v>3</v>
      </c>
      <c r="K18" s="42">
        <v>0.53819444444444442</v>
      </c>
      <c r="L18" s="42">
        <v>0.53819444444444442</v>
      </c>
      <c r="M18" s="41" t="s">
        <v>35</v>
      </c>
      <c r="N18" s="42">
        <v>0.54027777777777775</v>
      </c>
      <c r="O18" s="41" t="s">
        <v>4</v>
      </c>
      <c r="P18" s="9" t="str">
        <f t="shared" si="14"/>
        <v>OK</v>
      </c>
      <c r="Q18" s="11">
        <f t="shared" si="15"/>
        <v>2.0833333333333259E-3</v>
      </c>
      <c r="R18" s="11">
        <f t="shared" si="16"/>
        <v>0</v>
      </c>
      <c r="S18" s="11">
        <f t="shared" si="17"/>
        <v>2.0833333333333259E-3</v>
      </c>
      <c r="T18" s="11">
        <f t="shared" si="19"/>
        <v>0</v>
      </c>
      <c r="U18" s="41">
        <v>0</v>
      </c>
      <c r="V18" s="9">
        <f>INDEX('Počty dní'!L:P,MATCH(E18,'Počty dní'!N:N,0),4)</f>
        <v>112</v>
      </c>
      <c r="W18" s="40">
        <f t="shared" ref="W18" si="22">V18*U18</f>
        <v>0</v>
      </c>
    </row>
    <row r="19" spans="1:27" x14ac:dyDescent="0.3">
      <c r="A19" s="66">
        <v>516</v>
      </c>
      <c r="B19" s="41">
        <v>5216</v>
      </c>
      <c r="C19" s="41" t="s">
        <v>33</v>
      </c>
      <c r="D19" s="41"/>
      <c r="E19" s="10" t="str">
        <f t="shared" si="12"/>
        <v>6+</v>
      </c>
      <c r="F19" s="41" t="s">
        <v>41</v>
      </c>
      <c r="G19" s="41">
        <v>107</v>
      </c>
      <c r="H19" s="9" t="str">
        <f t="shared" si="13"/>
        <v>XXX370/107</v>
      </c>
      <c r="I19" s="41" t="s">
        <v>3</v>
      </c>
      <c r="J19" s="41" t="s">
        <v>3</v>
      </c>
      <c r="K19" s="42">
        <v>0.54027777777777775</v>
      </c>
      <c r="L19" s="42">
        <v>0.54166666666666663</v>
      </c>
      <c r="M19" s="41" t="s">
        <v>4</v>
      </c>
      <c r="N19" s="42">
        <v>0.58888888888888891</v>
      </c>
      <c r="O19" s="41" t="s">
        <v>20</v>
      </c>
      <c r="P19" s="9" t="str">
        <f t="shared" si="14"/>
        <v>OK</v>
      </c>
      <c r="Q19" s="11">
        <f t="shared" si="15"/>
        <v>4.7222222222222276E-2</v>
      </c>
      <c r="R19" s="11">
        <f t="shared" si="16"/>
        <v>1.388888888888884E-3</v>
      </c>
      <c r="S19" s="11">
        <f t="shared" si="17"/>
        <v>4.861111111111116E-2</v>
      </c>
      <c r="T19" s="11">
        <f t="shared" si="19"/>
        <v>0</v>
      </c>
      <c r="U19" s="41">
        <v>47.4</v>
      </c>
      <c r="V19" s="9">
        <f>INDEX('Počty dní'!L:P,MATCH(E19,'Počty dní'!N:N,0),4)</f>
        <v>112</v>
      </c>
      <c r="W19" s="40">
        <f t="shared" si="18"/>
        <v>5308.8</v>
      </c>
    </row>
    <row r="20" spans="1:27" x14ac:dyDescent="0.3">
      <c r="A20" s="66">
        <v>516</v>
      </c>
      <c r="B20" s="41">
        <v>5216</v>
      </c>
      <c r="C20" s="41" t="s">
        <v>33</v>
      </c>
      <c r="D20" s="41"/>
      <c r="E20" s="10" t="str">
        <f t="shared" si="12"/>
        <v>6+</v>
      </c>
      <c r="F20" s="41" t="s">
        <v>44</v>
      </c>
      <c r="G20" s="41">
        <v>105</v>
      </c>
      <c r="H20" s="9" t="str">
        <f t="shared" si="13"/>
        <v>XXX405/105</v>
      </c>
      <c r="I20" s="41" t="s">
        <v>2</v>
      </c>
      <c r="J20" s="41" t="s">
        <v>3</v>
      </c>
      <c r="K20" s="42">
        <v>0.65416666666666667</v>
      </c>
      <c r="L20" s="42">
        <v>0.65625</v>
      </c>
      <c r="M20" s="41" t="s">
        <v>20</v>
      </c>
      <c r="N20" s="42">
        <v>0.70486111111111116</v>
      </c>
      <c r="O20" s="41" t="s">
        <v>35</v>
      </c>
      <c r="P20" s="9" t="str">
        <f t="shared" si="14"/>
        <v>OK</v>
      </c>
      <c r="Q20" s="11">
        <f t="shared" si="15"/>
        <v>4.861111111111116E-2</v>
      </c>
      <c r="R20" s="11">
        <f t="shared" si="16"/>
        <v>2.0833333333333259E-3</v>
      </c>
      <c r="S20" s="11">
        <f t="shared" si="17"/>
        <v>5.0694444444444486E-2</v>
      </c>
      <c r="T20" s="11">
        <f t="shared" si="19"/>
        <v>6.5277777777777768E-2</v>
      </c>
      <c r="U20" s="41">
        <v>45.7</v>
      </c>
      <c r="V20" s="9">
        <f>INDEX('Počty dní'!L:P,MATCH(E20,'Počty dní'!N:N,0),4)</f>
        <v>112</v>
      </c>
      <c r="W20" s="40">
        <f t="shared" si="18"/>
        <v>5118.4000000000005</v>
      </c>
    </row>
    <row r="21" spans="1:27" ht="15" thickBot="1" x14ac:dyDescent="0.35">
      <c r="A21" s="66">
        <v>516</v>
      </c>
      <c r="B21" s="41">
        <v>5216</v>
      </c>
      <c r="C21" s="41" t="s">
        <v>33</v>
      </c>
      <c r="D21" s="41"/>
      <c r="E21" s="10" t="str">
        <f t="shared" si="12"/>
        <v>6+</v>
      </c>
      <c r="F21" s="41" t="s">
        <v>44</v>
      </c>
      <c r="G21" s="41">
        <v>106</v>
      </c>
      <c r="H21" s="9" t="str">
        <f t="shared" si="13"/>
        <v>XXX405/106</v>
      </c>
      <c r="I21" s="41" t="s">
        <v>2</v>
      </c>
      <c r="J21" s="41" t="s">
        <v>3</v>
      </c>
      <c r="K21" s="42">
        <v>0.79166666666666663</v>
      </c>
      <c r="L21" s="42">
        <v>0.79305555555555562</v>
      </c>
      <c r="M21" s="41" t="s">
        <v>35</v>
      </c>
      <c r="N21" s="42">
        <v>0.84375</v>
      </c>
      <c r="O21" s="41" t="s">
        <v>20</v>
      </c>
      <c r="P21" s="9"/>
      <c r="Q21" s="11">
        <f t="shared" si="15"/>
        <v>5.0694444444444375E-2</v>
      </c>
      <c r="R21" s="11">
        <f t="shared" si="16"/>
        <v>1.388888888888995E-3</v>
      </c>
      <c r="S21" s="11">
        <f t="shared" si="17"/>
        <v>5.208333333333337E-2</v>
      </c>
      <c r="T21" s="11">
        <f t="shared" si="19"/>
        <v>8.6805555555555469E-2</v>
      </c>
      <c r="U21" s="41">
        <v>45.7</v>
      </c>
      <c r="V21" s="9">
        <f>INDEX('Počty dní'!L:P,MATCH(E21,'Počty dní'!N:N,0),4)</f>
        <v>112</v>
      </c>
      <c r="W21" s="40">
        <f t="shared" si="18"/>
        <v>5118.4000000000005</v>
      </c>
    </row>
    <row r="22" spans="1:27" ht="15" thickBot="1" x14ac:dyDescent="0.35">
      <c r="A22" s="43" t="str">
        <f ca="1">CONCATENATE(INDIRECT("R[-3]C[0]",FALSE),"celkem")</f>
        <v>516celkem</v>
      </c>
      <c r="B22" s="44"/>
      <c r="C22" s="44" t="str">
        <f ca="1">INDIRECT("R[-1]C[12]",FALSE)</f>
        <v>Jemnice,,aut.nádr.</v>
      </c>
      <c r="D22" s="45"/>
      <c r="E22" s="44"/>
      <c r="F22" s="45"/>
      <c r="G22" s="46"/>
      <c r="H22" s="47"/>
      <c r="I22" s="48"/>
      <c r="J22" s="49" t="str">
        <f ca="1">INDIRECT("R[-2]C[0]",FALSE)</f>
        <v>V</v>
      </c>
      <c r="K22" s="50"/>
      <c r="L22" s="51"/>
      <c r="M22" s="52"/>
      <c r="N22" s="51"/>
      <c r="O22" s="53"/>
      <c r="P22" s="44"/>
      <c r="Q22" s="54">
        <f>SUM(Q15:Q21)</f>
        <v>0.29305555555555562</v>
      </c>
      <c r="R22" s="54">
        <f t="shared" ref="R22:T22" si="23">SUM(R15:R21)</f>
        <v>1.180555555555568E-2</v>
      </c>
      <c r="S22" s="54">
        <f t="shared" si="23"/>
        <v>0.30486111111111125</v>
      </c>
      <c r="T22" s="54">
        <f t="shared" si="23"/>
        <v>0.29722222222222205</v>
      </c>
      <c r="U22" s="55">
        <f>SUM(U15:U21)</f>
        <v>279.3</v>
      </c>
      <c r="V22" s="56"/>
      <c r="W22" s="57">
        <f>SUM(W15:W21)</f>
        <v>31281.600000000002</v>
      </c>
      <c r="X22" s="58"/>
      <c r="Y22" s="58"/>
      <c r="Z22" s="58"/>
      <c r="AA22" s="58"/>
    </row>
    <row r="24" spans="1:27" ht="15" thickBot="1" x14ac:dyDescent="0.35"/>
    <row r="25" spans="1:27" x14ac:dyDescent="0.3">
      <c r="A25" s="59">
        <v>517</v>
      </c>
      <c r="B25" s="60">
        <v>5217</v>
      </c>
      <c r="C25" s="60" t="s">
        <v>33</v>
      </c>
      <c r="D25" s="60"/>
      <c r="E25" s="61" t="str">
        <f t="shared" ref="E25:E28" si="24">CONCATENATE(C25,D25)</f>
        <v>6+</v>
      </c>
      <c r="F25" s="60" t="s">
        <v>44</v>
      </c>
      <c r="G25" s="60">
        <v>101</v>
      </c>
      <c r="H25" s="62" t="str">
        <f t="shared" ref="H25:H28" si="25">CONCATENATE(F25,"/",G25)</f>
        <v>XXX405/101</v>
      </c>
      <c r="I25" s="60" t="s">
        <v>2</v>
      </c>
      <c r="J25" s="60" t="s">
        <v>3</v>
      </c>
      <c r="K25" s="63">
        <v>0.32083333333333336</v>
      </c>
      <c r="L25" s="63">
        <v>0.32291666666666669</v>
      </c>
      <c r="M25" s="60" t="s">
        <v>20</v>
      </c>
      <c r="N25" s="63">
        <v>0.37152777777777773</v>
      </c>
      <c r="O25" s="60" t="s">
        <v>35</v>
      </c>
      <c r="P25" s="62" t="str">
        <f t="shared" ref="P25:P27" si="26">IF(M26=O25,"OK","POZOR")</f>
        <v>OK</v>
      </c>
      <c r="Q25" s="64">
        <f t="shared" ref="Q25:Q28" si="27">IF(ISNUMBER(G25),N25-L25,IF(F25="přejezd",N25-L25,0))</f>
        <v>4.8611111111111049E-2</v>
      </c>
      <c r="R25" s="64">
        <f t="shared" ref="R25:R28" si="28">IF(ISNUMBER(G25),L25-K25,0)</f>
        <v>2.0833333333333259E-3</v>
      </c>
      <c r="S25" s="64">
        <f t="shared" ref="S25:S28" si="29">Q25+R25</f>
        <v>5.0694444444444375E-2</v>
      </c>
      <c r="T25" s="64"/>
      <c r="U25" s="60">
        <v>45.7</v>
      </c>
      <c r="V25" s="62">
        <f>INDEX('Počty dní'!L:P,MATCH(E25,'Počty dní'!N:N,0),4)</f>
        <v>112</v>
      </c>
      <c r="W25" s="65">
        <f t="shared" ref="W25:W28" si="30">V25*U25</f>
        <v>5118.4000000000005</v>
      </c>
    </row>
    <row r="26" spans="1:27" x14ac:dyDescent="0.3">
      <c r="A26" s="66">
        <v>517</v>
      </c>
      <c r="B26" s="41">
        <v>5217</v>
      </c>
      <c r="C26" s="41" t="s">
        <v>33</v>
      </c>
      <c r="D26" s="41"/>
      <c r="E26" s="10" t="str">
        <f t="shared" si="24"/>
        <v>6+</v>
      </c>
      <c r="F26" s="41" t="s">
        <v>44</v>
      </c>
      <c r="G26" s="41">
        <v>102</v>
      </c>
      <c r="H26" s="9" t="str">
        <f t="shared" si="25"/>
        <v>XXX405/102</v>
      </c>
      <c r="I26" s="41" t="s">
        <v>2</v>
      </c>
      <c r="J26" s="41" t="s">
        <v>3</v>
      </c>
      <c r="K26" s="42">
        <v>0.45833333333333331</v>
      </c>
      <c r="L26" s="42">
        <v>0.4597222222222222</v>
      </c>
      <c r="M26" s="41" t="s">
        <v>35</v>
      </c>
      <c r="N26" s="42">
        <v>0.51041666666666663</v>
      </c>
      <c r="O26" s="41" t="s">
        <v>20</v>
      </c>
      <c r="P26" s="9" t="str">
        <f t="shared" si="26"/>
        <v>OK</v>
      </c>
      <c r="Q26" s="11">
        <f t="shared" si="27"/>
        <v>5.0694444444444431E-2</v>
      </c>
      <c r="R26" s="11">
        <f t="shared" si="28"/>
        <v>1.388888888888884E-3</v>
      </c>
      <c r="S26" s="11">
        <f t="shared" si="29"/>
        <v>5.2083333333333315E-2</v>
      </c>
      <c r="T26" s="11">
        <f t="shared" ref="T26:T28" si="31">K26-N25</f>
        <v>8.680555555555558E-2</v>
      </c>
      <c r="U26" s="41">
        <v>45.7</v>
      </c>
      <c r="V26" s="9">
        <f>INDEX('Počty dní'!L:P,MATCH(E26,'Počty dní'!N:N,0),4)</f>
        <v>112</v>
      </c>
      <c r="W26" s="40">
        <f t="shared" si="30"/>
        <v>5118.4000000000005</v>
      </c>
    </row>
    <row r="27" spans="1:27" x14ac:dyDescent="0.3">
      <c r="A27" s="66">
        <v>517</v>
      </c>
      <c r="B27" s="41">
        <v>5217</v>
      </c>
      <c r="C27" s="41" t="s">
        <v>33</v>
      </c>
      <c r="D27" s="41"/>
      <c r="E27" s="10" t="str">
        <f t="shared" si="24"/>
        <v>6+</v>
      </c>
      <c r="F27" s="41" t="s">
        <v>41</v>
      </c>
      <c r="G27" s="41">
        <v>112</v>
      </c>
      <c r="H27" s="9" t="str">
        <f t="shared" si="25"/>
        <v>XXX370/112</v>
      </c>
      <c r="I27" s="41" t="s">
        <v>3</v>
      </c>
      <c r="J27" s="41" t="s">
        <v>3</v>
      </c>
      <c r="K27" s="42">
        <v>0.57291666666666663</v>
      </c>
      <c r="L27" s="42">
        <v>0.57638888888888895</v>
      </c>
      <c r="M27" s="41" t="s">
        <v>20</v>
      </c>
      <c r="N27" s="42">
        <v>0.625</v>
      </c>
      <c r="O27" s="41" t="s">
        <v>4</v>
      </c>
      <c r="P27" s="9" t="str">
        <f t="shared" si="26"/>
        <v>OK</v>
      </c>
      <c r="Q27" s="11">
        <f t="shared" si="27"/>
        <v>4.8611111111111049E-2</v>
      </c>
      <c r="R27" s="11">
        <f t="shared" si="28"/>
        <v>3.4722222222223209E-3</v>
      </c>
      <c r="S27" s="11">
        <f t="shared" si="29"/>
        <v>5.208333333333337E-2</v>
      </c>
      <c r="T27" s="11">
        <f t="shared" si="31"/>
        <v>6.25E-2</v>
      </c>
      <c r="U27" s="41">
        <v>47.4</v>
      </c>
      <c r="V27" s="9">
        <f>INDEX('Počty dní'!L:P,MATCH(E27,'Počty dní'!N:N,0),4)</f>
        <v>112</v>
      </c>
      <c r="W27" s="40">
        <f t="shared" si="30"/>
        <v>5308.8</v>
      </c>
    </row>
    <row r="28" spans="1:27" ht="15" thickBot="1" x14ac:dyDescent="0.35">
      <c r="A28" s="66">
        <v>517</v>
      </c>
      <c r="B28" s="41">
        <v>5217</v>
      </c>
      <c r="C28" s="41" t="s">
        <v>33</v>
      </c>
      <c r="D28" s="41"/>
      <c r="E28" s="10" t="str">
        <f t="shared" si="24"/>
        <v>6+</v>
      </c>
      <c r="F28" s="41" t="s">
        <v>41</v>
      </c>
      <c r="G28" s="41">
        <v>111</v>
      </c>
      <c r="H28" s="9" t="str">
        <f t="shared" si="25"/>
        <v>XXX370/111</v>
      </c>
      <c r="I28" s="41" t="s">
        <v>3</v>
      </c>
      <c r="J28" s="41" t="s">
        <v>3</v>
      </c>
      <c r="K28" s="42">
        <v>0.70486111111111116</v>
      </c>
      <c r="L28" s="42">
        <v>0.70833333333333337</v>
      </c>
      <c r="M28" s="41" t="s">
        <v>4</v>
      </c>
      <c r="N28" s="42">
        <v>0.75555555555555554</v>
      </c>
      <c r="O28" s="41" t="s">
        <v>20</v>
      </c>
      <c r="P28" s="9"/>
      <c r="Q28" s="11">
        <f t="shared" si="27"/>
        <v>4.7222222222222165E-2</v>
      </c>
      <c r="R28" s="11">
        <f t="shared" si="28"/>
        <v>3.4722222222222099E-3</v>
      </c>
      <c r="S28" s="11">
        <f t="shared" si="29"/>
        <v>5.0694444444444375E-2</v>
      </c>
      <c r="T28" s="11">
        <f t="shared" si="31"/>
        <v>7.986111111111116E-2</v>
      </c>
      <c r="U28" s="41">
        <v>47.4</v>
      </c>
      <c r="V28" s="9">
        <f>INDEX('Počty dní'!L:P,MATCH(E28,'Počty dní'!N:N,0),4)</f>
        <v>112</v>
      </c>
      <c r="W28" s="40">
        <f t="shared" si="30"/>
        <v>5308.8</v>
      </c>
    </row>
    <row r="29" spans="1:27" ht="15" thickBot="1" x14ac:dyDescent="0.35">
      <c r="A29" s="43" t="str">
        <f ca="1">CONCATENATE(INDIRECT("R[-3]C[0]",FALSE),"celkem")</f>
        <v>517celkem</v>
      </c>
      <c r="B29" s="44"/>
      <c r="C29" s="44" t="str">
        <f ca="1">INDIRECT("R[-1]C[12]",FALSE)</f>
        <v>Jemnice,,aut.nádr.</v>
      </c>
      <c r="D29" s="45"/>
      <c r="E29" s="44"/>
      <c r="F29" s="45"/>
      <c r="G29" s="46"/>
      <c r="H29" s="47"/>
      <c r="I29" s="48"/>
      <c r="J29" s="49" t="str">
        <f ca="1">INDIRECT("R[-2]C[0]",FALSE)</f>
        <v>V</v>
      </c>
      <c r="K29" s="50"/>
      <c r="L29" s="51"/>
      <c r="M29" s="52"/>
      <c r="N29" s="51"/>
      <c r="O29" s="53"/>
      <c r="P29" s="44"/>
      <c r="Q29" s="54">
        <f>SUM(Q25:Q28)</f>
        <v>0.1951388888888887</v>
      </c>
      <c r="R29" s="54">
        <f t="shared" ref="R29:T29" si="32">SUM(R25:R28)</f>
        <v>1.0416666666666741E-2</v>
      </c>
      <c r="S29" s="54">
        <f t="shared" si="32"/>
        <v>0.20555555555555544</v>
      </c>
      <c r="T29" s="54">
        <f t="shared" si="32"/>
        <v>0.22916666666666674</v>
      </c>
      <c r="U29" s="55">
        <f>SUM(U25:U28)</f>
        <v>186.20000000000002</v>
      </c>
      <c r="V29" s="56"/>
      <c r="W29" s="57">
        <f>SUM(W25:W28)</f>
        <v>20854.400000000001</v>
      </c>
      <c r="X29" s="58"/>
      <c r="Y29" s="58"/>
      <c r="Z29" s="58"/>
      <c r="AA29" s="58"/>
    </row>
    <row r="30" spans="1:27" x14ac:dyDescent="0.3">
      <c r="E30" s="67"/>
      <c r="H30" s="58"/>
      <c r="K30" s="1"/>
      <c r="L30" s="1"/>
      <c r="N30" s="1"/>
      <c r="P30" s="58"/>
      <c r="Q30" s="68"/>
      <c r="R30" s="68"/>
      <c r="S30" s="68"/>
      <c r="T30" s="68"/>
      <c r="V30" s="58"/>
      <c r="W30" s="58"/>
    </row>
    <row r="31" spans="1:27" ht="15" thickBot="1" x14ac:dyDescent="0.35">
      <c r="K31" s="1"/>
      <c r="L31" s="1"/>
      <c r="N31" s="1"/>
      <c r="P31" s="1"/>
    </row>
    <row r="32" spans="1:27" x14ac:dyDescent="0.3">
      <c r="A32" s="59">
        <v>518</v>
      </c>
      <c r="B32" s="60">
        <v>5218</v>
      </c>
      <c r="C32" s="60" t="s">
        <v>33</v>
      </c>
      <c r="D32" s="60"/>
      <c r="E32" s="61" t="str">
        <f t="shared" ref="E32:E36" si="33">CONCATENATE(C32,D32)</f>
        <v>6+</v>
      </c>
      <c r="F32" s="60" t="s">
        <v>41</v>
      </c>
      <c r="G32" s="60">
        <v>108</v>
      </c>
      <c r="H32" s="62" t="str">
        <f t="shared" ref="H32:H36" si="34">CONCATENATE(F32,"/",G32)</f>
        <v>XXX370/108</v>
      </c>
      <c r="I32" s="60" t="s">
        <v>3</v>
      </c>
      <c r="J32" s="60" t="s">
        <v>29</v>
      </c>
      <c r="K32" s="63">
        <v>0.40625</v>
      </c>
      <c r="L32" s="63">
        <v>0.40972222222222227</v>
      </c>
      <c r="M32" s="60" t="s">
        <v>20</v>
      </c>
      <c r="N32" s="63">
        <v>0.45833333333333331</v>
      </c>
      <c r="O32" s="60" t="s">
        <v>4</v>
      </c>
      <c r="P32" s="62" t="str">
        <f t="shared" ref="P32:P35" si="35">IF(M33=O32,"OK","POZOR")</f>
        <v>OK</v>
      </c>
      <c r="Q32" s="64">
        <f t="shared" ref="Q32:Q36" si="36">IF(ISNUMBER(G32),N32-L32,IF(F32="přejezd",N32-L32,0))</f>
        <v>4.8611111111111049E-2</v>
      </c>
      <c r="R32" s="64">
        <f t="shared" ref="R32:R36" si="37">IF(ISNUMBER(G32),L32-K32,0)</f>
        <v>3.4722222222222654E-3</v>
      </c>
      <c r="S32" s="64">
        <f t="shared" ref="S32:S36" si="38">Q32+R32</f>
        <v>5.2083333333333315E-2</v>
      </c>
      <c r="T32" s="64"/>
      <c r="U32" s="60">
        <v>47.4</v>
      </c>
      <c r="V32" s="62">
        <f>INDEX('Počty dní'!L:P,MATCH(E32,'Počty dní'!N:N,0),4)</f>
        <v>112</v>
      </c>
      <c r="W32" s="65">
        <f t="shared" ref="W32:W36" si="39">V32*U32</f>
        <v>5308.8</v>
      </c>
    </row>
    <row r="33" spans="1:27" x14ac:dyDescent="0.3">
      <c r="A33" s="66">
        <v>518</v>
      </c>
      <c r="B33" s="41">
        <v>5218</v>
      </c>
      <c r="C33" s="41" t="s">
        <v>33</v>
      </c>
      <c r="D33" s="41"/>
      <c r="E33" s="10" t="str">
        <f t="shared" si="33"/>
        <v>6+</v>
      </c>
      <c r="F33" s="41" t="s">
        <v>28</v>
      </c>
      <c r="G33" s="41"/>
      <c r="H33" s="9" t="str">
        <f t="shared" si="34"/>
        <v>přejezd/</v>
      </c>
      <c r="I33" s="41"/>
      <c r="J33" s="41" t="s">
        <v>29</v>
      </c>
      <c r="K33" s="42">
        <v>0.62152777777777779</v>
      </c>
      <c r="L33" s="42">
        <v>0.62152777777777779</v>
      </c>
      <c r="M33" s="41" t="s">
        <v>4</v>
      </c>
      <c r="N33" s="42">
        <v>0.62361111111111112</v>
      </c>
      <c r="O33" s="41" t="s">
        <v>35</v>
      </c>
      <c r="P33" s="9" t="str">
        <f t="shared" si="35"/>
        <v>OK</v>
      </c>
      <c r="Q33" s="11">
        <f t="shared" si="36"/>
        <v>2.0833333333333259E-3</v>
      </c>
      <c r="R33" s="11">
        <f t="shared" si="37"/>
        <v>0</v>
      </c>
      <c r="S33" s="11">
        <f t="shared" si="38"/>
        <v>2.0833333333333259E-3</v>
      </c>
      <c r="T33" s="11">
        <f t="shared" ref="T33:T36" si="40">K33-N32</f>
        <v>0.16319444444444448</v>
      </c>
      <c r="U33" s="41">
        <v>0</v>
      </c>
      <c r="V33" s="9">
        <f>INDEX('Počty dní'!L:P,MATCH(E33,'Počty dní'!N:N,0),4)</f>
        <v>112</v>
      </c>
      <c r="W33" s="40">
        <f t="shared" si="39"/>
        <v>0</v>
      </c>
    </row>
    <row r="34" spans="1:27" x14ac:dyDescent="0.3">
      <c r="A34" s="66">
        <v>518</v>
      </c>
      <c r="B34" s="41">
        <v>5218</v>
      </c>
      <c r="C34" s="41" t="s">
        <v>33</v>
      </c>
      <c r="D34" s="41"/>
      <c r="E34" s="10" t="str">
        <f t="shared" si="33"/>
        <v>6+</v>
      </c>
      <c r="F34" s="41" t="s">
        <v>44</v>
      </c>
      <c r="G34" s="41">
        <v>104</v>
      </c>
      <c r="H34" s="9" t="str">
        <f t="shared" si="34"/>
        <v>XXX405/104</v>
      </c>
      <c r="I34" s="41" t="s">
        <v>2</v>
      </c>
      <c r="J34" s="41" t="s">
        <v>29</v>
      </c>
      <c r="K34" s="42">
        <v>0.62361111111111112</v>
      </c>
      <c r="L34" s="42">
        <v>0.62638888888888888</v>
      </c>
      <c r="M34" s="41" t="s">
        <v>35</v>
      </c>
      <c r="N34" s="42">
        <v>0.67708333333333337</v>
      </c>
      <c r="O34" s="41" t="s">
        <v>20</v>
      </c>
      <c r="P34" s="9" t="str">
        <f t="shared" si="35"/>
        <v>OK</v>
      </c>
      <c r="Q34" s="11">
        <f t="shared" si="36"/>
        <v>5.0694444444444486E-2</v>
      </c>
      <c r="R34" s="11">
        <f t="shared" si="37"/>
        <v>2.7777777777777679E-3</v>
      </c>
      <c r="S34" s="11">
        <f t="shared" si="38"/>
        <v>5.3472222222222254E-2</v>
      </c>
      <c r="T34" s="11">
        <f t="shared" si="40"/>
        <v>0</v>
      </c>
      <c r="U34" s="41">
        <v>45.7</v>
      </c>
      <c r="V34" s="9">
        <f>INDEX('Počty dní'!L:P,MATCH(E34,'Počty dní'!N:N,0),4)</f>
        <v>112</v>
      </c>
      <c r="W34" s="40">
        <f t="shared" si="39"/>
        <v>5118.4000000000005</v>
      </c>
    </row>
    <row r="35" spans="1:27" x14ac:dyDescent="0.3">
      <c r="A35" s="66">
        <v>518</v>
      </c>
      <c r="B35" s="41">
        <v>5218</v>
      </c>
      <c r="C35" s="41" t="s">
        <v>33</v>
      </c>
      <c r="D35" s="41"/>
      <c r="E35" s="10" t="str">
        <f t="shared" si="33"/>
        <v>6+</v>
      </c>
      <c r="F35" s="41" t="s">
        <v>41</v>
      </c>
      <c r="G35" s="41">
        <v>118</v>
      </c>
      <c r="H35" s="9" t="str">
        <f t="shared" si="34"/>
        <v>XXX370/118</v>
      </c>
      <c r="I35" s="41" t="s">
        <v>29</v>
      </c>
      <c r="J35" s="41" t="s">
        <v>29</v>
      </c>
      <c r="K35" s="42">
        <v>0.73958333333333337</v>
      </c>
      <c r="L35" s="42">
        <v>0.74305555555555547</v>
      </c>
      <c r="M35" s="41" t="s">
        <v>20</v>
      </c>
      <c r="N35" s="42">
        <v>0.79166666666666663</v>
      </c>
      <c r="O35" s="41" t="s">
        <v>4</v>
      </c>
      <c r="P35" s="9" t="str">
        <f t="shared" si="35"/>
        <v>OK</v>
      </c>
      <c r="Q35" s="11">
        <f t="shared" si="36"/>
        <v>4.861111111111116E-2</v>
      </c>
      <c r="R35" s="11">
        <f t="shared" si="37"/>
        <v>3.4722222222220989E-3</v>
      </c>
      <c r="S35" s="11">
        <f t="shared" si="38"/>
        <v>5.2083333333333259E-2</v>
      </c>
      <c r="T35" s="11">
        <f t="shared" si="40"/>
        <v>6.25E-2</v>
      </c>
      <c r="U35" s="41">
        <v>47.4</v>
      </c>
      <c r="V35" s="9">
        <f>INDEX('Počty dní'!L:P,MATCH(E35,'Počty dní'!N:N,0),4)</f>
        <v>112</v>
      </c>
      <c r="W35" s="40">
        <f t="shared" si="39"/>
        <v>5308.8</v>
      </c>
    </row>
    <row r="36" spans="1:27" ht="15" thickBot="1" x14ac:dyDescent="0.35">
      <c r="A36" s="66">
        <v>518</v>
      </c>
      <c r="B36" s="41">
        <v>5218</v>
      </c>
      <c r="C36" s="41" t="s">
        <v>33</v>
      </c>
      <c r="D36" s="41"/>
      <c r="E36" s="10" t="str">
        <f t="shared" si="33"/>
        <v>6+</v>
      </c>
      <c r="F36" s="41" t="s">
        <v>41</v>
      </c>
      <c r="G36" s="41">
        <v>117</v>
      </c>
      <c r="H36" s="9" t="str">
        <f t="shared" si="34"/>
        <v>XXX370/117</v>
      </c>
      <c r="I36" s="41" t="s">
        <v>3</v>
      </c>
      <c r="J36" s="41" t="s">
        <v>29</v>
      </c>
      <c r="K36" s="42">
        <v>0.87152777777777779</v>
      </c>
      <c r="L36" s="42">
        <v>0.875</v>
      </c>
      <c r="M36" s="41" t="s">
        <v>4</v>
      </c>
      <c r="N36" s="42">
        <v>0.92222222222222217</v>
      </c>
      <c r="O36" s="41" t="s">
        <v>20</v>
      </c>
      <c r="P36" s="9"/>
      <c r="Q36" s="11">
        <f t="shared" si="36"/>
        <v>4.7222222222222165E-2</v>
      </c>
      <c r="R36" s="11">
        <f t="shared" si="37"/>
        <v>3.4722222222222099E-3</v>
      </c>
      <c r="S36" s="11">
        <f t="shared" si="38"/>
        <v>5.0694444444444375E-2</v>
      </c>
      <c r="T36" s="11">
        <f t="shared" si="40"/>
        <v>7.986111111111116E-2</v>
      </c>
      <c r="U36" s="41">
        <v>47.4</v>
      </c>
      <c r="V36" s="9">
        <f>INDEX('Počty dní'!L:P,MATCH(E36,'Počty dní'!N:N,0),4)</f>
        <v>112</v>
      </c>
      <c r="W36" s="40">
        <f t="shared" si="39"/>
        <v>5308.8</v>
      </c>
    </row>
    <row r="37" spans="1:27" ht="15" thickBot="1" x14ac:dyDescent="0.35">
      <c r="A37" s="43" t="str">
        <f ca="1">CONCATENATE(INDIRECT("R[-3]C[0]",FALSE),"celkem")</f>
        <v>518celkem</v>
      </c>
      <c r="B37" s="44"/>
      <c r="C37" s="44" t="str">
        <f ca="1">INDIRECT("R[-1]C[12]",FALSE)</f>
        <v>Jemnice,,aut.nádr.</v>
      </c>
      <c r="D37" s="45"/>
      <c r="E37" s="44"/>
      <c r="F37" s="45"/>
      <c r="G37" s="46"/>
      <c r="H37" s="47"/>
      <c r="I37" s="48"/>
      <c r="J37" s="49" t="str">
        <f ca="1">INDIRECT("R[-2]C[0]",FALSE)</f>
        <v>V+</v>
      </c>
      <c r="K37" s="50"/>
      <c r="L37" s="51"/>
      <c r="M37" s="52"/>
      <c r="N37" s="51"/>
      <c r="O37" s="53"/>
      <c r="P37" s="44"/>
      <c r="Q37" s="54">
        <f>SUM(Q32:Q36)</f>
        <v>0.19722222222222219</v>
      </c>
      <c r="R37" s="54">
        <f t="shared" ref="R37:T37" si="41">SUM(R32:R36)</f>
        <v>1.3194444444444342E-2</v>
      </c>
      <c r="S37" s="54">
        <f t="shared" si="41"/>
        <v>0.21041666666666653</v>
      </c>
      <c r="T37" s="54">
        <f t="shared" si="41"/>
        <v>0.30555555555555564</v>
      </c>
      <c r="U37" s="55">
        <f>SUM(U32:U36)</f>
        <v>187.9</v>
      </c>
      <c r="V37" s="56"/>
      <c r="W37" s="57">
        <f>SUM(W32:W36)</f>
        <v>21044.799999999999</v>
      </c>
      <c r="X37" s="58"/>
      <c r="Y37" s="58"/>
      <c r="Z37" s="58"/>
      <c r="AA37" s="58"/>
    </row>
    <row r="39" spans="1:27" ht="15" thickBot="1" x14ac:dyDescent="0.35"/>
    <row r="40" spans="1:27" x14ac:dyDescent="0.3">
      <c r="A40" s="59">
        <v>522</v>
      </c>
      <c r="B40" s="60">
        <v>5222</v>
      </c>
      <c r="C40" s="60" t="s">
        <v>33</v>
      </c>
      <c r="D40" s="60"/>
      <c r="E40" s="61" t="str">
        <f t="shared" ref="E40:E49" si="42">CONCATENATE(C40,D40)</f>
        <v>6+</v>
      </c>
      <c r="F40" s="60" t="s">
        <v>41</v>
      </c>
      <c r="G40" s="60">
        <v>102</v>
      </c>
      <c r="H40" s="62" t="str">
        <f t="shared" ref="H40:H49" si="43">CONCATENATE(F40,"/",G40)</f>
        <v>XXX370/102</v>
      </c>
      <c r="I40" s="60" t="s">
        <v>2</v>
      </c>
      <c r="J40" s="60" t="s">
        <v>3</v>
      </c>
      <c r="K40" s="63">
        <v>0.19791666666666666</v>
      </c>
      <c r="L40" s="63">
        <v>0.19930555555555554</v>
      </c>
      <c r="M40" s="60" t="s">
        <v>11</v>
      </c>
      <c r="N40" s="63">
        <v>0.22569444444444445</v>
      </c>
      <c r="O40" s="60" t="s">
        <v>4</v>
      </c>
      <c r="P40" s="62" t="str">
        <f t="shared" ref="P40:P48" si="44">IF(M41=O40,"OK","POZOR")</f>
        <v>OK</v>
      </c>
      <c r="Q40" s="64">
        <f t="shared" ref="Q40:Q49" si="45">IF(ISNUMBER(G40),N40-L40,IF(F40="přejezd",N40-L40,0))</f>
        <v>2.6388888888888906E-2</v>
      </c>
      <c r="R40" s="64">
        <f t="shared" ref="R40:R49" si="46">IF(ISNUMBER(G40),L40-K40,0)</f>
        <v>1.388888888888884E-3</v>
      </c>
      <c r="S40" s="64">
        <f t="shared" ref="S40:S49" si="47">Q40+R40</f>
        <v>2.777777777777779E-2</v>
      </c>
      <c r="T40" s="64"/>
      <c r="U40" s="60">
        <v>26.4</v>
      </c>
      <c r="V40" s="62">
        <f>INDEX('Počty dní'!L:P,MATCH(E40,'Počty dní'!N:N,0),4)</f>
        <v>112</v>
      </c>
      <c r="W40" s="65">
        <f t="shared" ref="W40:W49" si="48">V40*U40</f>
        <v>2956.7999999999997</v>
      </c>
    </row>
    <row r="41" spans="1:27" x14ac:dyDescent="0.3">
      <c r="A41" s="66">
        <v>522</v>
      </c>
      <c r="B41" s="41">
        <v>5222</v>
      </c>
      <c r="C41" s="41" t="s">
        <v>33</v>
      </c>
      <c r="D41" s="41"/>
      <c r="E41" s="10" t="str">
        <f t="shared" si="42"/>
        <v>6+</v>
      </c>
      <c r="F41" s="41" t="s">
        <v>41</v>
      </c>
      <c r="G41" s="41">
        <v>101</v>
      </c>
      <c r="H41" s="9" t="str">
        <f t="shared" si="43"/>
        <v>XXX370/101</v>
      </c>
      <c r="I41" s="41" t="s">
        <v>2</v>
      </c>
      <c r="J41" s="41" t="s">
        <v>3</v>
      </c>
      <c r="K41" s="42">
        <v>0.2986111111111111</v>
      </c>
      <c r="L41" s="42">
        <v>0.30069444444444443</v>
      </c>
      <c r="M41" s="41" t="s">
        <v>4</v>
      </c>
      <c r="N41" s="42">
        <v>0.3263888888888889</v>
      </c>
      <c r="O41" s="41" t="s">
        <v>11</v>
      </c>
      <c r="P41" s="9" t="str">
        <f t="shared" si="44"/>
        <v>OK</v>
      </c>
      <c r="Q41" s="11">
        <f t="shared" si="45"/>
        <v>2.5694444444444464E-2</v>
      </c>
      <c r="R41" s="11">
        <f t="shared" si="46"/>
        <v>2.0833333333333259E-3</v>
      </c>
      <c r="S41" s="11">
        <f t="shared" si="47"/>
        <v>2.777777777777779E-2</v>
      </c>
      <c r="T41" s="11">
        <f t="shared" ref="T41:T49" si="49">K41-N40</f>
        <v>7.2916666666666657E-2</v>
      </c>
      <c r="U41" s="41">
        <v>26.4</v>
      </c>
      <c r="V41" s="9">
        <f>INDEX('Počty dní'!L:P,MATCH(E41,'Počty dní'!N:N,0),4)</f>
        <v>112</v>
      </c>
      <c r="W41" s="40">
        <f t="shared" si="48"/>
        <v>2956.7999999999997</v>
      </c>
    </row>
    <row r="42" spans="1:27" x14ac:dyDescent="0.3">
      <c r="A42" s="66">
        <v>522</v>
      </c>
      <c r="B42" s="41">
        <v>5222</v>
      </c>
      <c r="C42" s="41" t="s">
        <v>33</v>
      </c>
      <c r="D42" s="41"/>
      <c r="E42" s="10" t="str">
        <f>CONCATENATE(C42,D42)</f>
        <v>6+</v>
      </c>
      <c r="F42" s="41" t="s">
        <v>43</v>
      </c>
      <c r="G42" s="41">
        <v>104</v>
      </c>
      <c r="H42" s="9" t="str">
        <f>CONCATENATE(F42,"/",G42)</f>
        <v>XXX400/104</v>
      </c>
      <c r="I42" s="41" t="s">
        <v>3</v>
      </c>
      <c r="J42" s="41" t="s">
        <v>3</v>
      </c>
      <c r="K42" s="42">
        <v>0.33819444444444446</v>
      </c>
      <c r="L42" s="42">
        <v>0.34166666666666662</v>
      </c>
      <c r="M42" s="41" t="s">
        <v>11</v>
      </c>
      <c r="N42" s="42">
        <v>0.38611111111111113</v>
      </c>
      <c r="O42" s="41" t="s">
        <v>5</v>
      </c>
      <c r="P42" s="9" t="str">
        <f t="shared" si="44"/>
        <v>OK</v>
      </c>
      <c r="Q42" s="11">
        <f t="shared" si="45"/>
        <v>4.4444444444444509E-2</v>
      </c>
      <c r="R42" s="11">
        <f t="shared" si="46"/>
        <v>3.4722222222221544E-3</v>
      </c>
      <c r="S42" s="11">
        <f t="shared" si="47"/>
        <v>4.7916666666666663E-2</v>
      </c>
      <c r="T42" s="11">
        <f t="shared" si="49"/>
        <v>1.1805555555555569E-2</v>
      </c>
      <c r="U42" s="41">
        <v>47.5</v>
      </c>
      <c r="V42" s="9">
        <f>INDEX('Počty dní'!L:P,MATCH(E42,'Počty dní'!N:N,0),4)</f>
        <v>112</v>
      </c>
      <c r="W42" s="40">
        <f>V42*U42</f>
        <v>5320</v>
      </c>
    </row>
    <row r="43" spans="1:27" x14ac:dyDescent="0.3">
      <c r="A43" s="66">
        <v>522</v>
      </c>
      <c r="B43" s="41">
        <v>5222</v>
      </c>
      <c r="C43" s="41" t="s">
        <v>33</v>
      </c>
      <c r="D43" s="41"/>
      <c r="E43" s="10" t="str">
        <f>CONCATENATE(C43,D43)</f>
        <v>6+</v>
      </c>
      <c r="F43" s="41" t="s">
        <v>43</v>
      </c>
      <c r="G43" s="41">
        <v>105</v>
      </c>
      <c r="H43" s="9" t="str">
        <f>CONCATENATE(F43,"/",G43)</f>
        <v>XXX400/105</v>
      </c>
      <c r="I43" s="41" t="s">
        <v>3</v>
      </c>
      <c r="J43" s="41" t="s">
        <v>3</v>
      </c>
      <c r="K43" s="42">
        <v>0.44305555555555554</v>
      </c>
      <c r="L43" s="42">
        <v>0.4465277777777778</v>
      </c>
      <c r="M43" s="41" t="s">
        <v>5</v>
      </c>
      <c r="N43" s="42">
        <v>0.48958333333333331</v>
      </c>
      <c r="O43" s="41" t="s">
        <v>11</v>
      </c>
      <c r="P43" s="9" t="str">
        <f t="shared" si="44"/>
        <v>OK</v>
      </c>
      <c r="Q43" s="11">
        <f t="shared" si="45"/>
        <v>4.3055555555555514E-2</v>
      </c>
      <c r="R43" s="11">
        <f t="shared" si="46"/>
        <v>3.4722222222222654E-3</v>
      </c>
      <c r="S43" s="11">
        <f t="shared" si="47"/>
        <v>4.6527777777777779E-2</v>
      </c>
      <c r="T43" s="11">
        <f t="shared" si="49"/>
        <v>5.6944444444444409E-2</v>
      </c>
      <c r="U43" s="41">
        <v>47.5</v>
      </c>
      <c r="V43" s="9">
        <f>INDEX('Počty dní'!L:P,MATCH(E43,'Počty dní'!N:N,0),4)</f>
        <v>112</v>
      </c>
      <c r="W43" s="40">
        <f>V43*U43</f>
        <v>5320</v>
      </c>
    </row>
    <row r="44" spans="1:27" x14ac:dyDescent="0.3">
      <c r="A44" s="66">
        <v>522</v>
      </c>
      <c r="B44" s="41">
        <v>5222</v>
      </c>
      <c r="C44" s="41" t="s">
        <v>33</v>
      </c>
      <c r="D44" s="41"/>
      <c r="E44" s="10" t="str">
        <f t="shared" si="42"/>
        <v>6+</v>
      </c>
      <c r="F44" s="41" t="s">
        <v>41</v>
      </c>
      <c r="G44" s="41">
        <v>110</v>
      </c>
      <c r="H44" s="9" t="str">
        <f t="shared" si="43"/>
        <v>XXX370/110</v>
      </c>
      <c r="I44" s="41" t="s">
        <v>3</v>
      </c>
      <c r="J44" s="41" t="s">
        <v>3</v>
      </c>
      <c r="K44" s="42">
        <v>0.5</v>
      </c>
      <c r="L44" s="42">
        <v>0.50347222222222221</v>
      </c>
      <c r="M44" s="41" t="s">
        <v>11</v>
      </c>
      <c r="N44" s="42">
        <v>0.52986111111111112</v>
      </c>
      <c r="O44" s="41" t="s">
        <v>4</v>
      </c>
      <c r="P44" s="9" t="str">
        <f t="shared" si="44"/>
        <v>OK</v>
      </c>
      <c r="Q44" s="11">
        <f t="shared" si="45"/>
        <v>2.6388888888888906E-2</v>
      </c>
      <c r="R44" s="11">
        <f t="shared" si="46"/>
        <v>3.4722222222222099E-3</v>
      </c>
      <c r="S44" s="11">
        <f t="shared" si="47"/>
        <v>2.9861111111111116E-2</v>
      </c>
      <c r="T44" s="11">
        <f t="shared" si="49"/>
        <v>1.0416666666666685E-2</v>
      </c>
      <c r="U44" s="41">
        <v>26.4</v>
      </c>
      <c r="V44" s="9">
        <f>INDEX('Počty dní'!L:P,MATCH(E44,'Počty dní'!N:N,0),4)</f>
        <v>112</v>
      </c>
      <c r="W44" s="40">
        <f t="shared" si="48"/>
        <v>2956.7999999999997</v>
      </c>
    </row>
    <row r="45" spans="1:27" x14ac:dyDescent="0.3">
      <c r="A45" s="66">
        <v>522</v>
      </c>
      <c r="B45" s="41">
        <v>5222</v>
      </c>
      <c r="C45" s="41" t="s">
        <v>33</v>
      </c>
      <c r="D45" s="41"/>
      <c r="E45" s="10" t="str">
        <f t="shared" si="42"/>
        <v>6+</v>
      </c>
      <c r="F45" s="41" t="s">
        <v>41</v>
      </c>
      <c r="G45" s="41">
        <v>109</v>
      </c>
      <c r="H45" s="9" t="str">
        <f t="shared" si="43"/>
        <v>XXX370/109</v>
      </c>
      <c r="I45" s="41" t="s">
        <v>3</v>
      </c>
      <c r="J45" s="41" t="s">
        <v>3</v>
      </c>
      <c r="K45" s="42">
        <v>0.63055555555555554</v>
      </c>
      <c r="L45" s="42">
        <v>0.63402777777777775</v>
      </c>
      <c r="M45" s="41" t="s">
        <v>4</v>
      </c>
      <c r="N45" s="42">
        <v>0.65972222222222221</v>
      </c>
      <c r="O45" s="41" t="s">
        <v>11</v>
      </c>
      <c r="P45" s="9" t="str">
        <f t="shared" si="44"/>
        <v>OK</v>
      </c>
      <c r="Q45" s="11">
        <f t="shared" si="45"/>
        <v>2.5694444444444464E-2</v>
      </c>
      <c r="R45" s="11">
        <f t="shared" si="46"/>
        <v>3.4722222222222099E-3</v>
      </c>
      <c r="S45" s="11">
        <f t="shared" si="47"/>
        <v>2.9166666666666674E-2</v>
      </c>
      <c r="T45" s="11">
        <f t="shared" si="49"/>
        <v>0.10069444444444442</v>
      </c>
      <c r="U45" s="41">
        <v>26.4</v>
      </c>
      <c r="V45" s="9">
        <f>INDEX('Počty dní'!L:P,MATCH(E45,'Počty dní'!N:N,0),4)</f>
        <v>112</v>
      </c>
      <c r="W45" s="40">
        <f t="shared" si="48"/>
        <v>2956.7999999999997</v>
      </c>
    </row>
    <row r="46" spans="1:27" x14ac:dyDescent="0.3">
      <c r="A46" s="66">
        <v>522</v>
      </c>
      <c r="B46" s="41">
        <v>5222</v>
      </c>
      <c r="C46" s="41" t="s">
        <v>33</v>
      </c>
      <c r="D46" s="41"/>
      <c r="E46" s="10" t="str">
        <f>CONCATENATE(C46,D46)</f>
        <v>6+</v>
      </c>
      <c r="F46" s="41" t="s">
        <v>43</v>
      </c>
      <c r="G46" s="41">
        <v>110</v>
      </c>
      <c r="H46" s="9" t="str">
        <f>CONCATENATE(F46,"/",G46)</f>
        <v>XXX400/110</v>
      </c>
      <c r="I46" s="41" t="s">
        <v>3</v>
      </c>
      <c r="J46" s="41" t="s">
        <v>3</v>
      </c>
      <c r="K46" s="42">
        <v>0.67152777777777783</v>
      </c>
      <c r="L46" s="42">
        <v>0.67499999999999993</v>
      </c>
      <c r="M46" s="41" t="s">
        <v>11</v>
      </c>
      <c r="N46" s="42">
        <v>0.71944444444444444</v>
      </c>
      <c r="O46" s="41" t="s">
        <v>5</v>
      </c>
      <c r="P46" s="9" t="str">
        <f t="shared" si="44"/>
        <v>OK</v>
      </c>
      <c r="Q46" s="11">
        <f t="shared" si="45"/>
        <v>4.4444444444444509E-2</v>
      </c>
      <c r="R46" s="11">
        <f t="shared" si="46"/>
        <v>3.4722222222220989E-3</v>
      </c>
      <c r="S46" s="11">
        <f t="shared" si="47"/>
        <v>4.7916666666666607E-2</v>
      </c>
      <c r="T46" s="11">
        <f t="shared" si="49"/>
        <v>1.1805555555555625E-2</v>
      </c>
      <c r="U46" s="41">
        <v>47.5</v>
      </c>
      <c r="V46" s="9">
        <f>INDEX('Počty dní'!L:P,MATCH(E46,'Počty dní'!N:N,0),4)</f>
        <v>112</v>
      </c>
      <c r="W46" s="40">
        <f>V46*U46</f>
        <v>5320</v>
      </c>
    </row>
    <row r="47" spans="1:27" x14ac:dyDescent="0.3">
      <c r="A47" s="66">
        <v>522</v>
      </c>
      <c r="B47" s="41">
        <v>5222</v>
      </c>
      <c r="C47" s="41" t="s">
        <v>33</v>
      </c>
      <c r="D47" s="41"/>
      <c r="E47" s="10" t="str">
        <f>CONCATENATE(C47,D47)</f>
        <v>6+</v>
      </c>
      <c r="F47" s="41" t="s">
        <v>43</v>
      </c>
      <c r="G47" s="41">
        <v>111</v>
      </c>
      <c r="H47" s="9" t="str">
        <f>CONCATENATE(F47,"/",G47)</f>
        <v>XXX400/111</v>
      </c>
      <c r="I47" s="41" t="s">
        <v>3</v>
      </c>
      <c r="J47" s="41" t="s">
        <v>3</v>
      </c>
      <c r="K47" s="42">
        <v>0.77638888888888891</v>
      </c>
      <c r="L47" s="42">
        <v>0.77986111111111101</v>
      </c>
      <c r="M47" s="41" t="s">
        <v>5</v>
      </c>
      <c r="N47" s="42">
        <v>0.82291666666666663</v>
      </c>
      <c r="O47" s="41" t="s">
        <v>11</v>
      </c>
      <c r="P47" s="9" t="str">
        <f t="shared" si="44"/>
        <v>OK</v>
      </c>
      <c r="Q47" s="11">
        <f t="shared" si="45"/>
        <v>4.3055555555555625E-2</v>
      </c>
      <c r="R47" s="11">
        <f t="shared" si="46"/>
        <v>3.4722222222220989E-3</v>
      </c>
      <c r="S47" s="11">
        <f t="shared" si="47"/>
        <v>4.6527777777777724E-2</v>
      </c>
      <c r="T47" s="11">
        <f t="shared" si="49"/>
        <v>5.6944444444444464E-2</v>
      </c>
      <c r="U47" s="41">
        <v>47.5</v>
      </c>
      <c r="V47" s="9">
        <f>INDEX('Počty dní'!L:P,MATCH(E47,'Počty dní'!N:N,0),4)</f>
        <v>112</v>
      </c>
      <c r="W47" s="40">
        <f>V47*U47</f>
        <v>5320</v>
      </c>
    </row>
    <row r="48" spans="1:27" x14ac:dyDescent="0.3">
      <c r="A48" s="66">
        <v>522</v>
      </c>
      <c r="B48" s="41">
        <v>5222</v>
      </c>
      <c r="C48" s="41" t="s">
        <v>33</v>
      </c>
      <c r="D48" s="41"/>
      <c r="E48" s="10" t="str">
        <f t="shared" si="42"/>
        <v>6+</v>
      </c>
      <c r="F48" s="41" t="s">
        <v>41</v>
      </c>
      <c r="G48" s="41">
        <v>120</v>
      </c>
      <c r="H48" s="9" t="str">
        <f t="shared" si="43"/>
        <v>XXX370/120</v>
      </c>
      <c r="I48" s="41" t="s">
        <v>2</v>
      </c>
      <c r="J48" s="41" t="s">
        <v>3</v>
      </c>
      <c r="K48" s="42">
        <v>0.83472222222222225</v>
      </c>
      <c r="L48" s="42">
        <v>0.83680555555555547</v>
      </c>
      <c r="M48" s="41" t="s">
        <v>11</v>
      </c>
      <c r="N48" s="42">
        <v>0.86319444444444438</v>
      </c>
      <c r="O48" s="41" t="s">
        <v>4</v>
      </c>
      <c r="P48" s="9" t="str">
        <f t="shared" si="44"/>
        <v>OK</v>
      </c>
      <c r="Q48" s="11">
        <f t="shared" si="45"/>
        <v>2.6388888888888906E-2</v>
      </c>
      <c r="R48" s="11">
        <f t="shared" si="46"/>
        <v>2.0833333333332149E-3</v>
      </c>
      <c r="S48" s="11">
        <f t="shared" si="47"/>
        <v>2.8472222222222121E-2</v>
      </c>
      <c r="T48" s="11">
        <f t="shared" si="49"/>
        <v>1.1805555555555625E-2</v>
      </c>
      <c r="U48" s="41">
        <v>26.4</v>
      </c>
      <c r="V48" s="9">
        <f>INDEX('Počty dní'!L:P,MATCH(E48,'Počty dní'!N:N,0),4)</f>
        <v>112</v>
      </c>
      <c r="W48" s="40">
        <f t="shared" si="48"/>
        <v>2956.7999999999997</v>
      </c>
    </row>
    <row r="49" spans="1:27" ht="15" thickBot="1" x14ac:dyDescent="0.35">
      <c r="A49" s="66">
        <v>522</v>
      </c>
      <c r="B49" s="41">
        <v>5222</v>
      </c>
      <c r="C49" s="41" t="s">
        <v>33</v>
      </c>
      <c r="D49" s="41"/>
      <c r="E49" s="10" t="str">
        <f t="shared" si="42"/>
        <v>6+</v>
      </c>
      <c r="F49" s="41" t="s">
        <v>41</v>
      </c>
      <c r="G49" s="41">
        <v>119</v>
      </c>
      <c r="H49" s="9" t="str">
        <f t="shared" si="43"/>
        <v>XXX370/119</v>
      </c>
      <c r="I49" s="41" t="s">
        <v>2</v>
      </c>
      <c r="J49" s="41" t="s">
        <v>3</v>
      </c>
      <c r="K49" s="42">
        <v>0.93958333333333333</v>
      </c>
      <c r="L49" s="42">
        <v>0.94097222222222221</v>
      </c>
      <c r="M49" s="41" t="s">
        <v>4</v>
      </c>
      <c r="N49" s="42">
        <v>0.96666666666666667</v>
      </c>
      <c r="O49" s="41" t="s">
        <v>11</v>
      </c>
      <c r="P49" s="9"/>
      <c r="Q49" s="11">
        <f t="shared" si="45"/>
        <v>2.5694444444444464E-2</v>
      </c>
      <c r="R49" s="11">
        <f t="shared" si="46"/>
        <v>1.388888888888884E-3</v>
      </c>
      <c r="S49" s="11">
        <f t="shared" si="47"/>
        <v>2.7083333333333348E-2</v>
      </c>
      <c r="T49" s="11">
        <f t="shared" si="49"/>
        <v>7.6388888888888951E-2</v>
      </c>
      <c r="U49" s="41">
        <v>26.4</v>
      </c>
      <c r="V49" s="9">
        <f>INDEX('Počty dní'!L:P,MATCH(E49,'Počty dní'!N:N,0),4)</f>
        <v>112</v>
      </c>
      <c r="W49" s="40">
        <f t="shared" si="48"/>
        <v>2956.7999999999997</v>
      </c>
    </row>
    <row r="50" spans="1:27" ht="15" thickBot="1" x14ac:dyDescent="0.35">
      <c r="A50" s="43" t="str">
        <f ca="1">CONCATENATE(INDIRECT("R[-3]C[0]",FALSE),"celkem")</f>
        <v>522celkem</v>
      </c>
      <c r="B50" s="44"/>
      <c r="C50" s="44" t="str">
        <f ca="1">INDIRECT("R[-1]C[12]",FALSE)</f>
        <v>Moravské Budějovice,,aut.nádr.</v>
      </c>
      <c r="D50" s="45"/>
      <c r="E50" s="44"/>
      <c r="F50" s="45"/>
      <c r="G50" s="46"/>
      <c r="H50" s="47"/>
      <c r="I50" s="48"/>
      <c r="J50" s="49" t="str">
        <f ca="1">INDIRECT("R[-2]C[0]",FALSE)</f>
        <v>V</v>
      </c>
      <c r="K50" s="50"/>
      <c r="L50" s="51"/>
      <c r="M50" s="52"/>
      <c r="N50" s="51"/>
      <c r="O50" s="53"/>
      <c r="P50" s="44"/>
      <c r="Q50" s="54">
        <f>SUM(Q40:Q49)</f>
        <v>0.33125000000000027</v>
      </c>
      <c r="R50" s="54">
        <f t="shared" ref="R50" si="50">SUM(R40:R49)</f>
        <v>2.7777777777777346E-2</v>
      </c>
      <c r="S50" s="54">
        <f t="shared" ref="S50" si="51">SUM(S40:S49)</f>
        <v>0.35902777777777761</v>
      </c>
      <c r="T50" s="54">
        <f t="shared" ref="T50" si="52">SUM(T40:T49)</f>
        <v>0.40972222222222243</v>
      </c>
      <c r="U50" s="55">
        <f>SUM(U40:U49)</f>
        <v>348.4</v>
      </c>
      <c r="V50" s="56"/>
      <c r="W50" s="57">
        <f>SUM(W40:W49)</f>
        <v>39020.800000000003</v>
      </c>
      <c r="X50" s="58"/>
      <c r="Y50" s="58"/>
      <c r="Z50" s="58"/>
      <c r="AA50" s="58"/>
    </row>
    <row r="51" spans="1:27" x14ac:dyDescent="0.3">
      <c r="K51" s="1"/>
      <c r="L51" s="1"/>
      <c r="N51" s="1"/>
      <c r="P51" s="1"/>
    </row>
    <row r="52" spans="1:27" ht="15" thickBot="1" x14ac:dyDescent="0.35"/>
    <row r="53" spans="1:27" x14ac:dyDescent="0.3">
      <c r="A53" s="59">
        <v>523</v>
      </c>
      <c r="B53" s="60">
        <v>5223</v>
      </c>
      <c r="C53" s="60" t="s">
        <v>33</v>
      </c>
      <c r="D53" s="60"/>
      <c r="E53" s="61" t="str">
        <f t="shared" ref="E53:E64" si="53">CONCATENATE(C53,D53)</f>
        <v>6+</v>
      </c>
      <c r="F53" s="60" t="s">
        <v>43</v>
      </c>
      <c r="G53" s="60">
        <v>102</v>
      </c>
      <c r="H53" s="62" t="str">
        <f t="shared" ref="H53:H64" si="54">CONCATENATE(F53,"/",G53)</f>
        <v>XXX400/102</v>
      </c>
      <c r="I53" s="60" t="s">
        <v>2</v>
      </c>
      <c r="J53" s="60" t="s">
        <v>3</v>
      </c>
      <c r="K53" s="63">
        <v>0.17361111111111113</v>
      </c>
      <c r="L53" s="63">
        <v>0.17500000000000002</v>
      </c>
      <c r="M53" s="60" t="s">
        <v>11</v>
      </c>
      <c r="N53" s="63">
        <v>0.22916666666666666</v>
      </c>
      <c r="O53" s="60" t="s">
        <v>6</v>
      </c>
      <c r="P53" s="62" t="str">
        <f t="shared" ref="P53:P63" si="55">IF(M54=O53,"OK","POZOR")</f>
        <v>OK</v>
      </c>
      <c r="Q53" s="64">
        <f t="shared" ref="Q53:Q64" si="56">IF(ISNUMBER(G53),N53-L53,IF(F53="přejezd",N53-L53,0))</f>
        <v>5.4166666666666641E-2</v>
      </c>
      <c r="R53" s="64">
        <f t="shared" ref="R53:R64" si="57">IF(ISNUMBER(G53),L53-K53,0)</f>
        <v>1.388888888888884E-3</v>
      </c>
      <c r="S53" s="64">
        <f t="shared" ref="S53:S64" si="58">Q53+R53</f>
        <v>5.5555555555555525E-2</v>
      </c>
      <c r="T53" s="64"/>
      <c r="U53" s="60">
        <v>54.5</v>
      </c>
      <c r="V53" s="62">
        <f>INDEX('Počty dní'!L:P,MATCH(E53,'Počty dní'!N:N,0),4)</f>
        <v>112</v>
      </c>
      <c r="W53" s="65">
        <f t="shared" ref="W53:W64" si="59">V53*U53</f>
        <v>6104</v>
      </c>
    </row>
    <row r="54" spans="1:27" x14ac:dyDescent="0.3">
      <c r="A54" s="66">
        <v>523</v>
      </c>
      <c r="B54" s="41">
        <v>5223</v>
      </c>
      <c r="C54" s="41" t="s">
        <v>33</v>
      </c>
      <c r="D54" s="41"/>
      <c r="E54" s="10" t="str">
        <f t="shared" si="53"/>
        <v>6+</v>
      </c>
      <c r="F54" s="41" t="s">
        <v>43</v>
      </c>
      <c r="G54" s="41">
        <v>101</v>
      </c>
      <c r="H54" s="9" t="str">
        <f t="shared" si="54"/>
        <v>XXX400/101</v>
      </c>
      <c r="I54" s="41" t="s">
        <v>2</v>
      </c>
      <c r="J54" s="41" t="s">
        <v>3</v>
      </c>
      <c r="K54" s="42">
        <v>0.26527777777777778</v>
      </c>
      <c r="L54" s="42">
        <v>0.2673611111111111</v>
      </c>
      <c r="M54" s="41" t="s">
        <v>6</v>
      </c>
      <c r="N54" s="42">
        <v>0.32291666666666669</v>
      </c>
      <c r="O54" s="41" t="s">
        <v>11</v>
      </c>
      <c r="P54" s="9" t="str">
        <f t="shared" si="55"/>
        <v>OK</v>
      </c>
      <c r="Q54" s="11">
        <f t="shared" si="56"/>
        <v>5.555555555555558E-2</v>
      </c>
      <c r="R54" s="11">
        <f t="shared" si="57"/>
        <v>2.0833333333333259E-3</v>
      </c>
      <c r="S54" s="11">
        <f t="shared" si="58"/>
        <v>5.7638888888888906E-2</v>
      </c>
      <c r="T54" s="11">
        <f t="shared" ref="T54:T64" si="60">K54-N53</f>
        <v>3.6111111111111122E-2</v>
      </c>
      <c r="U54" s="41">
        <v>54.5</v>
      </c>
      <c r="V54" s="9">
        <f>INDEX('Počty dní'!L:P,MATCH(E54,'Počty dní'!N:N,0),4)</f>
        <v>112</v>
      </c>
      <c r="W54" s="40">
        <f t="shared" si="59"/>
        <v>6104</v>
      </c>
    </row>
    <row r="55" spans="1:27" x14ac:dyDescent="0.3">
      <c r="A55" s="66">
        <v>523</v>
      </c>
      <c r="B55" s="41">
        <v>5223</v>
      </c>
      <c r="C55" s="41" t="s">
        <v>33</v>
      </c>
      <c r="D55" s="41"/>
      <c r="E55" s="10" t="str">
        <f>CONCATENATE(C55,D55)</f>
        <v>6+</v>
      </c>
      <c r="F55" s="41" t="s">
        <v>41</v>
      </c>
      <c r="G55" s="41">
        <v>106</v>
      </c>
      <c r="H55" s="9" t="str">
        <f>CONCATENATE(F55,"/",G55)</f>
        <v>XXX370/106</v>
      </c>
      <c r="I55" s="41" t="s">
        <v>3</v>
      </c>
      <c r="J55" s="41" t="s">
        <v>3</v>
      </c>
      <c r="K55" s="42">
        <v>0.33333333333333331</v>
      </c>
      <c r="L55" s="42">
        <v>0.33680555555555558</v>
      </c>
      <c r="M55" s="41" t="s">
        <v>11</v>
      </c>
      <c r="N55" s="42">
        <v>0.36319444444444443</v>
      </c>
      <c r="O55" s="41" t="s">
        <v>4</v>
      </c>
      <c r="P55" s="9" t="str">
        <f t="shared" si="55"/>
        <v>OK</v>
      </c>
      <c r="Q55" s="11">
        <f t="shared" si="56"/>
        <v>2.6388888888888851E-2</v>
      </c>
      <c r="R55" s="11">
        <f t="shared" si="57"/>
        <v>3.4722222222222654E-3</v>
      </c>
      <c r="S55" s="11">
        <f t="shared" si="58"/>
        <v>2.9861111111111116E-2</v>
      </c>
      <c r="T55" s="11">
        <f t="shared" si="60"/>
        <v>1.041666666666663E-2</v>
      </c>
      <c r="U55" s="41">
        <v>26.4</v>
      </c>
      <c r="V55" s="9">
        <f>INDEX('Počty dní'!L:P,MATCH(E55,'Počty dní'!N:N,0),4)</f>
        <v>112</v>
      </c>
      <c r="W55" s="40">
        <f>V55*U55</f>
        <v>2956.7999999999997</v>
      </c>
    </row>
    <row r="56" spans="1:27" x14ac:dyDescent="0.3">
      <c r="A56" s="66">
        <v>523</v>
      </c>
      <c r="B56" s="41">
        <v>5223</v>
      </c>
      <c r="C56" s="41" t="s">
        <v>33</v>
      </c>
      <c r="D56" s="41"/>
      <c r="E56" s="10" t="str">
        <f>CONCATENATE(C56,D56)</f>
        <v>6+</v>
      </c>
      <c r="F56" s="41" t="s">
        <v>41</v>
      </c>
      <c r="G56" s="41">
        <v>105</v>
      </c>
      <c r="H56" s="9" t="str">
        <f>CONCATENATE(F56,"/",G56)</f>
        <v>XXX370/105</v>
      </c>
      <c r="I56" s="41" t="s">
        <v>3</v>
      </c>
      <c r="J56" s="41" t="s">
        <v>3</v>
      </c>
      <c r="K56" s="42">
        <v>0.46388888888888885</v>
      </c>
      <c r="L56" s="42">
        <v>0.46736111111111112</v>
      </c>
      <c r="M56" s="41" t="s">
        <v>4</v>
      </c>
      <c r="N56" s="42">
        <v>0.49305555555555558</v>
      </c>
      <c r="O56" s="41" t="s">
        <v>11</v>
      </c>
      <c r="P56" s="9" t="str">
        <f t="shared" si="55"/>
        <v>OK</v>
      </c>
      <c r="Q56" s="11">
        <f t="shared" si="56"/>
        <v>2.5694444444444464E-2</v>
      </c>
      <c r="R56" s="11">
        <f t="shared" si="57"/>
        <v>3.4722222222222654E-3</v>
      </c>
      <c r="S56" s="11">
        <f t="shared" si="58"/>
        <v>2.916666666666673E-2</v>
      </c>
      <c r="T56" s="11">
        <f t="shared" si="60"/>
        <v>0.10069444444444442</v>
      </c>
      <c r="U56" s="41">
        <v>26.4</v>
      </c>
      <c r="V56" s="9">
        <f>INDEX('Počty dní'!L:P,MATCH(E56,'Počty dní'!N:N,0),4)</f>
        <v>112</v>
      </c>
      <c r="W56" s="40">
        <f>V56*U56</f>
        <v>2956.7999999999997</v>
      </c>
    </row>
    <row r="57" spans="1:27" x14ac:dyDescent="0.3">
      <c r="A57" s="66">
        <v>523</v>
      </c>
      <c r="B57" s="41">
        <v>5223</v>
      </c>
      <c r="C57" s="41" t="s">
        <v>33</v>
      </c>
      <c r="D57" s="41"/>
      <c r="E57" s="10" t="str">
        <f t="shared" si="53"/>
        <v>6+</v>
      </c>
      <c r="F57" s="41" t="s">
        <v>43</v>
      </c>
      <c r="G57" s="41">
        <v>106</v>
      </c>
      <c r="H57" s="9" t="str">
        <f t="shared" si="54"/>
        <v>XXX400/106</v>
      </c>
      <c r="I57" s="41" t="s">
        <v>3</v>
      </c>
      <c r="J57" s="41" t="s">
        <v>3</v>
      </c>
      <c r="K57" s="42">
        <v>0.50486111111111109</v>
      </c>
      <c r="L57" s="42">
        <v>0.5083333333333333</v>
      </c>
      <c r="M57" s="41" t="s">
        <v>11</v>
      </c>
      <c r="N57" s="42">
        <v>0.5625</v>
      </c>
      <c r="O57" s="41" t="s">
        <v>6</v>
      </c>
      <c r="P57" s="9" t="str">
        <f t="shared" si="55"/>
        <v>OK</v>
      </c>
      <c r="Q57" s="11">
        <f t="shared" si="56"/>
        <v>5.4166666666666696E-2</v>
      </c>
      <c r="R57" s="11">
        <f t="shared" si="57"/>
        <v>3.4722222222222099E-3</v>
      </c>
      <c r="S57" s="11">
        <f t="shared" si="58"/>
        <v>5.7638888888888906E-2</v>
      </c>
      <c r="T57" s="11">
        <f t="shared" si="60"/>
        <v>1.1805555555555514E-2</v>
      </c>
      <c r="U57" s="41">
        <v>54.5</v>
      </c>
      <c r="V57" s="9">
        <f>INDEX('Počty dní'!L:P,MATCH(E57,'Počty dní'!N:N,0),4)</f>
        <v>112</v>
      </c>
      <c r="W57" s="40">
        <f t="shared" si="59"/>
        <v>6104</v>
      </c>
    </row>
    <row r="58" spans="1:27" x14ac:dyDescent="0.3">
      <c r="A58" s="66">
        <v>523</v>
      </c>
      <c r="B58" s="41">
        <v>5223</v>
      </c>
      <c r="C58" s="41" t="s">
        <v>33</v>
      </c>
      <c r="D58" s="41"/>
      <c r="E58" s="10" t="str">
        <f t="shared" si="53"/>
        <v>6+</v>
      </c>
      <c r="F58" s="41" t="s">
        <v>43</v>
      </c>
      <c r="G58" s="41">
        <v>107</v>
      </c>
      <c r="H58" s="9" t="str">
        <f t="shared" si="54"/>
        <v>XXX400/107</v>
      </c>
      <c r="I58" s="41" t="s">
        <v>3</v>
      </c>
      <c r="J58" s="41" t="s">
        <v>3</v>
      </c>
      <c r="K58" s="42">
        <v>0.59861111111111109</v>
      </c>
      <c r="L58" s="42">
        <v>0.60069444444444442</v>
      </c>
      <c r="M58" s="41" t="s">
        <v>6</v>
      </c>
      <c r="N58" s="42">
        <v>0.65625</v>
      </c>
      <c r="O58" s="41" t="s">
        <v>11</v>
      </c>
      <c r="P58" s="9" t="str">
        <f t="shared" si="55"/>
        <v>OK</v>
      </c>
      <c r="Q58" s="11">
        <f t="shared" si="56"/>
        <v>5.555555555555558E-2</v>
      </c>
      <c r="R58" s="11">
        <f t="shared" si="57"/>
        <v>2.0833333333333259E-3</v>
      </c>
      <c r="S58" s="11">
        <f t="shared" si="58"/>
        <v>5.7638888888888906E-2</v>
      </c>
      <c r="T58" s="11">
        <f t="shared" si="60"/>
        <v>3.6111111111111094E-2</v>
      </c>
      <c r="U58" s="41">
        <v>54.5</v>
      </c>
      <c r="V58" s="9">
        <f>INDEX('Počty dní'!L:P,MATCH(E58,'Počty dní'!N:N,0),4)</f>
        <v>112</v>
      </c>
      <c r="W58" s="40">
        <f t="shared" si="59"/>
        <v>6104</v>
      </c>
    </row>
    <row r="59" spans="1:27" x14ac:dyDescent="0.3">
      <c r="A59" s="66">
        <v>523</v>
      </c>
      <c r="B59" s="41">
        <v>5223</v>
      </c>
      <c r="C59" s="41" t="s">
        <v>33</v>
      </c>
      <c r="D59" s="41"/>
      <c r="E59" s="10" t="str">
        <f>CONCATENATE(C59,D59)</f>
        <v>6+</v>
      </c>
      <c r="F59" s="41" t="s">
        <v>41</v>
      </c>
      <c r="G59" s="41">
        <v>114</v>
      </c>
      <c r="H59" s="9" t="str">
        <f>CONCATENATE(F59,"/",G59)</f>
        <v>XXX370/114</v>
      </c>
      <c r="I59" s="41" t="s">
        <v>3</v>
      </c>
      <c r="J59" s="41" t="s">
        <v>3</v>
      </c>
      <c r="K59" s="42">
        <v>0.66666666666666663</v>
      </c>
      <c r="L59" s="42">
        <v>0.67013888888888884</v>
      </c>
      <c r="M59" s="41" t="s">
        <v>11</v>
      </c>
      <c r="N59" s="42">
        <v>0.69652777777777775</v>
      </c>
      <c r="O59" s="41" t="s">
        <v>4</v>
      </c>
      <c r="P59" s="9" t="str">
        <f t="shared" si="55"/>
        <v>OK</v>
      </c>
      <c r="Q59" s="11">
        <f t="shared" si="56"/>
        <v>2.6388888888888906E-2</v>
      </c>
      <c r="R59" s="11">
        <f t="shared" si="57"/>
        <v>3.4722222222222099E-3</v>
      </c>
      <c r="S59" s="11">
        <f t="shared" si="58"/>
        <v>2.9861111111111116E-2</v>
      </c>
      <c r="T59" s="11">
        <f t="shared" si="60"/>
        <v>1.041666666666663E-2</v>
      </c>
      <c r="U59" s="41">
        <v>26.4</v>
      </c>
      <c r="V59" s="9">
        <f>INDEX('Počty dní'!L:P,MATCH(E59,'Počty dní'!N:N,0),4)</f>
        <v>112</v>
      </c>
      <c r="W59" s="40">
        <f>V59*U59</f>
        <v>2956.7999999999997</v>
      </c>
    </row>
    <row r="60" spans="1:27" x14ac:dyDescent="0.3">
      <c r="A60" s="66">
        <v>523</v>
      </c>
      <c r="B60" s="41">
        <v>5223</v>
      </c>
      <c r="C60" s="41" t="s">
        <v>34</v>
      </c>
      <c r="D60" s="41"/>
      <c r="E60" s="10" t="str">
        <f>CONCATENATE(C60,D60)</f>
        <v>+</v>
      </c>
      <c r="F60" s="41" t="s">
        <v>92</v>
      </c>
      <c r="G60" s="41">
        <v>107</v>
      </c>
      <c r="H60" s="9" t="str">
        <f>CONCATENATE(F60,"/",G60)</f>
        <v>XXX480/107</v>
      </c>
      <c r="I60" s="41" t="s">
        <v>2</v>
      </c>
      <c r="J60" s="41" t="s">
        <v>3</v>
      </c>
      <c r="K60" s="42">
        <v>0.70486111111111116</v>
      </c>
      <c r="L60" s="42">
        <v>0.70694444444444438</v>
      </c>
      <c r="M60" s="41" t="s">
        <v>4</v>
      </c>
      <c r="N60" s="42">
        <v>0.73888888888888893</v>
      </c>
      <c r="O60" s="41" t="s">
        <v>8</v>
      </c>
      <c r="P60" s="9" t="str">
        <f t="shared" si="55"/>
        <v>OK</v>
      </c>
      <c r="Q60" s="11">
        <f t="shared" si="56"/>
        <v>3.1944444444444553E-2</v>
      </c>
      <c r="R60" s="11">
        <f t="shared" si="57"/>
        <v>2.0833333333332149E-3</v>
      </c>
      <c r="S60" s="11">
        <f t="shared" si="58"/>
        <v>3.4027777777777768E-2</v>
      </c>
      <c r="T60" s="11">
        <f t="shared" si="60"/>
        <v>8.3333333333334147E-3</v>
      </c>
      <c r="U60" s="41">
        <v>30.7</v>
      </c>
      <c r="V60" s="9">
        <f>INDEX('Počty dní'!L:P,MATCH(E60,'Počty dní'!N:N,0),4)</f>
        <v>60</v>
      </c>
      <c r="W60" s="40">
        <f t="shared" ref="W60:W62" si="61">V60*U60</f>
        <v>1842</v>
      </c>
    </row>
    <row r="61" spans="1:27" x14ac:dyDescent="0.3">
      <c r="A61" s="66">
        <v>523</v>
      </c>
      <c r="B61" s="41">
        <v>5223</v>
      </c>
      <c r="C61" s="41" t="s">
        <v>34</v>
      </c>
      <c r="D61" s="41"/>
      <c r="E61" s="10" t="str">
        <f>CONCATENATE(C61,D61)</f>
        <v>+</v>
      </c>
      <c r="F61" s="41" t="s">
        <v>92</v>
      </c>
      <c r="G61" s="41">
        <v>110</v>
      </c>
      <c r="H61" s="9" t="str">
        <f>CONCATENATE(F61,"/",G61)</f>
        <v>XXX480/110</v>
      </c>
      <c r="I61" s="41" t="s">
        <v>3</v>
      </c>
      <c r="J61" s="41" t="s">
        <v>3</v>
      </c>
      <c r="K61" s="42">
        <v>0.76041666666666663</v>
      </c>
      <c r="L61" s="42">
        <v>0.76111111111111107</v>
      </c>
      <c r="M61" s="41" t="s">
        <v>8</v>
      </c>
      <c r="N61" s="42">
        <v>0.79375000000000007</v>
      </c>
      <c r="O61" s="41" t="s">
        <v>4</v>
      </c>
      <c r="P61" s="9" t="str">
        <f t="shared" si="55"/>
        <v>OK</v>
      </c>
      <c r="Q61" s="11">
        <f t="shared" si="56"/>
        <v>3.2638888888888995E-2</v>
      </c>
      <c r="R61" s="11">
        <f t="shared" si="57"/>
        <v>6.9444444444444198E-4</v>
      </c>
      <c r="S61" s="11">
        <f t="shared" si="58"/>
        <v>3.3333333333333437E-2</v>
      </c>
      <c r="T61" s="11">
        <f t="shared" si="60"/>
        <v>2.1527777777777701E-2</v>
      </c>
      <c r="U61" s="41">
        <v>30.7</v>
      </c>
      <c r="V61" s="9">
        <f>INDEX('Počty dní'!L:P,MATCH(E61,'Počty dní'!N:N,0),4)</f>
        <v>60</v>
      </c>
      <c r="W61" s="40">
        <f t="shared" si="61"/>
        <v>1842</v>
      </c>
    </row>
    <row r="62" spans="1:27" x14ac:dyDescent="0.3">
      <c r="A62" s="66">
        <v>523</v>
      </c>
      <c r="B62" s="41">
        <v>5223</v>
      </c>
      <c r="C62" s="41" t="s">
        <v>33</v>
      </c>
      <c r="D62" s="41"/>
      <c r="E62" s="10" t="str">
        <f>CONCATENATE(C62,D62)</f>
        <v>6+</v>
      </c>
      <c r="F62" s="41" t="s">
        <v>41</v>
      </c>
      <c r="G62" s="41">
        <v>113</v>
      </c>
      <c r="H62" s="9" t="str">
        <f>CONCATENATE(F62,"/",G62)</f>
        <v>XXX370/113</v>
      </c>
      <c r="I62" s="41" t="s">
        <v>3</v>
      </c>
      <c r="J62" s="41" t="s">
        <v>3</v>
      </c>
      <c r="K62" s="42">
        <v>0.79722222222222217</v>
      </c>
      <c r="L62" s="42">
        <v>0.80069444444444438</v>
      </c>
      <c r="M62" s="41" t="s">
        <v>4</v>
      </c>
      <c r="N62" s="42">
        <v>0.82638888888888884</v>
      </c>
      <c r="O62" s="41" t="s">
        <v>11</v>
      </c>
      <c r="P62" s="9" t="str">
        <f t="shared" si="55"/>
        <v>OK</v>
      </c>
      <c r="Q62" s="11">
        <f t="shared" si="56"/>
        <v>2.5694444444444464E-2</v>
      </c>
      <c r="R62" s="11">
        <f t="shared" si="57"/>
        <v>3.4722222222222099E-3</v>
      </c>
      <c r="S62" s="11">
        <f t="shared" si="58"/>
        <v>2.9166666666666674E-2</v>
      </c>
      <c r="T62" s="11">
        <f t="shared" si="60"/>
        <v>3.4722222222220989E-3</v>
      </c>
      <c r="U62" s="41">
        <v>26.4</v>
      </c>
      <c r="V62" s="9">
        <f>INDEX('Počty dní'!L:P,MATCH(E62,'Počty dní'!N:N,0),4)</f>
        <v>112</v>
      </c>
      <c r="W62" s="40">
        <f t="shared" si="61"/>
        <v>2956.7999999999997</v>
      </c>
    </row>
    <row r="63" spans="1:27" x14ac:dyDescent="0.3">
      <c r="A63" s="66">
        <v>523</v>
      </c>
      <c r="B63" s="41">
        <v>5223</v>
      </c>
      <c r="C63" s="41" t="s">
        <v>33</v>
      </c>
      <c r="D63" s="41"/>
      <c r="E63" s="10" t="str">
        <f t="shared" si="53"/>
        <v>6+</v>
      </c>
      <c r="F63" s="41" t="s">
        <v>43</v>
      </c>
      <c r="G63" s="41">
        <v>114</v>
      </c>
      <c r="H63" s="9" t="str">
        <f t="shared" si="54"/>
        <v>XXX400/114</v>
      </c>
      <c r="I63" s="41" t="s">
        <v>2</v>
      </c>
      <c r="J63" s="41" t="s">
        <v>3</v>
      </c>
      <c r="K63" s="42">
        <v>0.84027777777777779</v>
      </c>
      <c r="L63" s="42">
        <v>0.84166666666666667</v>
      </c>
      <c r="M63" s="41" t="s">
        <v>11</v>
      </c>
      <c r="N63" s="42">
        <v>0.89583333333333337</v>
      </c>
      <c r="O63" s="41" t="s">
        <v>6</v>
      </c>
      <c r="P63" s="9" t="str">
        <f t="shared" si="55"/>
        <v>OK</v>
      </c>
      <c r="Q63" s="11">
        <f t="shared" si="56"/>
        <v>5.4166666666666696E-2</v>
      </c>
      <c r="R63" s="11">
        <f t="shared" si="57"/>
        <v>1.388888888888884E-3</v>
      </c>
      <c r="S63" s="11">
        <f t="shared" si="58"/>
        <v>5.555555555555558E-2</v>
      </c>
      <c r="T63" s="11">
        <f t="shared" si="60"/>
        <v>1.3888888888888951E-2</v>
      </c>
      <c r="U63" s="41">
        <v>54.5</v>
      </c>
      <c r="V63" s="9">
        <f>INDEX('Počty dní'!L:P,MATCH(E63,'Počty dní'!N:N,0),4)</f>
        <v>112</v>
      </c>
      <c r="W63" s="40">
        <f t="shared" si="59"/>
        <v>6104</v>
      </c>
    </row>
    <row r="64" spans="1:27" ht="15" thickBot="1" x14ac:dyDescent="0.35">
      <c r="A64" s="66">
        <v>523</v>
      </c>
      <c r="B64" s="41">
        <v>5223</v>
      </c>
      <c r="C64" s="41" t="s">
        <v>33</v>
      </c>
      <c r="D64" s="41"/>
      <c r="E64" s="10" t="str">
        <f t="shared" si="53"/>
        <v>6+</v>
      </c>
      <c r="F64" s="41" t="s">
        <v>43</v>
      </c>
      <c r="G64" s="41">
        <v>113</v>
      </c>
      <c r="H64" s="9" t="str">
        <f t="shared" si="54"/>
        <v>XXX400/113</v>
      </c>
      <c r="I64" s="41" t="s">
        <v>2</v>
      </c>
      <c r="J64" s="41" t="s">
        <v>3</v>
      </c>
      <c r="K64" s="42">
        <v>0.93194444444444446</v>
      </c>
      <c r="L64" s="42">
        <v>0.93402777777777779</v>
      </c>
      <c r="M64" s="41" t="s">
        <v>6</v>
      </c>
      <c r="N64" s="42">
        <v>0.98749999999999993</v>
      </c>
      <c r="O64" s="41" t="s">
        <v>11</v>
      </c>
      <c r="P64" s="9"/>
      <c r="Q64" s="11">
        <f t="shared" si="56"/>
        <v>5.3472222222222143E-2</v>
      </c>
      <c r="R64" s="11">
        <f t="shared" si="57"/>
        <v>2.0833333333333259E-3</v>
      </c>
      <c r="S64" s="11">
        <f t="shared" si="58"/>
        <v>5.5555555555555469E-2</v>
      </c>
      <c r="T64" s="11">
        <f t="shared" si="60"/>
        <v>3.6111111111111094E-2</v>
      </c>
      <c r="U64" s="41">
        <v>54.5</v>
      </c>
      <c r="V64" s="9">
        <f>INDEX('Počty dní'!L:P,MATCH(E64,'Počty dní'!N:N,0),4)</f>
        <v>112</v>
      </c>
      <c r="W64" s="40">
        <f t="shared" si="59"/>
        <v>6104</v>
      </c>
    </row>
    <row r="65" spans="1:27" ht="15" thickBot="1" x14ac:dyDescent="0.35">
      <c r="A65" s="43" t="str">
        <f ca="1">CONCATENATE(INDIRECT("R[-3]C[0]",FALSE),"celkem")</f>
        <v>523celkem</v>
      </c>
      <c r="B65" s="44"/>
      <c r="C65" s="44" t="str">
        <f ca="1">INDIRECT("R[-1]C[12]",FALSE)</f>
        <v>Moravské Budějovice,,aut.nádr.</v>
      </c>
      <c r="D65" s="45"/>
      <c r="E65" s="44"/>
      <c r="F65" s="45"/>
      <c r="G65" s="46"/>
      <c r="H65" s="47"/>
      <c r="I65" s="48"/>
      <c r="J65" s="49" t="str">
        <f ca="1">INDIRECT("R[-2]C[0]",FALSE)</f>
        <v>V</v>
      </c>
      <c r="K65" s="50"/>
      <c r="L65" s="51"/>
      <c r="M65" s="52"/>
      <c r="N65" s="51"/>
      <c r="O65" s="53"/>
      <c r="P65" s="44"/>
      <c r="Q65" s="54">
        <f>SUM(Q53:Q64)</f>
        <v>0.49583333333333357</v>
      </c>
      <c r="R65" s="54">
        <f t="shared" ref="R65:T65" si="62">SUM(R53:R64)</f>
        <v>2.9166666666666563E-2</v>
      </c>
      <c r="S65" s="54">
        <f t="shared" si="62"/>
        <v>0.52500000000000013</v>
      </c>
      <c r="T65" s="54">
        <f t="shared" si="62"/>
        <v>0.28888888888888864</v>
      </c>
      <c r="U65" s="55">
        <f>SUM(U53:U64)</f>
        <v>493.99999999999994</v>
      </c>
      <c r="V65" s="56"/>
      <c r="W65" s="57">
        <f>SUM(W53:W64)</f>
        <v>52135.200000000004</v>
      </c>
      <c r="X65" s="58"/>
      <c r="Y65" s="58"/>
      <c r="Z65" s="58"/>
      <c r="AA65" s="58"/>
    </row>
    <row r="66" spans="1:27" x14ac:dyDescent="0.3">
      <c r="K66" s="1"/>
      <c r="L66" s="1"/>
      <c r="N66" s="1"/>
      <c r="P66" s="1"/>
    </row>
    <row r="67" spans="1:27" ht="15" thickBot="1" x14ac:dyDescent="0.35"/>
    <row r="68" spans="1:27" x14ac:dyDescent="0.3">
      <c r="A68" s="59">
        <v>524</v>
      </c>
      <c r="B68" s="60">
        <v>5224</v>
      </c>
      <c r="C68" s="60" t="s">
        <v>34</v>
      </c>
      <c r="D68" s="60"/>
      <c r="E68" s="61" t="str">
        <f t="shared" ref="E68:E77" si="63">CONCATENATE(C68,D68)</f>
        <v>+</v>
      </c>
      <c r="F68" s="60" t="s">
        <v>46</v>
      </c>
      <c r="G68" s="60">
        <v>101</v>
      </c>
      <c r="H68" s="62" t="str">
        <f t="shared" ref="H68:H77" si="64">CONCATENATE(F68,"/",G68)</f>
        <v>XXX373/101</v>
      </c>
      <c r="I68" s="60" t="s">
        <v>2</v>
      </c>
      <c r="J68" s="60" t="s">
        <v>2</v>
      </c>
      <c r="K68" s="63">
        <v>0.3576388888888889</v>
      </c>
      <c r="L68" s="63">
        <v>0.35902777777777778</v>
      </c>
      <c r="M68" s="60" t="s">
        <v>11</v>
      </c>
      <c r="N68" s="63">
        <v>0.37291666666666662</v>
      </c>
      <c r="O68" s="60" t="s">
        <v>36</v>
      </c>
      <c r="P68" s="62" t="str">
        <f t="shared" ref="P68:P76" si="65">IF(M69=O68,"OK","POZOR")</f>
        <v>OK</v>
      </c>
      <c r="Q68" s="64">
        <f t="shared" ref="Q68:Q77" si="66">IF(ISNUMBER(G68),N68-L68,IF(F68="přejezd",N68-L68,0))</f>
        <v>1.388888888888884E-2</v>
      </c>
      <c r="R68" s="64">
        <f t="shared" ref="R68:R77" si="67">IF(ISNUMBER(G68),L68-K68,0)</f>
        <v>1.388888888888884E-3</v>
      </c>
      <c r="S68" s="64">
        <f t="shared" ref="S68:S77" si="68">Q68+R68</f>
        <v>1.5277777777777724E-2</v>
      </c>
      <c r="T68" s="64"/>
      <c r="U68" s="60">
        <v>14.8</v>
      </c>
      <c r="V68" s="62">
        <f>INDEX('Počty dní'!L:P,MATCH(E68,'Počty dní'!N:N,0),4)</f>
        <v>60</v>
      </c>
      <c r="W68" s="65">
        <f t="shared" ref="W68:W77" si="69">V68*U68</f>
        <v>888</v>
      </c>
    </row>
    <row r="69" spans="1:27" x14ac:dyDescent="0.3">
      <c r="A69" s="66">
        <v>524</v>
      </c>
      <c r="B69" s="41">
        <v>5224</v>
      </c>
      <c r="C69" s="41" t="s">
        <v>34</v>
      </c>
      <c r="D69" s="41"/>
      <c r="E69" s="10" t="str">
        <f t="shared" si="63"/>
        <v>+</v>
      </c>
      <c r="F69" s="41" t="s">
        <v>46</v>
      </c>
      <c r="G69" s="41">
        <v>102</v>
      </c>
      <c r="H69" s="9" t="str">
        <f t="shared" si="64"/>
        <v>XXX373/102</v>
      </c>
      <c r="I69" s="41" t="s">
        <v>2</v>
      </c>
      <c r="J69" s="41" t="s">
        <v>2</v>
      </c>
      <c r="K69" s="42">
        <v>0.37847222222222227</v>
      </c>
      <c r="L69" s="42">
        <v>0.37986111111111115</v>
      </c>
      <c r="M69" s="41" t="s">
        <v>36</v>
      </c>
      <c r="N69" s="42">
        <v>0.3888888888888889</v>
      </c>
      <c r="O69" s="41" t="s">
        <v>19</v>
      </c>
      <c r="P69" s="9" t="str">
        <f t="shared" si="65"/>
        <v>OK</v>
      </c>
      <c r="Q69" s="11">
        <f t="shared" si="66"/>
        <v>9.0277777777777457E-3</v>
      </c>
      <c r="R69" s="11">
        <f t="shared" si="67"/>
        <v>1.388888888888884E-3</v>
      </c>
      <c r="S69" s="11">
        <f t="shared" si="68"/>
        <v>1.041666666666663E-2</v>
      </c>
      <c r="T69" s="11">
        <f t="shared" ref="T69:T77" si="70">K69-N68</f>
        <v>5.5555555555556468E-3</v>
      </c>
      <c r="U69" s="41">
        <v>7.7</v>
      </c>
      <c r="V69" s="9">
        <f>INDEX('Počty dní'!L:P,MATCH(E69,'Počty dní'!N:N,0),4)</f>
        <v>60</v>
      </c>
      <c r="W69" s="40">
        <f t="shared" si="69"/>
        <v>462</v>
      </c>
    </row>
    <row r="70" spans="1:27" x14ac:dyDescent="0.3">
      <c r="A70" s="66">
        <v>524</v>
      </c>
      <c r="B70" s="41">
        <v>5224</v>
      </c>
      <c r="C70" s="41" t="s">
        <v>34</v>
      </c>
      <c r="D70" s="41"/>
      <c r="E70" s="10" t="str">
        <f t="shared" si="63"/>
        <v>+</v>
      </c>
      <c r="F70" s="41" t="s">
        <v>46</v>
      </c>
      <c r="G70" s="41">
        <v>103</v>
      </c>
      <c r="H70" s="9" t="str">
        <f t="shared" si="64"/>
        <v>XXX373/103</v>
      </c>
      <c r="I70" s="41" t="s">
        <v>2</v>
      </c>
      <c r="J70" s="41" t="s">
        <v>2</v>
      </c>
      <c r="K70" s="42">
        <v>0.39097222222222222</v>
      </c>
      <c r="L70" s="42">
        <v>0.3923611111111111</v>
      </c>
      <c r="M70" s="41" t="s">
        <v>19</v>
      </c>
      <c r="N70" s="42">
        <v>0.39513888888888887</v>
      </c>
      <c r="O70" s="41" t="s">
        <v>37</v>
      </c>
      <c r="P70" s="9" t="str">
        <f t="shared" si="65"/>
        <v>OK</v>
      </c>
      <c r="Q70" s="11">
        <f t="shared" si="66"/>
        <v>2.7777777777777679E-3</v>
      </c>
      <c r="R70" s="11">
        <f t="shared" si="67"/>
        <v>1.388888888888884E-3</v>
      </c>
      <c r="S70" s="11">
        <f t="shared" si="68"/>
        <v>4.1666666666666519E-3</v>
      </c>
      <c r="T70" s="11">
        <f t="shared" si="70"/>
        <v>2.0833333333333259E-3</v>
      </c>
      <c r="U70" s="41">
        <v>2.5</v>
      </c>
      <c r="V70" s="9">
        <f>INDEX('Počty dní'!L:P,MATCH(E70,'Počty dní'!N:N,0),4)</f>
        <v>60</v>
      </c>
      <c r="W70" s="40">
        <f t="shared" si="69"/>
        <v>150</v>
      </c>
    </row>
    <row r="71" spans="1:27" x14ac:dyDescent="0.3">
      <c r="A71" s="66">
        <v>524</v>
      </c>
      <c r="B71" s="41">
        <v>5224</v>
      </c>
      <c r="C71" s="41" t="s">
        <v>34</v>
      </c>
      <c r="D71" s="41"/>
      <c r="E71" s="10" t="str">
        <f t="shared" si="63"/>
        <v>+</v>
      </c>
      <c r="F71" s="41" t="s">
        <v>46</v>
      </c>
      <c r="G71" s="41">
        <v>104</v>
      </c>
      <c r="H71" s="9" t="str">
        <f t="shared" si="64"/>
        <v>XXX373/104</v>
      </c>
      <c r="I71" s="41" t="s">
        <v>2</v>
      </c>
      <c r="J71" s="41" t="s">
        <v>2</v>
      </c>
      <c r="K71" s="42">
        <v>0.44930555555555557</v>
      </c>
      <c r="L71" s="42">
        <v>0.4513888888888889</v>
      </c>
      <c r="M71" s="41" t="s">
        <v>37</v>
      </c>
      <c r="N71" s="42">
        <v>0.45416666666666666</v>
      </c>
      <c r="O71" s="41" t="s">
        <v>19</v>
      </c>
      <c r="P71" s="9" t="str">
        <f t="shared" si="65"/>
        <v>OK</v>
      </c>
      <c r="Q71" s="11">
        <f t="shared" si="66"/>
        <v>2.7777777777777679E-3</v>
      </c>
      <c r="R71" s="11">
        <f t="shared" si="67"/>
        <v>2.0833333333333259E-3</v>
      </c>
      <c r="S71" s="11">
        <f t="shared" si="68"/>
        <v>4.8611111111110938E-3</v>
      </c>
      <c r="T71" s="11">
        <f t="shared" si="70"/>
        <v>5.4166666666666696E-2</v>
      </c>
      <c r="U71" s="41">
        <v>2.5</v>
      </c>
      <c r="V71" s="9">
        <f>INDEX('Počty dní'!L:P,MATCH(E71,'Počty dní'!N:N,0),4)</f>
        <v>60</v>
      </c>
      <c r="W71" s="40">
        <f t="shared" si="69"/>
        <v>150</v>
      </c>
    </row>
    <row r="72" spans="1:27" x14ac:dyDescent="0.3">
      <c r="A72" s="66">
        <v>524</v>
      </c>
      <c r="B72" s="41">
        <v>5224</v>
      </c>
      <c r="C72" s="41" t="s">
        <v>34</v>
      </c>
      <c r="D72" s="41"/>
      <c r="E72" s="10" t="str">
        <f t="shared" si="63"/>
        <v>+</v>
      </c>
      <c r="F72" s="41" t="s">
        <v>46</v>
      </c>
      <c r="G72" s="41">
        <v>107</v>
      </c>
      <c r="H72" s="9" t="str">
        <f t="shared" si="64"/>
        <v>XXX373/107</v>
      </c>
      <c r="I72" s="41" t="s">
        <v>2</v>
      </c>
      <c r="J72" s="41" t="s">
        <v>2</v>
      </c>
      <c r="K72" s="42">
        <v>0.4548611111111111</v>
      </c>
      <c r="L72" s="42">
        <v>0.45555555555555555</v>
      </c>
      <c r="M72" s="41" t="s">
        <v>19</v>
      </c>
      <c r="N72" s="42">
        <v>0.47222222222222227</v>
      </c>
      <c r="O72" s="41" t="s">
        <v>39</v>
      </c>
      <c r="P72" s="9" t="str">
        <f t="shared" si="65"/>
        <v>OK</v>
      </c>
      <c r="Q72" s="11">
        <f t="shared" si="66"/>
        <v>1.6666666666666718E-2</v>
      </c>
      <c r="R72" s="11">
        <f t="shared" si="67"/>
        <v>6.9444444444444198E-4</v>
      </c>
      <c r="S72" s="11">
        <f t="shared" si="68"/>
        <v>1.736111111111116E-2</v>
      </c>
      <c r="T72" s="11">
        <f t="shared" si="70"/>
        <v>6.9444444444444198E-4</v>
      </c>
      <c r="U72" s="41">
        <v>14</v>
      </c>
      <c r="V72" s="9">
        <f>INDEX('Počty dní'!L:P,MATCH(E72,'Počty dní'!N:N,0),4)</f>
        <v>60</v>
      </c>
      <c r="W72" s="40">
        <f t="shared" si="69"/>
        <v>840</v>
      </c>
    </row>
    <row r="73" spans="1:27" x14ac:dyDescent="0.3">
      <c r="A73" s="66">
        <v>524</v>
      </c>
      <c r="B73" s="41">
        <v>5224</v>
      </c>
      <c r="C73" s="41" t="s">
        <v>34</v>
      </c>
      <c r="D73" s="41"/>
      <c r="E73" s="10" t="str">
        <f t="shared" si="63"/>
        <v>+</v>
      </c>
      <c r="F73" s="41" t="s">
        <v>46</v>
      </c>
      <c r="G73" s="41">
        <v>108</v>
      </c>
      <c r="H73" s="9" t="str">
        <f t="shared" si="64"/>
        <v>XXX373/108</v>
      </c>
      <c r="I73" s="41" t="s">
        <v>2</v>
      </c>
      <c r="J73" s="41" t="s">
        <v>2</v>
      </c>
      <c r="K73" s="42">
        <v>0.56458333333333333</v>
      </c>
      <c r="L73" s="42">
        <v>0.56597222222222221</v>
      </c>
      <c r="M73" s="41" t="s">
        <v>39</v>
      </c>
      <c r="N73" s="42">
        <v>0.59236111111111112</v>
      </c>
      <c r="O73" s="41" t="s">
        <v>11</v>
      </c>
      <c r="P73" s="9" t="str">
        <f t="shared" si="65"/>
        <v>OK</v>
      </c>
      <c r="Q73" s="11">
        <f t="shared" si="66"/>
        <v>2.6388888888888906E-2</v>
      </c>
      <c r="R73" s="11">
        <f t="shared" si="67"/>
        <v>1.388888888888884E-3</v>
      </c>
      <c r="S73" s="11">
        <f t="shared" si="68"/>
        <v>2.777777777777779E-2</v>
      </c>
      <c r="T73" s="11">
        <f t="shared" si="70"/>
        <v>9.2361111111111061E-2</v>
      </c>
      <c r="U73" s="41">
        <v>24.5</v>
      </c>
      <c r="V73" s="9">
        <f>INDEX('Počty dní'!L:P,MATCH(E73,'Počty dní'!N:N,0),4)</f>
        <v>60</v>
      </c>
      <c r="W73" s="40">
        <f t="shared" si="69"/>
        <v>1470</v>
      </c>
    </row>
    <row r="74" spans="1:27" x14ac:dyDescent="0.3">
      <c r="A74" s="66">
        <v>524</v>
      </c>
      <c r="B74" s="41">
        <v>5224</v>
      </c>
      <c r="C74" s="41" t="s">
        <v>34</v>
      </c>
      <c r="D74" s="41"/>
      <c r="E74" s="10" t="str">
        <f t="shared" si="63"/>
        <v>+</v>
      </c>
      <c r="F74" s="41" t="s">
        <v>43</v>
      </c>
      <c r="G74" s="41">
        <v>108</v>
      </c>
      <c r="H74" s="9" t="str">
        <f t="shared" si="64"/>
        <v>XXX400/108</v>
      </c>
      <c r="I74" s="41" t="s">
        <v>2</v>
      </c>
      <c r="J74" s="41" t="s">
        <v>2</v>
      </c>
      <c r="K74" s="42">
        <v>0.59722222222222221</v>
      </c>
      <c r="L74" s="42">
        <v>0.60069444444444442</v>
      </c>
      <c r="M74" s="41" t="s">
        <v>11</v>
      </c>
      <c r="N74" s="42">
        <v>0.64513888888888882</v>
      </c>
      <c r="O74" s="41" t="s">
        <v>5</v>
      </c>
      <c r="P74" s="9" t="str">
        <f t="shared" si="65"/>
        <v>OK</v>
      </c>
      <c r="Q74" s="11">
        <f t="shared" si="66"/>
        <v>4.4444444444444398E-2</v>
      </c>
      <c r="R74" s="11">
        <f t="shared" si="67"/>
        <v>3.4722222222222099E-3</v>
      </c>
      <c r="S74" s="11">
        <f t="shared" si="68"/>
        <v>4.7916666666666607E-2</v>
      </c>
      <c r="T74" s="11">
        <f t="shared" si="70"/>
        <v>4.8611111111110938E-3</v>
      </c>
      <c r="U74" s="41">
        <v>47.5</v>
      </c>
      <c r="V74" s="9">
        <f>INDEX('Počty dní'!L:P,MATCH(E74,'Počty dní'!N:N,0),4)</f>
        <v>60</v>
      </c>
      <c r="W74" s="40">
        <f t="shared" si="69"/>
        <v>2850</v>
      </c>
    </row>
    <row r="75" spans="1:27" x14ac:dyDescent="0.3">
      <c r="A75" s="66">
        <v>524</v>
      </c>
      <c r="B75" s="41">
        <v>5224</v>
      </c>
      <c r="C75" s="41" t="s">
        <v>34</v>
      </c>
      <c r="D75" s="41"/>
      <c r="E75" s="10" t="str">
        <f t="shared" si="63"/>
        <v>+</v>
      </c>
      <c r="F75" s="41" t="s">
        <v>43</v>
      </c>
      <c r="G75" s="41">
        <v>109</v>
      </c>
      <c r="H75" s="9" t="str">
        <f t="shared" si="64"/>
        <v>XXX400/109</v>
      </c>
      <c r="I75" s="41" t="s">
        <v>2</v>
      </c>
      <c r="J75" s="41" t="s">
        <v>2</v>
      </c>
      <c r="K75" s="42">
        <v>0.68611111111111101</v>
      </c>
      <c r="L75" s="42">
        <v>0.68958333333333333</v>
      </c>
      <c r="M75" s="41" t="s">
        <v>5</v>
      </c>
      <c r="N75" s="42">
        <v>0.73263888888888884</v>
      </c>
      <c r="O75" s="41" t="s">
        <v>11</v>
      </c>
      <c r="P75" s="9" t="str">
        <f t="shared" si="65"/>
        <v>OK</v>
      </c>
      <c r="Q75" s="11">
        <f t="shared" si="66"/>
        <v>4.3055555555555514E-2</v>
      </c>
      <c r="R75" s="11">
        <f t="shared" si="67"/>
        <v>3.4722222222223209E-3</v>
      </c>
      <c r="S75" s="11">
        <f t="shared" si="68"/>
        <v>4.6527777777777835E-2</v>
      </c>
      <c r="T75" s="11">
        <f t="shared" si="70"/>
        <v>4.0972222222222188E-2</v>
      </c>
      <c r="U75" s="41">
        <v>47.5</v>
      </c>
      <c r="V75" s="9">
        <f>INDEX('Počty dní'!L:P,MATCH(E75,'Počty dní'!N:N,0),4)</f>
        <v>60</v>
      </c>
      <c r="W75" s="40">
        <f t="shared" si="69"/>
        <v>2850</v>
      </c>
    </row>
    <row r="76" spans="1:27" x14ac:dyDescent="0.3">
      <c r="A76" s="66">
        <v>524</v>
      </c>
      <c r="B76" s="41">
        <v>5224</v>
      </c>
      <c r="C76" s="41" t="s">
        <v>34</v>
      </c>
      <c r="D76" s="41"/>
      <c r="E76" s="10" t="str">
        <f t="shared" si="63"/>
        <v>+</v>
      </c>
      <c r="F76" s="41" t="s">
        <v>41</v>
      </c>
      <c r="G76" s="41">
        <v>116</v>
      </c>
      <c r="H76" s="9" t="str">
        <f t="shared" si="64"/>
        <v>XXX370/116</v>
      </c>
      <c r="I76" s="41" t="s">
        <v>2</v>
      </c>
      <c r="J76" s="41" t="s">
        <v>2</v>
      </c>
      <c r="K76" s="42">
        <v>0.7583333333333333</v>
      </c>
      <c r="L76" s="42">
        <v>0.76180555555555562</v>
      </c>
      <c r="M76" s="41" t="s">
        <v>11</v>
      </c>
      <c r="N76" s="42">
        <v>0.78819444444444453</v>
      </c>
      <c r="O76" s="41" t="s">
        <v>4</v>
      </c>
      <c r="P76" s="9" t="str">
        <f t="shared" si="65"/>
        <v>OK</v>
      </c>
      <c r="Q76" s="11">
        <f t="shared" si="66"/>
        <v>2.6388888888888906E-2</v>
      </c>
      <c r="R76" s="11">
        <f t="shared" si="67"/>
        <v>3.4722222222223209E-3</v>
      </c>
      <c r="S76" s="11">
        <f t="shared" si="68"/>
        <v>2.9861111111111227E-2</v>
      </c>
      <c r="T76" s="11">
        <f t="shared" si="70"/>
        <v>2.5694444444444464E-2</v>
      </c>
      <c r="U76" s="41">
        <v>26.4</v>
      </c>
      <c r="V76" s="9">
        <f>INDEX('Počty dní'!L:P,MATCH(E76,'Počty dní'!N:N,0),4)</f>
        <v>60</v>
      </c>
      <c r="W76" s="40">
        <f t="shared" si="69"/>
        <v>1584</v>
      </c>
    </row>
    <row r="77" spans="1:27" ht="15" thickBot="1" x14ac:dyDescent="0.35">
      <c r="A77" s="66">
        <v>524</v>
      </c>
      <c r="B77" s="41">
        <v>5224</v>
      </c>
      <c r="C77" s="41" t="s">
        <v>34</v>
      </c>
      <c r="D77" s="41"/>
      <c r="E77" s="10" t="str">
        <f t="shared" si="63"/>
        <v>+</v>
      </c>
      <c r="F77" s="41" t="s">
        <v>41</v>
      </c>
      <c r="G77" s="41">
        <v>115</v>
      </c>
      <c r="H77" s="9" t="str">
        <f t="shared" si="64"/>
        <v>XXX370/115</v>
      </c>
      <c r="I77" s="41" t="s">
        <v>2</v>
      </c>
      <c r="J77" s="41" t="s">
        <v>2</v>
      </c>
      <c r="K77" s="42">
        <v>0.82986111111111116</v>
      </c>
      <c r="L77" s="42">
        <v>0.83333333333333337</v>
      </c>
      <c r="M77" s="41" t="s">
        <v>4</v>
      </c>
      <c r="N77" s="42">
        <v>0.85902777777777783</v>
      </c>
      <c r="O77" s="41" t="s">
        <v>11</v>
      </c>
      <c r="P77" s="9"/>
      <c r="Q77" s="11">
        <f t="shared" si="66"/>
        <v>2.5694444444444464E-2</v>
      </c>
      <c r="R77" s="11">
        <f t="shared" si="67"/>
        <v>3.4722222222222099E-3</v>
      </c>
      <c r="S77" s="11">
        <f t="shared" si="68"/>
        <v>2.9166666666666674E-2</v>
      </c>
      <c r="T77" s="11">
        <f t="shared" si="70"/>
        <v>4.166666666666663E-2</v>
      </c>
      <c r="U77" s="41">
        <v>26.4</v>
      </c>
      <c r="V77" s="9">
        <f>INDEX('Počty dní'!L:P,MATCH(E77,'Počty dní'!N:N,0),4)</f>
        <v>60</v>
      </c>
      <c r="W77" s="40">
        <f t="shared" si="69"/>
        <v>1584</v>
      </c>
    </row>
    <row r="78" spans="1:27" ht="15" thickBot="1" x14ac:dyDescent="0.35">
      <c r="A78" s="43" t="str">
        <f ca="1">CONCATENATE(INDIRECT("R[-3]C[0]",FALSE),"celkem")</f>
        <v>524celkem</v>
      </c>
      <c r="B78" s="44"/>
      <c r="C78" s="44" t="str">
        <f ca="1">INDIRECT("R[-1]C[12]",FALSE)</f>
        <v>Moravské Budějovice,,aut.nádr.</v>
      </c>
      <c r="D78" s="45"/>
      <c r="E78" s="44"/>
      <c r="F78" s="45"/>
      <c r="G78" s="46"/>
      <c r="H78" s="47"/>
      <c r="I78" s="48"/>
      <c r="J78" s="49" t="str">
        <f ca="1">INDIRECT("R[-2]C[0]",FALSE)</f>
        <v>S</v>
      </c>
      <c r="K78" s="50"/>
      <c r="L78" s="51"/>
      <c r="M78" s="52"/>
      <c r="N78" s="51"/>
      <c r="O78" s="53"/>
      <c r="P78" s="44"/>
      <c r="Q78" s="54">
        <f>SUM(Q68:Q77)</f>
        <v>0.21111111111111103</v>
      </c>
      <c r="R78" s="54">
        <f t="shared" ref="R78:T78" si="71">SUM(R68:R77)</f>
        <v>2.2222222222222365E-2</v>
      </c>
      <c r="S78" s="54">
        <f t="shared" si="71"/>
        <v>0.23333333333333339</v>
      </c>
      <c r="T78" s="54">
        <f t="shared" si="71"/>
        <v>0.26805555555555555</v>
      </c>
      <c r="U78" s="55">
        <f>SUM(U68:U77)</f>
        <v>213.8</v>
      </c>
      <c r="V78" s="56"/>
      <c r="W78" s="57">
        <f>SUM(W68:W77)</f>
        <v>12828</v>
      </c>
      <c r="X78" s="58"/>
      <c r="Y78" s="58"/>
      <c r="Z78" s="58"/>
      <c r="AA78" s="58"/>
    </row>
    <row r="80" spans="1:27" ht="15" thickBot="1" x14ac:dyDescent="0.35">
      <c r="A80" t="s">
        <v>91</v>
      </c>
      <c r="K80" s="1"/>
      <c r="L80" s="1"/>
      <c r="N80" s="1"/>
      <c r="P80" s="1"/>
    </row>
    <row r="81" spans="1:27" x14ac:dyDescent="0.3">
      <c r="A81" s="59">
        <v>525</v>
      </c>
      <c r="B81" s="60">
        <v>5225</v>
      </c>
      <c r="C81" s="60" t="s">
        <v>33</v>
      </c>
      <c r="D81" s="60"/>
      <c r="E81" s="61" t="str">
        <f t="shared" ref="E81:E86" si="72">CONCATENATE(C81,D81)</f>
        <v>6+</v>
      </c>
      <c r="F81" s="60" t="s">
        <v>43</v>
      </c>
      <c r="G81" s="60">
        <v>103</v>
      </c>
      <c r="H81" s="62" t="str">
        <f t="shared" ref="H81:H86" si="73">CONCATENATE(F81,"/",G81)</f>
        <v>XXX400/103</v>
      </c>
      <c r="I81" s="60" t="s">
        <v>3</v>
      </c>
      <c r="J81" s="60" t="s">
        <v>29</v>
      </c>
      <c r="K81" s="63">
        <v>0.3527777777777778</v>
      </c>
      <c r="L81" s="63">
        <v>0.35625000000000001</v>
      </c>
      <c r="M81" s="60" t="s">
        <v>5</v>
      </c>
      <c r="N81" s="63">
        <v>0.39930555555555558</v>
      </c>
      <c r="O81" s="60" t="s">
        <v>11</v>
      </c>
      <c r="P81" s="62" t="str">
        <f t="shared" ref="P81:P85" si="74">IF(M82=O81,"OK","POZOR")</f>
        <v>OK</v>
      </c>
      <c r="Q81" s="64">
        <f t="shared" ref="Q81:Q86" si="75">IF(ISNUMBER(G81),N81-L81,IF(F81="přejezd",N81-L81,0))</f>
        <v>4.3055555555555569E-2</v>
      </c>
      <c r="R81" s="64">
        <f t="shared" ref="R81:R86" si="76">IF(ISNUMBER(G81),L81-K81,0)</f>
        <v>3.4722222222222099E-3</v>
      </c>
      <c r="S81" s="64">
        <f t="shared" ref="S81:S86" si="77">Q81+R81</f>
        <v>4.6527777777777779E-2</v>
      </c>
      <c r="T81" s="64"/>
      <c r="U81" s="60">
        <v>47.5</v>
      </c>
      <c r="V81" s="62">
        <f>INDEX('Počty dní'!L:P,MATCH(E81,'Počty dní'!N:N,0),4)</f>
        <v>112</v>
      </c>
      <c r="W81" s="65">
        <f t="shared" ref="W81:W86" si="78">V81*U81</f>
        <v>5320</v>
      </c>
    </row>
    <row r="82" spans="1:27" x14ac:dyDescent="0.3">
      <c r="A82" s="66">
        <v>525</v>
      </c>
      <c r="B82" s="41">
        <v>5225</v>
      </c>
      <c r="C82" s="41" t="s">
        <v>33</v>
      </c>
      <c r="D82" s="41"/>
      <c r="E82" s="10" t="str">
        <f t="shared" si="72"/>
        <v>6+</v>
      </c>
      <c r="F82" s="41" t="s">
        <v>46</v>
      </c>
      <c r="G82" s="41">
        <v>105</v>
      </c>
      <c r="H82" s="9" t="str">
        <f t="shared" si="73"/>
        <v>XXX373/105</v>
      </c>
      <c r="I82" s="41" t="s">
        <v>3</v>
      </c>
      <c r="J82" s="41" t="s">
        <v>29</v>
      </c>
      <c r="K82" s="42">
        <v>0.40625</v>
      </c>
      <c r="L82" s="42">
        <v>0.40763888888888888</v>
      </c>
      <c r="M82" s="41" t="s">
        <v>11</v>
      </c>
      <c r="N82" s="42">
        <v>0.43541666666666662</v>
      </c>
      <c r="O82" s="41" t="s">
        <v>38</v>
      </c>
      <c r="P82" s="9" t="str">
        <f t="shared" si="74"/>
        <v>OK</v>
      </c>
      <c r="Q82" s="11">
        <f t="shared" si="75"/>
        <v>2.7777777777777735E-2</v>
      </c>
      <c r="R82" s="11">
        <f t="shared" si="76"/>
        <v>1.388888888888884E-3</v>
      </c>
      <c r="S82" s="11">
        <f t="shared" si="77"/>
        <v>2.9166666666666619E-2</v>
      </c>
      <c r="T82" s="11">
        <f t="shared" ref="T82:T86" si="79">K82-N81</f>
        <v>6.9444444444444198E-3</v>
      </c>
      <c r="U82" s="41">
        <v>26</v>
      </c>
      <c r="V82" s="9">
        <f>INDEX('Počty dní'!L:P,MATCH(E82,'Počty dní'!N:N,0),4)</f>
        <v>112</v>
      </c>
      <c r="W82" s="40">
        <f t="shared" si="78"/>
        <v>2912</v>
      </c>
    </row>
    <row r="83" spans="1:27" x14ac:dyDescent="0.3">
      <c r="A83" s="66">
        <v>525</v>
      </c>
      <c r="B83" s="41">
        <v>5225</v>
      </c>
      <c r="C83" s="41" t="s">
        <v>33</v>
      </c>
      <c r="D83" s="41"/>
      <c r="E83" s="10" t="str">
        <f t="shared" si="72"/>
        <v>6+</v>
      </c>
      <c r="F83" s="41" t="s">
        <v>46</v>
      </c>
      <c r="G83" s="41">
        <v>106</v>
      </c>
      <c r="H83" s="9" t="str">
        <f t="shared" si="73"/>
        <v>XXX373/106</v>
      </c>
      <c r="I83" s="41" t="s">
        <v>3</v>
      </c>
      <c r="J83" s="41" t="s">
        <v>29</v>
      </c>
      <c r="K83" s="42">
        <v>0.46527777777777773</v>
      </c>
      <c r="L83" s="42">
        <v>0.46666666666666662</v>
      </c>
      <c r="M83" s="41" t="s">
        <v>38</v>
      </c>
      <c r="N83" s="42">
        <v>0.49513888888888885</v>
      </c>
      <c r="O83" s="41" t="s">
        <v>11</v>
      </c>
      <c r="P83" s="9" t="str">
        <f t="shared" si="74"/>
        <v>OK</v>
      </c>
      <c r="Q83" s="11">
        <f t="shared" si="75"/>
        <v>2.8472222222222232E-2</v>
      </c>
      <c r="R83" s="11">
        <f t="shared" si="76"/>
        <v>1.388888888888884E-3</v>
      </c>
      <c r="S83" s="11">
        <f t="shared" si="77"/>
        <v>2.9861111111111116E-2</v>
      </c>
      <c r="T83" s="11">
        <f t="shared" si="79"/>
        <v>2.9861111111111116E-2</v>
      </c>
      <c r="U83" s="41">
        <v>26</v>
      </c>
      <c r="V83" s="9">
        <f>INDEX('Počty dní'!L:P,MATCH(E83,'Počty dní'!N:N,0),4)</f>
        <v>112</v>
      </c>
      <c r="W83" s="40">
        <f t="shared" si="78"/>
        <v>2912</v>
      </c>
    </row>
    <row r="84" spans="1:27" x14ac:dyDescent="0.3">
      <c r="A84" s="66">
        <v>525</v>
      </c>
      <c r="B84" s="41">
        <v>5225</v>
      </c>
      <c r="C84" s="41" t="s">
        <v>33</v>
      </c>
      <c r="D84" s="41"/>
      <c r="E84" s="10" t="str">
        <f t="shared" si="72"/>
        <v>6+</v>
      </c>
      <c r="F84" s="41" t="s">
        <v>46</v>
      </c>
      <c r="G84" s="41">
        <v>109</v>
      </c>
      <c r="H84" s="9" t="str">
        <f t="shared" si="73"/>
        <v>XXX373/109</v>
      </c>
      <c r="I84" s="41" t="s">
        <v>3</v>
      </c>
      <c r="J84" s="41" t="s">
        <v>29</v>
      </c>
      <c r="K84" s="42">
        <v>0.67013888888888884</v>
      </c>
      <c r="L84" s="42">
        <v>0.67152777777777783</v>
      </c>
      <c r="M84" s="41" t="s">
        <v>11</v>
      </c>
      <c r="N84" s="42">
        <v>0.69930555555555562</v>
      </c>
      <c r="O84" s="41" t="s">
        <v>38</v>
      </c>
      <c r="P84" s="9" t="str">
        <f t="shared" si="74"/>
        <v>OK</v>
      </c>
      <c r="Q84" s="11">
        <f t="shared" si="75"/>
        <v>2.777777777777779E-2</v>
      </c>
      <c r="R84" s="11">
        <f t="shared" si="76"/>
        <v>1.388888888888995E-3</v>
      </c>
      <c r="S84" s="11">
        <f t="shared" si="77"/>
        <v>2.9166666666666785E-2</v>
      </c>
      <c r="T84" s="11">
        <f t="shared" si="79"/>
        <v>0.17499999999999999</v>
      </c>
      <c r="U84" s="41">
        <v>26</v>
      </c>
      <c r="V84" s="9">
        <f>INDEX('Počty dní'!L:P,MATCH(E84,'Počty dní'!N:N,0),4)</f>
        <v>112</v>
      </c>
      <c r="W84" s="40">
        <f t="shared" si="78"/>
        <v>2912</v>
      </c>
    </row>
    <row r="85" spans="1:27" x14ac:dyDescent="0.3">
      <c r="A85" s="66">
        <v>525</v>
      </c>
      <c r="B85" s="41">
        <v>5225</v>
      </c>
      <c r="C85" s="41" t="s">
        <v>33</v>
      </c>
      <c r="D85" s="41"/>
      <c r="E85" s="10" t="str">
        <f t="shared" si="72"/>
        <v>6+</v>
      </c>
      <c r="F85" s="41" t="s">
        <v>46</v>
      </c>
      <c r="G85" s="41">
        <v>110</v>
      </c>
      <c r="H85" s="9" t="str">
        <f t="shared" si="73"/>
        <v>XXX373/110</v>
      </c>
      <c r="I85" s="41" t="s">
        <v>3</v>
      </c>
      <c r="J85" s="41" t="s">
        <v>29</v>
      </c>
      <c r="K85" s="42">
        <v>0.72916666666666663</v>
      </c>
      <c r="L85" s="42">
        <v>0.73055555555555562</v>
      </c>
      <c r="M85" s="41" t="s">
        <v>38</v>
      </c>
      <c r="N85" s="42">
        <v>0.75902777777777775</v>
      </c>
      <c r="O85" s="41" t="s">
        <v>11</v>
      </c>
      <c r="P85" s="9" t="str">
        <f t="shared" si="74"/>
        <v>OK</v>
      </c>
      <c r="Q85" s="11">
        <f t="shared" si="75"/>
        <v>2.8472222222222121E-2</v>
      </c>
      <c r="R85" s="11">
        <f t="shared" si="76"/>
        <v>1.388888888888995E-3</v>
      </c>
      <c r="S85" s="11">
        <f t="shared" si="77"/>
        <v>2.9861111111111116E-2</v>
      </c>
      <c r="T85" s="11">
        <f t="shared" si="79"/>
        <v>2.9861111111111005E-2</v>
      </c>
      <c r="U85" s="41">
        <v>26</v>
      </c>
      <c r="V85" s="9">
        <f>INDEX('Počty dní'!L:P,MATCH(E85,'Počty dní'!N:N,0),4)</f>
        <v>112</v>
      </c>
      <c r="W85" s="40">
        <f t="shared" si="78"/>
        <v>2912</v>
      </c>
    </row>
    <row r="86" spans="1:27" ht="15" thickBot="1" x14ac:dyDescent="0.35">
      <c r="A86" s="66">
        <v>525</v>
      </c>
      <c r="B86" s="41">
        <v>5225</v>
      </c>
      <c r="C86" s="41" t="s">
        <v>33</v>
      </c>
      <c r="D86" s="41"/>
      <c r="E86" s="10" t="str">
        <f t="shared" si="72"/>
        <v>6+</v>
      </c>
      <c r="F86" s="41" t="s">
        <v>43</v>
      </c>
      <c r="G86" s="41">
        <v>112</v>
      </c>
      <c r="H86" s="9" t="str">
        <f t="shared" si="73"/>
        <v>XXX400/112</v>
      </c>
      <c r="I86" s="41" t="s">
        <v>3</v>
      </c>
      <c r="J86" s="41" t="s">
        <v>29</v>
      </c>
      <c r="K86" s="42">
        <v>0.76388888888888884</v>
      </c>
      <c r="L86" s="42">
        <v>0.76736111111111116</v>
      </c>
      <c r="M86" s="41" t="s">
        <v>11</v>
      </c>
      <c r="N86" s="42">
        <v>0.81180555555555556</v>
      </c>
      <c r="O86" s="41" t="s">
        <v>5</v>
      </c>
      <c r="P86" s="9"/>
      <c r="Q86" s="11">
        <f t="shared" si="75"/>
        <v>4.4444444444444398E-2</v>
      </c>
      <c r="R86" s="11">
        <f t="shared" si="76"/>
        <v>3.4722222222223209E-3</v>
      </c>
      <c r="S86" s="11">
        <f t="shared" si="77"/>
        <v>4.7916666666666718E-2</v>
      </c>
      <c r="T86" s="11">
        <f t="shared" si="79"/>
        <v>4.8611111111110938E-3</v>
      </c>
      <c r="U86" s="41">
        <v>47.5</v>
      </c>
      <c r="V86" s="9">
        <f>INDEX('Počty dní'!L:P,MATCH(E86,'Počty dní'!N:N,0),4)</f>
        <v>112</v>
      </c>
      <c r="W86" s="40">
        <f t="shared" si="78"/>
        <v>5320</v>
      </c>
    </row>
    <row r="87" spans="1:27" ht="15" thickBot="1" x14ac:dyDescent="0.35">
      <c r="A87" s="43" t="str">
        <f ca="1">CONCATENATE(INDIRECT("R[-3]C[0]",FALSE),"celkem")</f>
        <v>525celkem</v>
      </c>
      <c r="B87" s="44"/>
      <c r="C87" s="44" t="str">
        <f ca="1">INDIRECT("R[-1]C[12]",FALSE)</f>
        <v>Jihlava,,aut.nádr.</v>
      </c>
      <c r="D87" s="45"/>
      <c r="E87" s="44"/>
      <c r="F87" s="45"/>
      <c r="G87" s="46"/>
      <c r="H87" s="47"/>
      <c r="I87" s="48"/>
      <c r="J87" s="49" t="str">
        <f ca="1">INDIRECT("R[-2]C[0]",FALSE)</f>
        <v>V+</v>
      </c>
      <c r="K87" s="50"/>
      <c r="L87" s="51"/>
      <c r="M87" s="52"/>
      <c r="N87" s="51"/>
      <c r="O87" s="53"/>
      <c r="P87" s="44"/>
      <c r="Q87" s="54">
        <f>SUM(Q81:Q86)</f>
        <v>0.19999999999999984</v>
      </c>
      <c r="R87" s="54">
        <f t="shared" ref="R87:T87" si="80">SUM(R81:R86)</f>
        <v>1.2500000000000289E-2</v>
      </c>
      <c r="S87" s="54">
        <f t="shared" si="80"/>
        <v>0.21250000000000013</v>
      </c>
      <c r="T87" s="54">
        <f t="shared" si="80"/>
        <v>0.24652777777777762</v>
      </c>
      <c r="U87" s="55">
        <f>SUM(U81:U86)</f>
        <v>199</v>
      </c>
      <c r="V87" s="56"/>
      <c r="W87" s="57">
        <f>SUM(W81:W86)</f>
        <v>22288</v>
      </c>
      <c r="X87" s="58"/>
      <c r="Y87" s="58"/>
      <c r="Z87" s="58"/>
      <c r="AA87" s="58"/>
    </row>
    <row r="89" spans="1:27" ht="15" thickBot="1" x14ac:dyDescent="0.35"/>
    <row r="90" spans="1:27" x14ac:dyDescent="0.3">
      <c r="A90" s="59">
        <v>531</v>
      </c>
      <c r="B90" s="60">
        <v>5231</v>
      </c>
      <c r="C90" s="60" t="s">
        <v>33</v>
      </c>
      <c r="D90" s="60"/>
      <c r="E90" s="61" t="str">
        <f t="shared" ref="E90:E91" si="81">CONCATENATE(C90,D90)</f>
        <v>6+</v>
      </c>
      <c r="F90" s="60" t="s">
        <v>42</v>
      </c>
      <c r="G90" s="60">
        <v>101</v>
      </c>
      <c r="H90" s="62" t="str">
        <f t="shared" ref="H90:H91" si="82">CONCATENATE(F90,"/",G90)</f>
        <v>XXX815/101</v>
      </c>
      <c r="I90" s="60" t="s">
        <v>2</v>
      </c>
      <c r="J90" s="60" t="s">
        <v>3</v>
      </c>
      <c r="K90" s="63">
        <v>0.24652777777777779</v>
      </c>
      <c r="L90" s="63">
        <v>0.24722222222222223</v>
      </c>
      <c r="M90" s="60" t="s">
        <v>11</v>
      </c>
      <c r="N90" s="63">
        <v>0.28472222222222221</v>
      </c>
      <c r="O90" s="60" t="s">
        <v>27</v>
      </c>
      <c r="P90" s="62" t="str">
        <f t="shared" ref="P90:P98" si="83">IF(M91=O90,"OK","POZOR")</f>
        <v>OK</v>
      </c>
      <c r="Q90" s="64">
        <f t="shared" ref="Q90:Q99" si="84">IF(ISNUMBER(G90),N90-L90,IF(F90="přejezd",N90-L90,0))</f>
        <v>3.7499999999999978E-2</v>
      </c>
      <c r="R90" s="64">
        <f t="shared" ref="R90:R99" si="85">IF(ISNUMBER(G90),L90-K90,0)</f>
        <v>6.9444444444444198E-4</v>
      </c>
      <c r="S90" s="64">
        <f t="shared" ref="S90:S99" si="86">Q90+R90</f>
        <v>3.819444444444442E-2</v>
      </c>
      <c r="T90" s="64"/>
      <c r="U90" s="60">
        <v>39.299999999999997</v>
      </c>
      <c r="V90" s="62">
        <f>INDEX('Počty dní'!L:P,MATCH(E90,'Počty dní'!N:N,0),4)</f>
        <v>112</v>
      </c>
      <c r="W90" s="65">
        <f t="shared" ref="W90:W91" si="87">V90*U90</f>
        <v>4401.5999999999995</v>
      </c>
    </row>
    <row r="91" spans="1:27" x14ac:dyDescent="0.3">
      <c r="A91" s="66">
        <v>531</v>
      </c>
      <c r="B91" s="41">
        <v>5231</v>
      </c>
      <c r="C91" s="41" t="s">
        <v>33</v>
      </c>
      <c r="D91" s="41"/>
      <c r="E91" s="10" t="str">
        <f t="shared" si="81"/>
        <v>6+</v>
      </c>
      <c r="F91" s="41" t="s">
        <v>42</v>
      </c>
      <c r="G91" s="41">
        <v>102</v>
      </c>
      <c r="H91" s="9" t="str">
        <f t="shared" si="82"/>
        <v>XXX815/102</v>
      </c>
      <c r="I91" s="41" t="s">
        <v>2</v>
      </c>
      <c r="J91" s="41" t="s">
        <v>3</v>
      </c>
      <c r="K91" s="42">
        <v>0.28819444444444448</v>
      </c>
      <c r="L91" s="42">
        <v>0.2902777777777778</v>
      </c>
      <c r="M91" s="41" t="s">
        <v>27</v>
      </c>
      <c r="N91" s="42">
        <v>0.32916666666666666</v>
      </c>
      <c r="O91" s="41" t="s">
        <v>11</v>
      </c>
      <c r="P91" s="9" t="str">
        <f t="shared" si="83"/>
        <v>OK</v>
      </c>
      <c r="Q91" s="11">
        <f t="shared" si="84"/>
        <v>3.8888888888888862E-2</v>
      </c>
      <c r="R91" s="11">
        <f t="shared" si="85"/>
        <v>2.0833333333333259E-3</v>
      </c>
      <c r="S91" s="11">
        <f t="shared" si="86"/>
        <v>4.0972222222222188E-2</v>
      </c>
      <c r="T91" s="11">
        <f t="shared" ref="T91:T99" si="88">K91-N90</f>
        <v>3.4722222222222654E-3</v>
      </c>
      <c r="U91" s="41">
        <v>39.299999999999997</v>
      </c>
      <c r="V91" s="9">
        <f>INDEX('Počty dní'!L:P,MATCH(E91,'Počty dní'!N:N,0),4)</f>
        <v>112</v>
      </c>
      <c r="W91" s="40">
        <f t="shared" si="87"/>
        <v>4401.5999999999995</v>
      </c>
    </row>
    <row r="92" spans="1:27" x14ac:dyDescent="0.3">
      <c r="A92" s="66">
        <v>531</v>
      </c>
      <c r="B92" s="41">
        <v>5231</v>
      </c>
      <c r="C92" s="41" t="s">
        <v>33</v>
      </c>
      <c r="D92" s="41"/>
      <c r="E92" s="10" t="str">
        <f>CONCATENATE(C92,D92)</f>
        <v>6+</v>
      </c>
      <c r="F92" s="41" t="s">
        <v>42</v>
      </c>
      <c r="G92" s="41">
        <v>103</v>
      </c>
      <c r="H92" s="9" t="str">
        <f>CONCATENATE(F92,"/",G92)</f>
        <v>XXX815/103</v>
      </c>
      <c r="I92" s="41" t="s">
        <v>3</v>
      </c>
      <c r="J92" s="41" t="s">
        <v>3</v>
      </c>
      <c r="K92" s="42">
        <v>0.3298611111111111</v>
      </c>
      <c r="L92" s="42">
        <v>0.33055555555555555</v>
      </c>
      <c r="M92" s="41" t="s">
        <v>11</v>
      </c>
      <c r="N92" s="42">
        <v>0.36805555555555558</v>
      </c>
      <c r="O92" s="41" t="s">
        <v>27</v>
      </c>
      <c r="P92" s="9" t="str">
        <f t="shared" si="83"/>
        <v>OK</v>
      </c>
      <c r="Q92" s="11">
        <f t="shared" si="84"/>
        <v>3.7500000000000033E-2</v>
      </c>
      <c r="R92" s="11">
        <f t="shared" si="85"/>
        <v>6.9444444444444198E-4</v>
      </c>
      <c r="S92" s="11">
        <f t="shared" si="86"/>
        <v>3.8194444444444475E-2</v>
      </c>
      <c r="T92" s="11">
        <f t="shared" si="88"/>
        <v>6.9444444444444198E-4</v>
      </c>
      <c r="U92" s="41">
        <v>39.299999999999997</v>
      </c>
      <c r="V92" s="9">
        <f>INDEX('Počty dní'!L:P,MATCH(E92,'Počty dní'!N:N,0),4)</f>
        <v>112</v>
      </c>
      <c r="W92" s="40">
        <f>V92*U92</f>
        <v>4401.5999999999995</v>
      </c>
    </row>
    <row r="93" spans="1:27" x14ac:dyDescent="0.3">
      <c r="A93" s="66">
        <v>531</v>
      </c>
      <c r="B93" s="41">
        <v>5231</v>
      </c>
      <c r="C93" s="41" t="s">
        <v>33</v>
      </c>
      <c r="D93" s="41"/>
      <c r="E93" s="10" t="str">
        <f>CONCATENATE(C93,D93)</f>
        <v>6+</v>
      </c>
      <c r="F93" s="41" t="s">
        <v>42</v>
      </c>
      <c r="G93" s="41">
        <v>104</v>
      </c>
      <c r="H93" s="9" t="str">
        <f>CONCATENATE(F93,"/",G93)</f>
        <v>XXX815/104</v>
      </c>
      <c r="I93" s="41" t="s">
        <v>3</v>
      </c>
      <c r="J93" s="41" t="s">
        <v>3</v>
      </c>
      <c r="K93" s="42">
        <v>0.4548611111111111</v>
      </c>
      <c r="L93" s="42">
        <v>0.45694444444444443</v>
      </c>
      <c r="M93" s="41" t="s">
        <v>27</v>
      </c>
      <c r="N93" s="42">
        <v>0.49583333333333335</v>
      </c>
      <c r="O93" s="41" t="s">
        <v>11</v>
      </c>
      <c r="P93" s="9" t="str">
        <f t="shared" si="83"/>
        <v>OK</v>
      </c>
      <c r="Q93" s="11">
        <f t="shared" si="84"/>
        <v>3.8888888888888917E-2</v>
      </c>
      <c r="R93" s="11">
        <f t="shared" si="85"/>
        <v>2.0833333333333259E-3</v>
      </c>
      <c r="S93" s="11">
        <f t="shared" si="86"/>
        <v>4.0972222222222243E-2</v>
      </c>
      <c r="T93" s="11">
        <f t="shared" si="88"/>
        <v>8.6805555555555525E-2</v>
      </c>
      <c r="U93" s="41">
        <v>39.299999999999997</v>
      </c>
      <c r="V93" s="9">
        <f>INDEX('Počty dní'!L:P,MATCH(E93,'Počty dní'!N:N,0),4)</f>
        <v>112</v>
      </c>
      <c r="W93" s="40">
        <f>V93*U93</f>
        <v>4401.5999999999995</v>
      </c>
    </row>
    <row r="94" spans="1:27" x14ac:dyDescent="0.3">
      <c r="A94" s="66">
        <v>531</v>
      </c>
      <c r="B94" s="41">
        <v>5231</v>
      </c>
      <c r="C94" s="41" t="s">
        <v>33</v>
      </c>
      <c r="D94" s="41"/>
      <c r="E94" s="10" t="str">
        <f t="shared" ref="E94:E95" si="89">CONCATENATE(C94,D94)</f>
        <v>6+</v>
      </c>
      <c r="F94" s="41" t="s">
        <v>42</v>
      </c>
      <c r="G94" s="41">
        <v>105</v>
      </c>
      <c r="H94" s="9" t="str">
        <f t="shared" ref="H94:H95" si="90">CONCATENATE(F94,"/",G94)</f>
        <v>XXX815/105</v>
      </c>
      <c r="I94" s="41" t="s">
        <v>3</v>
      </c>
      <c r="J94" s="41" t="s">
        <v>3</v>
      </c>
      <c r="K94" s="42">
        <v>0.49652777777777773</v>
      </c>
      <c r="L94" s="42">
        <v>0.49722222222222223</v>
      </c>
      <c r="M94" s="41" t="s">
        <v>11</v>
      </c>
      <c r="N94" s="42">
        <v>0.53472222222222221</v>
      </c>
      <c r="O94" s="41" t="s">
        <v>27</v>
      </c>
      <c r="P94" s="9" t="str">
        <f t="shared" si="83"/>
        <v>OK</v>
      </c>
      <c r="Q94" s="11">
        <f t="shared" si="84"/>
        <v>3.7499999999999978E-2</v>
      </c>
      <c r="R94" s="11">
        <f t="shared" si="85"/>
        <v>6.9444444444449749E-4</v>
      </c>
      <c r="S94" s="11">
        <f t="shared" si="86"/>
        <v>3.8194444444444475E-2</v>
      </c>
      <c r="T94" s="11">
        <f t="shared" si="88"/>
        <v>6.9444444444438647E-4</v>
      </c>
      <c r="U94" s="41">
        <v>39.299999999999997</v>
      </c>
      <c r="V94" s="9">
        <f>INDEX('Počty dní'!L:P,MATCH(E94,'Počty dní'!N:N,0),4)</f>
        <v>112</v>
      </c>
      <c r="W94" s="40">
        <f t="shared" ref="W94:W95" si="91">V94*U94</f>
        <v>4401.5999999999995</v>
      </c>
    </row>
    <row r="95" spans="1:27" x14ac:dyDescent="0.3">
      <c r="A95" s="66">
        <v>531</v>
      </c>
      <c r="B95" s="41">
        <v>5231</v>
      </c>
      <c r="C95" s="41" t="s">
        <v>33</v>
      </c>
      <c r="D95" s="41"/>
      <c r="E95" s="10" t="str">
        <f t="shared" si="89"/>
        <v>6+</v>
      </c>
      <c r="F95" s="41" t="s">
        <v>42</v>
      </c>
      <c r="G95" s="41">
        <v>106</v>
      </c>
      <c r="H95" s="9" t="str">
        <f t="shared" si="90"/>
        <v>XXX815/106</v>
      </c>
      <c r="I95" s="41" t="s">
        <v>3</v>
      </c>
      <c r="J95" s="41" t="s">
        <v>3</v>
      </c>
      <c r="K95" s="42">
        <v>0.62152777777777779</v>
      </c>
      <c r="L95" s="42">
        <v>0.62361111111111112</v>
      </c>
      <c r="M95" s="41" t="s">
        <v>27</v>
      </c>
      <c r="N95" s="42">
        <v>0.66249999999999998</v>
      </c>
      <c r="O95" s="41" t="s">
        <v>11</v>
      </c>
      <c r="P95" s="9" t="str">
        <f t="shared" si="83"/>
        <v>OK</v>
      </c>
      <c r="Q95" s="11">
        <f t="shared" si="84"/>
        <v>3.8888888888888862E-2</v>
      </c>
      <c r="R95" s="11">
        <f t="shared" si="85"/>
        <v>2.0833333333333259E-3</v>
      </c>
      <c r="S95" s="11">
        <f t="shared" si="86"/>
        <v>4.0972222222222188E-2</v>
      </c>
      <c r="T95" s="11">
        <f t="shared" si="88"/>
        <v>8.680555555555558E-2</v>
      </c>
      <c r="U95" s="41">
        <v>39.299999999999997</v>
      </c>
      <c r="V95" s="9">
        <f>INDEX('Počty dní'!L:P,MATCH(E95,'Počty dní'!N:N,0),4)</f>
        <v>112</v>
      </c>
      <c r="W95" s="40">
        <f t="shared" si="91"/>
        <v>4401.5999999999995</v>
      </c>
    </row>
    <row r="96" spans="1:27" x14ac:dyDescent="0.3">
      <c r="A96" s="66">
        <v>531</v>
      </c>
      <c r="B96" s="41">
        <v>5231</v>
      </c>
      <c r="C96" s="41" t="s">
        <v>33</v>
      </c>
      <c r="D96" s="41"/>
      <c r="E96" s="10" t="str">
        <f>CONCATENATE(C96,D96)</f>
        <v>6+</v>
      </c>
      <c r="F96" s="41" t="s">
        <v>42</v>
      </c>
      <c r="G96" s="41">
        <v>107</v>
      </c>
      <c r="H96" s="9" t="str">
        <f>CONCATENATE(F96,"/",G96)</f>
        <v>XXX815/107</v>
      </c>
      <c r="I96" s="41" t="s">
        <v>3</v>
      </c>
      <c r="J96" s="41" t="s">
        <v>3</v>
      </c>
      <c r="K96" s="42">
        <v>0.66319444444444442</v>
      </c>
      <c r="L96" s="42">
        <v>0.66388888888888886</v>
      </c>
      <c r="M96" s="41" t="s">
        <v>11</v>
      </c>
      <c r="N96" s="42">
        <v>0.70138888888888884</v>
      </c>
      <c r="O96" s="41" t="s">
        <v>27</v>
      </c>
      <c r="P96" s="9" t="str">
        <f t="shared" si="83"/>
        <v>OK</v>
      </c>
      <c r="Q96" s="11">
        <f t="shared" si="84"/>
        <v>3.7499999999999978E-2</v>
      </c>
      <c r="R96" s="11">
        <f t="shared" si="85"/>
        <v>6.9444444444444198E-4</v>
      </c>
      <c r="S96" s="11">
        <f t="shared" si="86"/>
        <v>3.819444444444442E-2</v>
      </c>
      <c r="T96" s="11">
        <f t="shared" si="88"/>
        <v>6.9444444444444198E-4</v>
      </c>
      <c r="U96" s="41">
        <v>39.299999999999997</v>
      </c>
      <c r="V96" s="9">
        <f>INDEX('Počty dní'!L:P,MATCH(E96,'Počty dní'!N:N,0),4)</f>
        <v>112</v>
      </c>
      <c r="W96" s="40">
        <f>V96*U96</f>
        <v>4401.5999999999995</v>
      </c>
    </row>
    <row r="97" spans="1:27" x14ac:dyDescent="0.3">
      <c r="A97" s="66">
        <v>531</v>
      </c>
      <c r="B97" s="41">
        <v>5231</v>
      </c>
      <c r="C97" s="41" t="s">
        <v>33</v>
      </c>
      <c r="D97" s="41"/>
      <c r="E97" s="10" t="str">
        <f>CONCATENATE(C97,D97)</f>
        <v>6+</v>
      </c>
      <c r="F97" s="41" t="s">
        <v>42</v>
      </c>
      <c r="G97" s="41">
        <v>108</v>
      </c>
      <c r="H97" s="9" t="str">
        <f>CONCATENATE(F97,"/",G97)</f>
        <v>XXX815/108</v>
      </c>
      <c r="I97" s="41" t="s">
        <v>3</v>
      </c>
      <c r="J97" s="41" t="s">
        <v>3</v>
      </c>
      <c r="K97" s="42">
        <v>0.78819444444444453</v>
      </c>
      <c r="L97" s="42">
        <v>0.79027777777777775</v>
      </c>
      <c r="M97" s="41" t="s">
        <v>27</v>
      </c>
      <c r="N97" s="42">
        <v>0.82916666666666661</v>
      </c>
      <c r="O97" s="41" t="s">
        <v>11</v>
      </c>
      <c r="P97" s="9" t="str">
        <f t="shared" si="83"/>
        <v>OK</v>
      </c>
      <c r="Q97" s="11">
        <f t="shared" si="84"/>
        <v>3.8888888888888862E-2</v>
      </c>
      <c r="R97" s="11">
        <f t="shared" si="85"/>
        <v>2.0833333333332149E-3</v>
      </c>
      <c r="S97" s="11">
        <f t="shared" si="86"/>
        <v>4.0972222222222077E-2</v>
      </c>
      <c r="T97" s="11">
        <f t="shared" si="88"/>
        <v>8.6805555555555691E-2</v>
      </c>
      <c r="U97" s="41">
        <v>39.299999999999997</v>
      </c>
      <c r="V97" s="9">
        <f>INDEX('Počty dní'!L:P,MATCH(E97,'Počty dní'!N:N,0),4)</f>
        <v>112</v>
      </c>
      <c r="W97" s="40">
        <f>V97*U97</f>
        <v>4401.5999999999995</v>
      </c>
    </row>
    <row r="98" spans="1:27" x14ac:dyDescent="0.3">
      <c r="A98" s="66">
        <v>531</v>
      </c>
      <c r="B98" s="41">
        <v>5231</v>
      </c>
      <c r="C98" s="41" t="s">
        <v>33</v>
      </c>
      <c r="D98" s="41"/>
      <c r="E98" s="10" t="str">
        <f t="shared" ref="E98:E99" si="92">CONCATENATE(C98,D98)</f>
        <v>6+</v>
      </c>
      <c r="F98" s="41" t="s">
        <v>42</v>
      </c>
      <c r="G98" s="41">
        <v>109</v>
      </c>
      <c r="H98" s="9" t="str">
        <f t="shared" ref="H98:H99" si="93">CONCATENATE(F98,"/",G98)</f>
        <v>XXX815/109</v>
      </c>
      <c r="I98" s="41" t="s">
        <v>2</v>
      </c>
      <c r="J98" s="41" t="s">
        <v>3</v>
      </c>
      <c r="K98" s="42">
        <v>0.82986111111111116</v>
      </c>
      <c r="L98" s="42">
        <v>0.8305555555555556</v>
      </c>
      <c r="M98" s="41" t="s">
        <v>11</v>
      </c>
      <c r="N98" s="42">
        <v>0.86805555555555547</v>
      </c>
      <c r="O98" s="41" t="s">
        <v>27</v>
      </c>
      <c r="P98" s="9" t="str">
        <f t="shared" si="83"/>
        <v>OK</v>
      </c>
      <c r="Q98" s="11">
        <f t="shared" si="84"/>
        <v>3.7499999999999867E-2</v>
      </c>
      <c r="R98" s="11">
        <f t="shared" si="85"/>
        <v>6.9444444444444198E-4</v>
      </c>
      <c r="S98" s="11">
        <f t="shared" si="86"/>
        <v>3.8194444444444309E-2</v>
      </c>
      <c r="T98" s="11">
        <f t="shared" si="88"/>
        <v>6.94444444444553E-4</v>
      </c>
      <c r="U98" s="41">
        <v>39.299999999999997</v>
      </c>
      <c r="V98" s="9">
        <f>INDEX('Počty dní'!L:P,MATCH(E98,'Počty dní'!N:N,0),4)</f>
        <v>112</v>
      </c>
      <c r="W98" s="40">
        <f t="shared" ref="W98:W99" si="94">V98*U98</f>
        <v>4401.5999999999995</v>
      </c>
    </row>
    <row r="99" spans="1:27" ht="15" thickBot="1" x14ac:dyDescent="0.35">
      <c r="A99" s="66">
        <v>531</v>
      </c>
      <c r="B99" s="41">
        <v>5231</v>
      </c>
      <c r="C99" s="41" t="s">
        <v>33</v>
      </c>
      <c r="D99" s="41"/>
      <c r="E99" s="10" t="str">
        <f t="shared" si="92"/>
        <v>6+</v>
      </c>
      <c r="F99" s="41" t="s">
        <v>42</v>
      </c>
      <c r="G99" s="41">
        <v>110</v>
      </c>
      <c r="H99" s="9" t="str">
        <f t="shared" si="93"/>
        <v>XXX815/110</v>
      </c>
      <c r="I99" s="41" t="s">
        <v>2</v>
      </c>
      <c r="J99" s="41" t="s">
        <v>3</v>
      </c>
      <c r="K99" s="42">
        <v>0.87152777777777779</v>
      </c>
      <c r="L99" s="42">
        <v>0.87361111111111101</v>
      </c>
      <c r="M99" s="41" t="s">
        <v>27</v>
      </c>
      <c r="N99" s="42">
        <v>0.91249999999999998</v>
      </c>
      <c r="O99" s="41" t="s">
        <v>11</v>
      </c>
      <c r="P99" s="9"/>
      <c r="Q99" s="11">
        <f t="shared" si="84"/>
        <v>3.8888888888888973E-2</v>
      </c>
      <c r="R99" s="11">
        <f t="shared" si="85"/>
        <v>2.0833333333332149E-3</v>
      </c>
      <c r="S99" s="11">
        <f t="shared" si="86"/>
        <v>4.0972222222222188E-2</v>
      </c>
      <c r="T99" s="11">
        <f t="shared" si="88"/>
        <v>3.4722222222223209E-3</v>
      </c>
      <c r="U99" s="41">
        <v>39.299999999999997</v>
      </c>
      <c r="V99" s="9">
        <f>INDEX('Počty dní'!L:P,MATCH(E99,'Počty dní'!N:N,0),4)</f>
        <v>112</v>
      </c>
      <c r="W99" s="40">
        <f t="shared" si="94"/>
        <v>4401.5999999999995</v>
      </c>
    </row>
    <row r="100" spans="1:27" ht="15" thickBot="1" x14ac:dyDescent="0.35">
      <c r="A100" s="43" t="str">
        <f ca="1">CONCATENATE(INDIRECT("R[-3]C[0]",FALSE),"celkem")</f>
        <v>531celkem</v>
      </c>
      <c r="B100" s="44"/>
      <c r="C100" s="44" t="str">
        <f ca="1">INDIRECT("R[-1]C[12]",FALSE)</f>
        <v>Moravské Budějovice,,aut.nádr.</v>
      </c>
      <c r="D100" s="45"/>
      <c r="E100" s="44"/>
      <c r="F100" s="45"/>
      <c r="G100" s="46"/>
      <c r="H100" s="47"/>
      <c r="I100" s="48"/>
      <c r="J100" s="49" t="str">
        <f ca="1">INDIRECT("R[-2]C[0]",FALSE)</f>
        <v>V</v>
      </c>
      <c r="K100" s="50"/>
      <c r="L100" s="51"/>
      <c r="M100" s="52"/>
      <c r="N100" s="51"/>
      <c r="O100" s="53"/>
      <c r="P100" s="44"/>
      <c r="Q100" s="54">
        <f>SUM(Q90:Q99)</f>
        <v>0.38194444444444431</v>
      </c>
      <c r="R100" s="54">
        <f t="shared" ref="R100" si="95">SUM(R90:R99)</f>
        <v>1.3888888888888673E-2</v>
      </c>
      <c r="S100" s="54">
        <f t="shared" ref="S100" si="96">SUM(S90:S99)</f>
        <v>0.39583333333333298</v>
      </c>
      <c r="T100" s="54">
        <f t="shared" ref="T100" si="97">SUM(T90:T99)</f>
        <v>0.27013888888888921</v>
      </c>
      <c r="U100" s="55">
        <f>SUM(U90:U99)</f>
        <v>393.00000000000006</v>
      </c>
      <c r="V100" s="56"/>
      <c r="W100" s="57">
        <f>SUM(W90:W99)</f>
        <v>44015.999999999993</v>
      </c>
      <c r="X100" s="58"/>
      <c r="Y100" s="58"/>
      <c r="Z100" s="58"/>
      <c r="AA100" s="58"/>
    </row>
    <row r="101" spans="1:27" x14ac:dyDescent="0.3">
      <c r="K101" s="1"/>
      <c r="L101" s="1"/>
      <c r="N101" s="1"/>
      <c r="P101" s="1"/>
    </row>
    <row r="102" spans="1:27" x14ac:dyDescent="0.3">
      <c r="A102" s="58" t="s">
        <v>89</v>
      </c>
      <c r="B102" s="58"/>
    </row>
    <row r="103" spans="1:27" x14ac:dyDescent="0.3">
      <c r="A103" s="58" t="str">
        <f t="shared" ref="A103:A125" si="98">CONCATENATE(B103,"celkem")</f>
        <v>501celkem</v>
      </c>
      <c r="B103" s="58">
        <v>501</v>
      </c>
    </row>
    <row r="104" spans="1:27" x14ac:dyDescent="0.3">
      <c r="A104" s="58" t="str">
        <f t="shared" si="98"/>
        <v>502celkem</v>
      </c>
      <c r="B104" s="58">
        <v>502</v>
      </c>
    </row>
    <row r="105" spans="1:27" x14ac:dyDescent="0.3">
      <c r="A105" s="58" t="str">
        <f t="shared" si="98"/>
        <v>503celkem</v>
      </c>
      <c r="B105" s="58">
        <v>503</v>
      </c>
    </row>
    <row r="106" spans="1:27" x14ac:dyDescent="0.3">
      <c r="A106" s="58" t="str">
        <f t="shared" si="98"/>
        <v>504celkem</v>
      </c>
      <c r="B106" s="58">
        <v>504</v>
      </c>
    </row>
    <row r="107" spans="1:27" x14ac:dyDescent="0.3">
      <c r="A107" s="58" t="str">
        <f t="shared" si="98"/>
        <v>505celkem</v>
      </c>
      <c r="B107" s="58">
        <v>505</v>
      </c>
    </row>
    <row r="108" spans="1:27" x14ac:dyDescent="0.3">
      <c r="A108" s="58" t="str">
        <f t="shared" si="98"/>
        <v>506celkem</v>
      </c>
      <c r="B108" s="58">
        <v>506</v>
      </c>
    </row>
    <row r="109" spans="1:27" x14ac:dyDescent="0.3">
      <c r="A109" s="58" t="str">
        <f t="shared" si="98"/>
        <v>507celkem</v>
      </c>
      <c r="B109" s="58">
        <v>507</v>
      </c>
    </row>
    <row r="110" spans="1:27" x14ac:dyDescent="0.3">
      <c r="A110" s="58" t="str">
        <f t="shared" si="98"/>
        <v>508celkem</v>
      </c>
      <c r="B110" s="58">
        <v>508</v>
      </c>
    </row>
    <row r="111" spans="1:27" x14ac:dyDescent="0.3">
      <c r="A111" s="58" t="str">
        <f t="shared" si="98"/>
        <v>509celkem</v>
      </c>
      <c r="B111" s="58">
        <v>509</v>
      </c>
    </row>
    <row r="112" spans="1:27" x14ac:dyDescent="0.3">
      <c r="A112" s="58" t="str">
        <f t="shared" si="98"/>
        <v>510celkem</v>
      </c>
      <c r="B112" s="58">
        <v>510</v>
      </c>
    </row>
    <row r="113" spans="1:2" x14ac:dyDescent="0.3">
      <c r="A113" s="58" t="str">
        <f t="shared" si="98"/>
        <v>511celkem</v>
      </c>
      <c r="B113" s="58">
        <v>511</v>
      </c>
    </row>
    <row r="114" spans="1:2" x14ac:dyDescent="0.3">
      <c r="A114" s="58" t="str">
        <f t="shared" si="98"/>
        <v>512celkem</v>
      </c>
      <c r="B114" s="58">
        <v>512</v>
      </c>
    </row>
    <row r="115" spans="1:2" x14ac:dyDescent="0.3">
      <c r="A115" s="58" t="str">
        <f t="shared" si="98"/>
        <v>513celkem</v>
      </c>
      <c r="B115" s="58">
        <v>513</v>
      </c>
    </row>
    <row r="116" spans="1:2" x14ac:dyDescent="0.3">
      <c r="A116" s="58" t="str">
        <f t="shared" si="98"/>
        <v>514celkem</v>
      </c>
      <c r="B116" s="58">
        <v>514</v>
      </c>
    </row>
    <row r="117" spans="1:2" x14ac:dyDescent="0.3">
      <c r="A117" s="58" t="str">
        <f t="shared" si="98"/>
        <v>515celkem</v>
      </c>
      <c r="B117" s="58">
        <v>515</v>
      </c>
    </row>
    <row r="118" spans="1:2" x14ac:dyDescent="0.3">
      <c r="A118" s="58" t="str">
        <f t="shared" si="98"/>
        <v>519celkem</v>
      </c>
      <c r="B118" s="58">
        <v>519</v>
      </c>
    </row>
    <row r="119" spans="1:2" x14ac:dyDescent="0.3">
      <c r="A119" s="58" t="str">
        <f t="shared" si="98"/>
        <v>520celkem</v>
      </c>
      <c r="B119" s="58">
        <v>520</v>
      </c>
    </row>
    <row r="120" spans="1:2" x14ac:dyDescent="0.3">
      <c r="A120" s="58" t="str">
        <f t="shared" si="98"/>
        <v>521celkem</v>
      </c>
      <c r="B120" s="58">
        <v>521</v>
      </c>
    </row>
    <row r="121" spans="1:2" x14ac:dyDescent="0.3">
      <c r="A121" s="58" t="str">
        <f t="shared" si="98"/>
        <v>526celkem</v>
      </c>
      <c r="B121" s="58">
        <v>526</v>
      </c>
    </row>
    <row r="122" spans="1:2" x14ac:dyDescent="0.3">
      <c r="A122" s="58" t="str">
        <f t="shared" si="98"/>
        <v>527celkem</v>
      </c>
      <c r="B122" s="58">
        <v>527</v>
      </c>
    </row>
    <row r="123" spans="1:2" x14ac:dyDescent="0.3">
      <c r="A123" s="58" t="str">
        <f t="shared" si="98"/>
        <v>528celkem</v>
      </c>
      <c r="B123" s="58">
        <v>528</v>
      </c>
    </row>
    <row r="124" spans="1:2" x14ac:dyDescent="0.3">
      <c r="A124" s="58" t="str">
        <f t="shared" si="98"/>
        <v>529celkem</v>
      </c>
      <c r="B124" s="58">
        <v>529</v>
      </c>
    </row>
    <row r="125" spans="1:2" x14ac:dyDescent="0.3">
      <c r="A125" s="58" t="str">
        <f t="shared" si="98"/>
        <v>530celkem</v>
      </c>
      <c r="B125" s="58">
        <v>530</v>
      </c>
    </row>
  </sheetData>
  <autoFilter ref="A1:AA125" xr:uid="{15354A9A-AF20-4C99-B5BD-BF78A2DA79B1}"/>
  <conditionalFormatting sqref="E1:E2 E67:E79">
    <cfRule type="containsText" dxfId="11" priority="12" operator="containsText" text="stídání">
      <formula>NOT(ISERROR(SEARCH("stídání",E1)))</formula>
    </cfRule>
    <cfRule type="containsText" dxfId="10" priority="13" operator="containsText" text="střídání">
      <formula>NOT(ISERROR(SEARCH("střídání",E1)))</formula>
    </cfRule>
  </conditionalFormatting>
  <conditionalFormatting sqref="P4:P11 P53:P64">
    <cfRule type="containsText" dxfId="9" priority="11" operator="containsText" text="POZOR">
      <formula>NOT(ISERROR(SEARCH("POZOR",P4)))</formula>
    </cfRule>
  </conditionalFormatting>
  <conditionalFormatting sqref="P15:P21">
    <cfRule type="containsText" dxfId="8" priority="5" operator="containsText" text="POZOR">
      <formula>NOT(ISERROR(SEARCH("POZOR",P15)))</formula>
    </cfRule>
  </conditionalFormatting>
  <conditionalFormatting sqref="P25:P28 P30">
    <cfRule type="containsText" dxfId="7" priority="4" operator="containsText" text="POZOR">
      <formula>NOT(ISERROR(SEARCH("POZOR",P25)))</formula>
    </cfRule>
  </conditionalFormatting>
  <conditionalFormatting sqref="P32:P36">
    <cfRule type="containsText" dxfId="6" priority="2" operator="containsText" text="POZOR">
      <formula>NOT(ISERROR(SEARCH("POZOR",P32)))</formula>
    </cfRule>
  </conditionalFormatting>
  <conditionalFormatting sqref="P40:P49">
    <cfRule type="containsText" dxfId="5" priority="3" operator="containsText" text="POZOR">
      <formula>NOT(ISERROR(SEARCH("POZOR",P40)))</formula>
    </cfRule>
  </conditionalFormatting>
  <conditionalFormatting sqref="P68:P77">
    <cfRule type="containsText" dxfId="4" priority="8" operator="containsText" text="POZOR">
      <formula>NOT(ISERROR(SEARCH("POZOR",P68)))</formula>
    </cfRule>
  </conditionalFormatting>
  <conditionalFormatting sqref="P81:P86">
    <cfRule type="containsText" dxfId="3" priority="9" operator="containsText" text="POZOR">
      <formula>NOT(ISERROR(SEARCH("POZOR",P81)))</formula>
    </cfRule>
  </conditionalFormatting>
  <conditionalFormatting sqref="P90:P99">
    <cfRule type="containsText" dxfId="2" priority="1" operator="containsText" text="POZOR">
      <formula>NOT(ISERROR(SEARCH("POZOR",P90)))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7D18A-FB56-44EE-90F4-AABF762C1608}">
  <dimension ref="A1:R48"/>
  <sheetViews>
    <sheetView workbookViewId="0">
      <selection activeCell="I28" sqref="I28"/>
    </sheetView>
  </sheetViews>
  <sheetFormatPr defaultColWidth="9.109375" defaultRowHeight="14.4" x14ac:dyDescent="0.3"/>
  <cols>
    <col min="1" max="1" width="9.109375" style="20"/>
    <col min="2" max="3" width="8.33203125" style="20" customWidth="1"/>
    <col min="4" max="4" width="25.5546875" style="20" customWidth="1"/>
    <col min="5" max="8" width="12.33203125" style="20" customWidth="1"/>
    <col min="9" max="9" width="10.44140625" style="20" customWidth="1"/>
    <col min="10" max="16384" width="9.109375" style="20"/>
  </cols>
  <sheetData>
    <row r="1" spans="1:18" s="17" customFormat="1" ht="21" x14ac:dyDescent="0.4">
      <c r="A1" s="14" t="s">
        <v>90</v>
      </c>
      <c r="B1" s="15"/>
      <c r="C1" s="15"/>
      <c r="D1" s="15"/>
      <c r="E1" s="15"/>
      <c r="F1" s="15"/>
      <c r="G1" s="16"/>
      <c r="H1" s="15"/>
    </row>
    <row r="2" spans="1:18" ht="15" thickBot="1" x14ac:dyDescent="0.35">
      <c r="A2" s="18"/>
      <c r="B2" s="18"/>
      <c r="C2" s="18"/>
      <c r="D2" s="18"/>
      <c r="E2" s="18"/>
      <c r="F2" s="18"/>
      <c r="G2" s="18"/>
      <c r="H2" s="18"/>
      <c r="I2" s="19"/>
      <c r="J2" s="19"/>
      <c r="K2" s="19"/>
      <c r="L2" s="19"/>
      <c r="M2" s="19"/>
    </row>
    <row r="3" spans="1:18" ht="15" thickBot="1" x14ac:dyDescent="0.35">
      <c r="A3" s="18"/>
      <c r="B3" s="18"/>
      <c r="E3" s="115" t="s">
        <v>76</v>
      </c>
      <c r="F3" s="116"/>
      <c r="G3" s="116"/>
      <c r="H3" s="117"/>
    </row>
    <row r="4" spans="1:18" ht="28.2" thickBot="1" x14ac:dyDescent="0.35">
      <c r="A4" s="21" t="s">
        <v>77</v>
      </c>
      <c r="B4" s="22" t="s">
        <v>78</v>
      </c>
      <c r="C4" s="23" t="s">
        <v>79</v>
      </c>
      <c r="D4" s="24" t="s">
        <v>80</v>
      </c>
      <c r="E4" s="25" t="s">
        <v>81</v>
      </c>
      <c r="F4" s="26" t="s">
        <v>82</v>
      </c>
      <c r="G4" s="26" t="s">
        <v>83</v>
      </c>
      <c r="H4" s="27" t="s">
        <v>84</v>
      </c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x14ac:dyDescent="0.3">
      <c r="A5" s="28" t="str">
        <f t="shared" ref="A5:A35" si="0">CONCATENATE(B5,"celkem")</f>
        <v>501celkem</v>
      </c>
      <c r="B5" s="29">
        <v>501</v>
      </c>
      <c r="C5" s="30" t="str">
        <f ca="1">INDEX('Oběhy školní dny'!$A:$W,MATCH($A5,'Oběhy školní dny'!$A:$A,0),10)</f>
        <v>V</v>
      </c>
      <c r="D5" s="73" t="str">
        <f ca="1">INDEX('Oběhy školní dny'!$A:$W,MATCH(Přehled!$A5,'Oběhy školní dny'!$A:$A,0),3)</f>
        <v>Rouchovany</v>
      </c>
      <c r="E5" s="107">
        <f ca="1">INDEX('Oběhy školní dny'!$A:$W,MATCH(Přehled!$A5,'Oběhy školní dny'!$A:$A,0),23)</f>
        <v>54951</v>
      </c>
      <c r="F5" s="110">
        <f ca="1">INDEX('Oběhy prázdniny'!$A:$W,MATCH(Přehled!$A5,'Oběhy prázdniny'!$A:$A,0),23)</f>
        <v>16062.599999999999</v>
      </c>
      <c r="G5" s="31">
        <f ca="1">INDEX('Oběhy víkendy'!$A:$W,MATCH(Přehled!$A5,'Oběhy víkendy'!$A:$A,0),23)</f>
        <v>0</v>
      </c>
      <c r="H5" s="32">
        <f ca="1">SUM(E5,F5,G5)</f>
        <v>71013.600000000006</v>
      </c>
    </row>
    <row r="6" spans="1:18" x14ac:dyDescent="0.3">
      <c r="A6" s="28" t="str">
        <f t="shared" si="0"/>
        <v>502celkem</v>
      </c>
      <c r="B6" s="29">
        <v>502</v>
      </c>
      <c r="C6" s="30" t="str">
        <f ca="1">INDEX('Oběhy školní dny'!$A:$W,MATCH($A6,'Oběhy školní dny'!$A:$A,0),10)</f>
        <v>V</v>
      </c>
      <c r="D6" s="73" t="str">
        <f ca="1">INDEX('Oběhy školní dny'!$A:$W,MATCH(Přehled!$A6,'Oběhy školní dny'!$A:$A,0),3)</f>
        <v>Rouchovany</v>
      </c>
      <c r="E6" s="108">
        <f ca="1">INDEX('Oběhy školní dny'!$A:$W,MATCH(Přehled!$A6,'Oběhy školní dny'!$A:$A,0),23)</f>
        <v>62731.5</v>
      </c>
      <c r="F6" s="111">
        <f ca="1">INDEX('Oběhy prázdniny'!$A:$W,MATCH(Přehled!$A6,'Oběhy prázdniny'!$A:$A,0),23)</f>
        <v>18336.900000000001</v>
      </c>
      <c r="G6" s="33">
        <f ca="1">INDEX('Oběhy víkendy'!$A:$W,MATCH(Přehled!$A6,'Oběhy víkendy'!$A:$A,0),23)</f>
        <v>0</v>
      </c>
      <c r="H6" s="34">
        <f t="shared" ref="H6:H35" ca="1" si="1">SUM(E6,F6,G6)</f>
        <v>81068.399999999994</v>
      </c>
    </row>
    <row r="7" spans="1:18" x14ac:dyDescent="0.3">
      <c r="A7" s="28" t="str">
        <f t="shared" si="0"/>
        <v>503celkem</v>
      </c>
      <c r="B7" s="29">
        <v>503</v>
      </c>
      <c r="C7" s="30" t="str">
        <f ca="1">INDEX('Oběhy školní dny'!$A:$W,MATCH($A7,'Oběhy školní dny'!$A:$A,0),10)</f>
        <v>V</v>
      </c>
      <c r="D7" s="73" t="str">
        <f ca="1">INDEX('Oběhy školní dny'!$A:$W,MATCH(Přehled!$A7,'Oběhy školní dny'!$A:$A,0),3)</f>
        <v>Dukovany,,obec</v>
      </c>
      <c r="E7" s="108">
        <f ca="1">INDEX('Oběhy školní dny'!$A:$W,MATCH(Přehled!$A7,'Oběhy školní dny'!$A:$A,0),23)</f>
        <v>77902.5</v>
      </c>
      <c r="F7" s="111">
        <f ca="1">INDEX('Oběhy prázdniny'!$A:$W,MATCH(Přehled!$A7,'Oběhy prázdniny'!$A:$A,0),23)</f>
        <v>22771.500000000004</v>
      </c>
      <c r="G7" s="33">
        <f ca="1">INDEX('Oběhy víkendy'!$A:$W,MATCH(Přehled!$A7,'Oběhy víkendy'!$A:$A,0),23)</f>
        <v>0</v>
      </c>
      <c r="H7" s="34">
        <f t="shared" ca="1" si="1"/>
        <v>100674</v>
      </c>
    </row>
    <row r="8" spans="1:18" x14ac:dyDescent="0.3">
      <c r="A8" s="28" t="str">
        <f t="shared" si="0"/>
        <v>504celkem</v>
      </c>
      <c r="B8" s="29">
        <v>504</v>
      </c>
      <c r="C8" s="30" t="str">
        <f ca="1">INDEX('Oběhy školní dny'!$A:$W,MATCH($A8,'Oběhy školní dny'!$A:$A,0),10)</f>
        <v>V</v>
      </c>
      <c r="D8" s="73" t="str">
        <f ca="1">INDEX('Oběhy školní dny'!$A:$W,MATCH(Přehled!$A8,'Oběhy školní dny'!$A:$A,0),3)</f>
        <v>Dukovany,,obec</v>
      </c>
      <c r="E8" s="108">
        <f ca="1">INDEX('Oběhy školní dny'!$A:$W,MATCH(Přehled!$A8,'Oběhy školní dny'!$A:$A,0),23)</f>
        <v>51597</v>
      </c>
      <c r="F8" s="111">
        <f ca="1">INDEX('Oběhy prázdniny'!$A:$W,MATCH(Přehled!$A8,'Oběhy prázdniny'!$A:$A,0),23)</f>
        <v>10738.8</v>
      </c>
      <c r="G8" s="33">
        <f ca="1">INDEX('Oběhy víkendy'!$A:$W,MATCH(Přehled!$A8,'Oběhy víkendy'!$A:$A,0),23)</f>
        <v>34227.200000000004</v>
      </c>
      <c r="H8" s="34">
        <f t="shared" ca="1" si="1"/>
        <v>96563</v>
      </c>
    </row>
    <row r="9" spans="1:18" x14ac:dyDescent="0.3">
      <c r="A9" s="28" t="str">
        <f t="shared" si="0"/>
        <v>505celkem</v>
      </c>
      <c r="B9" s="29">
        <v>505</v>
      </c>
      <c r="C9" s="30" t="str">
        <f ca="1">INDEX('Oběhy školní dny'!$A:$W,MATCH($A9,'Oběhy školní dny'!$A:$A,0),10)</f>
        <v>V</v>
      </c>
      <c r="D9" s="73" t="str">
        <f ca="1">INDEX('Oběhy školní dny'!$A:$W,MATCH(Přehled!$A9,'Oběhy školní dny'!$A:$A,0),3)</f>
        <v>Hrotovice,,aut.nádr.</v>
      </c>
      <c r="E9" s="108">
        <f ca="1">INDEX('Oběhy školní dny'!$A:$W,MATCH(Přehled!$A9,'Oběhy školní dny'!$A:$A,0),23)</f>
        <v>52084.5</v>
      </c>
      <c r="F9" s="111">
        <f ca="1">INDEX('Oběhy prázdniny'!$A:$W,MATCH(Přehled!$A9,'Oběhy prázdniny'!$A:$A,0),23)</f>
        <v>13417.800000000001</v>
      </c>
      <c r="G9" s="33">
        <f ca="1">INDEX('Oběhy víkendy'!$A:$W,MATCH(Přehled!$A9,'Oběhy víkendy'!$A:$A,0),23)</f>
        <v>0</v>
      </c>
      <c r="H9" s="34">
        <f t="shared" ca="1" si="1"/>
        <v>65502.3</v>
      </c>
    </row>
    <row r="10" spans="1:18" x14ac:dyDescent="0.3">
      <c r="A10" s="28" t="str">
        <f t="shared" si="0"/>
        <v>506celkem</v>
      </c>
      <c r="B10" s="29">
        <v>506</v>
      </c>
      <c r="C10" s="30" t="str">
        <f ca="1">INDEX('Oběhy školní dny'!$A:$W,MATCH($A10,'Oběhy školní dny'!$A:$A,0),10)</f>
        <v>S</v>
      </c>
      <c r="D10" s="73" t="str">
        <f ca="1">INDEX('Oběhy školní dny'!$A:$W,MATCH(Přehled!$A10,'Oběhy školní dny'!$A:$A,0),3)</f>
        <v>Hrotovice,,aut.nádr.</v>
      </c>
      <c r="E10" s="108">
        <f ca="1">INDEX('Oběhy školní dny'!$A:$W,MATCH(Přehled!$A10,'Oběhy školní dny'!$A:$A,0),23)</f>
        <v>57369</v>
      </c>
      <c r="F10" s="111">
        <f ca="1">INDEX('Oběhy prázdniny'!$A:$W,MATCH(Přehled!$A10,'Oběhy prázdniny'!$A:$A,0),23)</f>
        <v>15532.500000000004</v>
      </c>
      <c r="G10" s="33">
        <f ca="1">INDEX('Oběhy víkendy'!$A:$W,MATCH(Přehled!$A10,'Oběhy víkendy'!$A:$A,0),23)</f>
        <v>0</v>
      </c>
      <c r="H10" s="34">
        <f t="shared" ca="1" si="1"/>
        <v>72901.5</v>
      </c>
    </row>
    <row r="11" spans="1:18" x14ac:dyDescent="0.3">
      <c r="A11" s="28" t="str">
        <f t="shared" si="0"/>
        <v>507celkem</v>
      </c>
      <c r="B11" s="29">
        <v>507</v>
      </c>
      <c r="C11" s="30" t="str">
        <f ca="1">INDEX('Oběhy školní dny'!$A:$W,MATCH($A11,'Oběhy školní dny'!$A:$A,0),10)</f>
        <v>V</v>
      </c>
      <c r="D11" s="73" t="str">
        <f ca="1">INDEX('Oběhy školní dny'!$A:$W,MATCH(Přehled!$A11,'Oběhy školní dny'!$A:$A,0),3)</f>
        <v>Chotěbudice</v>
      </c>
      <c r="E11" s="108">
        <f ca="1">INDEX('Oběhy školní dny'!$A:$W,MATCH(Přehled!$A11,'Oběhy školní dny'!$A:$A,0),23)</f>
        <v>54249</v>
      </c>
      <c r="F11" s="111">
        <f ca="1">INDEX('Oběhy prázdniny'!$A:$W,MATCH(Přehled!$A11,'Oběhy prázdniny'!$A:$A,0),23)</f>
        <v>15857.4</v>
      </c>
      <c r="G11" s="33">
        <f ca="1">INDEX('Oběhy víkendy'!$A:$W,MATCH(Přehled!$A11,'Oběhy víkendy'!$A:$A,0),23)</f>
        <v>0</v>
      </c>
      <c r="H11" s="34">
        <f t="shared" ca="1" si="1"/>
        <v>70106.399999999994</v>
      </c>
    </row>
    <row r="12" spans="1:18" x14ac:dyDescent="0.3">
      <c r="A12" s="28" t="str">
        <f t="shared" si="0"/>
        <v>508celkem</v>
      </c>
      <c r="B12" s="29">
        <v>508</v>
      </c>
      <c r="C12" s="30" t="str">
        <f ca="1">INDEX('Oběhy školní dny'!$A:$W,MATCH($A12,'Oběhy školní dny'!$A:$A,0),10)</f>
        <v>V</v>
      </c>
      <c r="D12" s="73" t="str">
        <f ca="1">INDEX('Oběhy školní dny'!$A:$W,MATCH(Přehled!$A12,'Oběhy školní dny'!$A:$A,0),3)</f>
        <v>Budkov</v>
      </c>
      <c r="E12" s="108">
        <f ca="1">INDEX('Oběhy školní dny'!$A:$W,MATCH(Přehled!$A12,'Oběhy školní dny'!$A:$A,0),23)</f>
        <v>40521</v>
      </c>
      <c r="F12" s="111">
        <f ca="1">INDEX('Oběhy prázdniny'!$A:$W,MATCH(Přehled!$A12,'Oběhy prázdniny'!$A:$A,0),23)</f>
        <v>13258.199999999999</v>
      </c>
      <c r="G12" s="33">
        <f ca="1">INDEX('Oběhy víkendy'!$A:$W,MATCH(Přehled!$A12,'Oběhy víkendy'!$A:$A,0),23)</f>
        <v>0</v>
      </c>
      <c r="H12" s="34">
        <f t="shared" ca="1" si="1"/>
        <v>53779.199999999997</v>
      </c>
    </row>
    <row r="13" spans="1:18" x14ac:dyDescent="0.3">
      <c r="A13" s="28" t="str">
        <f t="shared" si="0"/>
        <v>509celkem</v>
      </c>
      <c r="B13" s="29">
        <v>509</v>
      </c>
      <c r="C13" s="30" t="str">
        <f ca="1">INDEX('Oběhy školní dny'!$A:$W,MATCH($A13,'Oběhy školní dny'!$A:$A,0),10)</f>
        <v>S</v>
      </c>
      <c r="D13" s="73" t="str">
        <f ca="1">INDEX('Oběhy školní dny'!$A:$W,MATCH(Přehled!$A13,'Oběhy školní dny'!$A:$A,0),3)</f>
        <v>Budkov</v>
      </c>
      <c r="E13" s="108">
        <f ca="1">INDEX('Oběhy školní dny'!$A:$W,MATCH(Přehled!$A13,'Oběhy školní dny'!$A:$A,0),23)</f>
        <v>45435</v>
      </c>
      <c r="F13" s="111">
        <f ca="1">INDEX('Oběhy prázdniny'!$A:$W,MATCH(Přehled!$A13,'Oběhy prázdniny'!$A:$A,0),23)</f>
        <v>13280.999999999998</v>
      </c>
      <c r="G13" s="33">
        <f ca="1">INDEX('Oběhy víkendy'!$A:$W,MATCH(Přehled!$A13,'Oběhy víkendy'!$A:$A,0),23)</f>
        <v>0</v>
      </c>
      <c r="H13" s="34">
        <f t="shared" ca="1" si="1"/>
        <v>58716</v>
      </c>
    </row>
    <row r="14" spans="1:18" x14ac:dyDescent="0.3">
      <c r="A14" s="28" t="str">
        <f t="shared" si="0"/>
        <v>510celkem</v>
      </c>
      <c r="B14" s="29">
        <v>510</v>
      </c>
      <c r="C14" s="30" t="str">
        <f ca="1">INDEX('Oběhy školní dny'!$A:$W,MATCH($A14,'Oběhy školní dny'!$A:$A,0),10)</f>
        <v>S</v>
      </c>
      <c r="D14" s="73" t="str">
        <f ca="1">INDEX('Oběhy školní dny'!$A:$W,MATCH(Přehled!$A14,'Oběhy školní dny'!$A:$A,0),3)</f>
        <v>Budkov</v>
      </c>
      <c r="E14" s="108">
        <f ca="1">INDEX('Oběhy školní dny'!$A:$W,MATCH(Přehled!$A14,'Oběhy školní dny'!$A:$A,0),23)</f>
        <v>44070</v>
      </c>
      <c r="F14" s="33">
        <f ca="1">INDEX('Oběhy prázdniny'!$A:$W,MATCH(Přehled!$A14,'Oběhy prázdniny'!$A:$A,0),23)</f>
        <v>0</v>
      </c>
      <c r="G14" s="33">
        <f ca="1">INDEX('Oběhy víkendy'!$A:$W,MATCH(Přehled!$A14,'Oběhy víkendy'!$A:$A,0),23)</f>
        <v>0</v>
      </c>
      <c r="H14" s="34">
        <f t="shared" ca="1" si="1"/>
        <v>44070</v>
      </c>
    </row>
    <row r="15" spans="1:18" x14ac:dyDescent="0.3">
      <c r="A15" s="28" t="str">
        <f t="shared" si="0"/>
        <v>511celkem</v>
      </c>
      <c r="B15" s="29">
        <v>511</v>
      </c>
      <c r="C15" s="30" t="str">
        <f ca="1">INDEX('Oběhy školní dny'!$A:$W,MATCH($A15,'Oběhy školní dny'!$A:$A,0),10)</f>
        <v>S</v>
      </c>
      <c r="D15" s="73" t="str">
        <f ca="1">INDEX('Oběhy školní dny'!$A:$W,MATCH(Přehled!$A15,'Oběhy školní dny'!$A:$A,0),3)</f>
        <v>Budeč</v>
      </c>
      <c r="E15" s="108">
        <f ca="1">INDEX('Oběhy školní dny'!$A:$W,MATCH(Přehled!$A15,'Oběhy školní dny'!$A:$A,0),23)</f>
        <v>47892</v>
      </c>
      <c r="F15" s="111">
        <f ca="1">INDEX('Oběhy prázdniny'!$A:$W,MATCH(Přehled!$A15,'Oběhy prázdniny'!$A:$A,0),23)</f>
        <v>13999.200000000003</v>
      </c>
      <c r="G15" s="33">
        <f ca="1">INDEX('Oběhy víkendy'!$A:$W,MATCH(Přehled!$A15,'Oběhy víkendy'!$A:$A,0),23)</f>
        <v>0</v>
      </c>
      <c r="H15" s="34">
        <f t="shared" ca="1" si="1"/>
        <v>61891.200000000004</v>
      </c>
    </row>
    <row r="16" spans="1:18" x14ac:dyDescent="0.3">
      <c r="A16" s="28" t="str">
        <f t="shared" si="0"/>
        <v>512celkem</v>
      </c>
      <c r="B16" s="29">
        <v>512</v>
      </c>
      <c r="C16" s="30" t="str">
        <f ca="1">INDEX('Oběhy školní dny'!$A:$W,MATCH($A16,'Oběhy školní dny'!$A:$A,0),10)</f>
        <v>S</v>
      </c>
      <c r="D16" s="73" t="str">
        <f ca="1">INDEX('Oběhy školní dny'!$A:$W,MATCH(Přehled!$A16,'Oběhy školní dny'!$A:$A,0),3)</f>
        <v>Dešov</v>
      </c>
      <c r="E16" s="108">
        <f ca="1">INDEX('Oběhy školní dny'!$A:$W,MATCH(Přehled!$A16,'Oběhy školní dny'!$A:$A,0),23)</f>
        <v>51753</v>
      </c>
      <c r="F16" s="111">
        <f ca="1">INDEX('Oběhy prázdniny'!$A:$W,MATCH(Přehled!$A16,'Oběhy prázdniny'!$A:$A,0),23)</f>
        <v>15127.799999999997</v>
      </c>
      <c r="G16" s="33">
        <f ca="1">INDEX('Oběhy víkendy'!$A:$W,MATCH(Přehled!$A16,'Oběhy víkendy'!$A:$A,0),23)</f>
        <v>0</v>
      </c>
      <c r="H16" s="34">
        <f t="shared" ca="1" si="1"/>
        <v>66880.800000000003</v>
      </c>
    </row>
    <row r="17" spans="1:8" x14ac:dyDescent="0.3">
      <c r="A17" s="28" t="str">
        <f t="shared" si="0"/>
        <v>513celkem</v>
      </c>
      <c r="B17" s="29">
        <v>513</v>
      </c>
      <c r="C17" s="30" t="str">
        <f ca="1">INDEX('Oběhy školní dny'!$A:$W,MATCH($A17,'Oběhy školní dny'!$A:$A,0),10)</f>
        <v>V</v>
      </c>
      <c r="D17" s="73" t="str">
        <f ca="1">INDEX('Oběhy školní dny'!$A:$W,MATCH(Přehled!$A17,'Oběhy školní dny'!$A:$A,0),3)</f>
        <v>Dešov</v>
      </c>
      <c r="E17" s="108">
        <f ca="1">INDEX('Oběhy školní dny'!$A:$W,MATCH(Přehled!$A17,'Oběhy školní dny'!$A:$A,0),23)</f>
        <v>45571.5</v>
      </c>
      <c r="F17" s="111">
        <f ca="1">INDEX('Oběhy prázdniny'!$A:$W,MATCH(Přehled!$A17,'Oběhy prázdniny'!$A:$A,0),23)</f>
        <v>16587</v>
      </c>
      <c r="G17" s="33">
        <f ca="1">INDEX('Oběhy víkendy'!$A:$W,MATCH(Přehled!$A17,'Oběhy víkendy'!$A:$A,0),23)</f>
        <v>0</v>
      </c>
      <c r="H17" s="34">
        <f t="shared" ca="1" si="1"/>
        <v>62158.5</v>
      </c>
    </row>
    <row r="18" spans="1:8" x14ac:dyDescent="0.3">
      <c r="A18" s="28" t="str">
        <f t="shared" si="0"/>
        <v>514celkem</v>
      </c>
      <c r="B18" s="29">
        <v>514</v>
      </c>
      <c r="C18" s="30" t="str">
        <f ca="1">INDEX('Oběhy školní dny'!$A:$W,MATCH($A18,'Oběhy školní dny'!$A:$A,0),10)</f>
        <v>V</v>
      </c>
      <c r="D18" s="73" t="str">
        <f ca="1">INDEX('Oběhy školní dny'!$A:$W,MATCH(Přehled!$A18,'Oběhy školní dny'!$A:$A,0),3)</f>
        <v>Jemnice,,aut.nádr.</v>
      </c>
      <c r="E18" s="108">
        <f ca="1">INDEX('Oběhy školní dny'!$A:$W,MATCH(Přehled!$A18,'Oběhy školní dny'!$A:$A,0),23)</f>
        <v>53547</v>
      </c>
      <c r="F18" s="111">
        <f ca="1">INDEX('Oběhy prázdniny'!$A:$W,MATCH(Přehled!$A18,'Oběhy prázdniny'!$A:$A,0),23)</f>
        <v>15344.399999999998</v>
      </c>
      <c r="G18" s="33">
        <f ca="1">INDEX('Oběhy víkendy'!$A:$W,MATCH(Přehled!$A18,'Oběhy víkendy'!$A:$A,0),23)</f>
        <v>0</v>
      </c>
      <c r="H18" s="34">
        <f t="shared" ca="1" si="1"/>
        <v>68891.399999999994</v>
      </c>
    </row>
    <row r="19" spans="1:8" x14ac:dyDescent="0.3">
      <c r="A19" s="28" t="str">
        <f t="shared" si="0"/>
        <v>515celkem</v>
      </c>
      <c r="B19" s="29">
        <v>515</v>
      </c>
      <c r="C19" s="30" t="str">
        <f ca="1">INDEX('Oběhy školní dny'!$A:$W,MATCH($A19,'Oběhy školní dny'!$A:$A,0),10)</f>
        <v>V</v>
      </c>
      <c r="D19" s="73" t="str">
        <f ca="1">INDEX('Oběhy školní dny'!$A:$W,MATCH(Přehled!$A19,'Oběhy školní dny'!$A:$A,0),3)</f>
        <v>Jemnice,,aut.nádr.</v>
      </c>
      <c r="E19" s="108">
        <f ca="1">INDEX('Oběhy školní dny'!$A:$W,MATCH(Přehled!$A19,'Oběhy školní dny'!$A:$A,0),23)</f>
        <v>83869.5</v>
      </c>
      <c r="F19" s="111">
        <f ca="1">INDEX('Oběhy prázdniny'!$A:$W,MATCH(Přehled!$A19,'Oběhy prázdniny'!$A:$A,0),23)</f>
        <v>22634.699999999997</v>
      </c>
      <c r="G19" s="33">
        <f ca="1">INDEX('Oběhy víkendy'!$A:$W,MATCH(Přehled!$A19,'Oběhy víkendy'!$A:$A,0),23)</f>
        <v>0</v>
      </c>
      <c r="H19" s="34">
        <f t="shared" ca="1" si="1"/>
        <v>106504.2</v>
      </c>
    </row>
    <row r="20" spans="1:8" x14ac:dyDescent="0.3">
      <c r="A20" s="28" t="str">
        <f t="shared" si="0"/>
        <v>516celkem</v>
      </c>
      <c r="B20" s="29">
        <v>516</v>
      </c>
      <c r="C20" s="30" t="str">
        <f ca="1">INDEX('Oběhy školní dny'!$A:$W,MATCH($A20,'Oběhy školní dny'!$A:$A,0),10)</f>
        <v>V</v>
      </c>
      <c r="D20" s="73" t="str">
        <f ca="1">INDEX('Oběhy školní dny'!$A:$W,MATCH(Přehled!$A20,'Oběhy školní dny'!$A:$A,0),3)</f>
        <v>Jemnice,,aut.nádr.</v>
      </c>
      <c r="E20" s="108">
        <f ca="1">INDEX('Oběhy školní dny'!$A:$W,MATCH(Přehled!$A20,'Oběhy školní dny'!$A:$A,0),23)</f>
        <v>41613</v>
      </c>
      <c r="F20" s="111">
        <f ca="1">INDEX('Oběhy prázdniny'!$A:$W,MATCH(Přehled!$A20,'Oběhy prázdniny'!$A:$A,0),23)</f>
        <v>16735.2</v>
      </c>
      <c r="G20" s="33">
        <f ca="1">INDEX('Oběhy víkendy'!$A:$W,MATCH(Přehled!$A20,'Oběhy víkendy'!$A:$A,0),23)</f>
        <v>31281.600000000002</v>
      </c>
      <c r="H20" s="34">
        <f t="shared" ca="1" si="1"/>
        <v>89629.8</v>
      </c>
    </row>
    <row r="21" spans="1:8" x14ac:dyDescent="0.3">
      <c r="A21" s="28" t="str">
        <f t="shared" si="0"/>
        <v>517celkem</v>
      </c>
      <c r="B21" s="29">
        <v>517</v>
      </c>
      <c r="C21" s="30" t="str">
        <f ca="1">INDEX('Oběhy školní dny'!$A:$W,MATCH($A21,'Oběhy školní dny'!$A:$A,0),10)</f>
        <v>V</v>
      </c>
      <c r="D21" s="73" t="str">
        <f ca="1">INDEX('Oběhy školní dny'!$A:$W,MATCH(Přehled!$A21,'Oběhy školní dny'!$A:$A,0),3)</f>
        <v>Jemnice,,aut.nádr.</v>
      </c>
      <c r="E21" s="108">
        <f ca="1">INDEX('Oběhy školní dny'!$A:$W,MATCH(Přehled!$A21,'Oběhy školní dny'!$A:$A,0),23)</f>
        <v>60001.5</v>
      </c>
      <c r="F21" s="111">
        <f ca="1">INDEX('Oběhy prázdniny'!$A:$W,MATCH(Přehled!$A21,'Oběhy prázdniny'!$A:$A,0),23)</f>
        <v>15851.699999999999</v>
      </c>
      <c r="G21" s="33">
        <f ca="1">INDEX('Oběhy víkendy'!$A:$W,MATCH(Přehled!$A21,'Oběhy víkendy'!$A:$A,0),23)</f>
        <v>20854.400000000001</v>
      </c>
      <c r="H21" s="34">
        <f t="shared" ca="1" si="1"/>
        <v>96707.6</v>
      </c>
    </row>
    <row r="22" spans="1:8" x14ac:dyDescent="0.3">
      <c r="A22" s="28" t="str">
        <f t="shared" si="0"/>
        <v>518celkem</v>
      </c>
      <c r="B22" s="29">
        <v>518</v>
      </c>
      <c r="C22" s="30" t="str">
        <f ca="1">INDEX('Oběhy školní dny'!$A:$W,MATCH($A22,'Oběhy školní dny'!$A:$A,0),10)</f>
        <v>V+</v>
      </c>
      <c r="D22" s="73" t="str">
        <f ca="1">INDEX('Oběhy školní dny'!$A:$W,MATCH(Přehled!$A22,'Oběhy školní dny'!$A:$A,0),3)</f>
        <v>Jemnice,,aut.nádr.</v>
      </c>
      <c r="E22" s="108">
        <f ca="1">INDEX('Oběhy školní dny'!$A:$W,MATCH(Přehled!$A22,'Oběhy školní dny'!$A:$A,0),23)</f>
        <v>54366</v>
      </c>
      <c r="F22" s="111">
        <f ca="1">INDEX('Oběhy prázdniny'!$A:$W,MATCH(Přehled!$A22,'Oběhy prázdniny'!$A:$A,0),23)</f>
        <v>14711.699999999999</v>
      </c>
      <c r="G22" s="33">
        <f ca="1">INDEX('Oběhy víkendy'!$A:$W,MATCH(Přehled!$A22,'Oběhy víkendy'!$A:$A,0),23)</f>
        <v>21044.799999999999</v>
      </c>
      <c r="H22" s="34">
        <f t="shared" ca="1" si="1"/>
        <v>90122.5</v>
      </c>
    </row>
    <row r="23" spans="1:8" x14ac:dyDescent="0.3">
      <c r="A23" s="28" t="str">
        <f t="shared" si="0"/>
        <v>519celkem</v>
      </c>
      <c r="B23" s="29">
        <v>519</v>
      </c>
      <c r="C23" s="30" t="str">
        <f ca="1">INDEX('Oběhy školní dny'!$A:$W,MATCH($A23,'Oběhy školní dny'!$A:$A,0),10)</f>
        <v>V+</v>
      </c>
      <c r="D23" s="73" t="str">
        <f ca="1">INDEX('Oběhy školní dny'!$A:$W,MATCH(Přehled!$A23,'Oběhy školní dny'!$A:$A,0),3)</f>
        <v>Moravské Budějovice,,aut.nádr.</v>
      </c>
      <c r="E23" s="108">
        <f ca="1">INDEX('Oběhy školní dny'!$A:$W,MATCH(Přehled!$A23,'Oběhy školní dny'!$A:$A,0),23)</f>
        <v>52864.5</v>
      </c>
      <c r="F23" s="33">
        <f ca="1">INDEX('Oběhy prázdniny'!$A:$W,MATCH(Přehled!$A23,'Oběhy prázdniny'!$A:$A,0),23)</f>
        <v>0</v>
      </c>
      <c r="G23" s="33">
        <f ca="1">INDEX('Oběhy víkendy'!$A:$W,MATCH(Přehled!$A23,'Oběhy víkendy'!$A:$A,0),23)</f>
        <v>0</v>
      </c>
      <c r="H23" s="34">
        <f t="shared" ca="1" si="1"/>
        <v>52864.5</v>
      </c>
    </row>
    <row r="24" spans="1:8" x14ac:dyDescent="0.3">
      <c r="A24" s="28" t="str">
        <f t="shared" si="0"/>
        <v>520celkem</v>
      </c>
      <c r="B24" s="29">
        <v>520</v>
      </c>
      <c r="C24" s="30" t="str">
        <f ca="1">INDEX('Oběhy školní dny'!$A:$W,MATCH($A24,'Oběhy školní dny'!$A:$A,0),10)</f>
        <v>V+</v>
      </c>
      <c r="D24" s="73" t="str">
        <f ca="1">INDEX('Oběhy školní dny'!$A:$W,MATCH(Přehled!$A24,'Oběhy školní dny'!$A:$A,0),3)</f>
        <v>Moravské Budějovice,,aut.nádr.</v>
      </c>
      <c r="E24" s="108">
        <f ca="1">INDEX('Oběhy školní dny'!$A:$W,MATCH(Přehled!$A24,'Oběhy školní dny'!$A:$A,0),23)</f>
        <v>85390.5</v>
      </c>
      <c r="F24" s="111">
        <f ca="1">INDEX('Oběhy prázdniny'!$A:$W,MATCH(Přehled!$A24,'Oběhy prázdniny'!$A:$A,0),23)</f>
        <v>23825.999999999996</v>
      </c>
      <c r="G24" s="33">
        <f ca="1">INDEX('Oběhy víkendy'!$A:$W,MATCH(Přehled!$A24,'Oběhy víkendy'!$A:$A,0),23)</f>
        <v>0</v>
      </c>
      <c r="H24" s="34">
        <f t="shared" ca="1" si="1"/>
        <v>109216.5</v>
      </c>
    </row>
    <row r="25" spans="1:8" x14ac:dyDescent="0.3">
      <c r="A25" s="28" t="str">
        <f t="shared" si="0"/>
        <v>521celkem</v>
      </c>
      <c r="B25" s="29">
        <v>521</v>
      </c>
      <c r="C25" s="30" t="str">
        <f ca="1">INDEX('Oběhy školní dny'!$A:$W,MATCH($A25,'Oběhy školní dny'!$A:$A,0),10)</f>
        <v>V+</v>
      </c>
      <c r="D25" s="73" t="str">
        <f ca="1">INDEX('Oběhy školní dny'!$A:$W,MATCH(Přehled!$A25,'Oběhy školní dny'!$A:$A,0),3)</f>
        <v>Moravské Budějovice,,aut.nádr.</v>
      </c>
      <c r="E25" s="108">
        <f ca="1">INDEX('Oběhy školní dny'!$A:$W,MATCH(Přehled!$A25,'Oběhy školní dny'!$A:$A,0),23)</f>
        <v>43836</v>
      </c>
      <c r="F25" s="111">
        <f ca="1">INDEX('Oběhy prázdniny'!$A:$W,MATCH(Přehled!$A25,'Oběhy prázdniny'!$A:$A,0),23)</f>
        <v>12197.999999999998</v>
      </c>
      <c r="G25" s="33">
        <f ca="1">INDEX('Oběhy víkendy'!$A:$W,MATCH(Přehled!$A25,'Oběhy víkendy'!$A:$A,0),23)</f>
        <v>0</v>
      </c>
      <c r="H25" s="34">
        <f t="shared" ca="1" si="1"/>
        <v>56034</v>
      </c>
    </row>
    <row r="26" spans="1:8" x14ac:dyDescent="0.3">
      <c r="A26" s="28" t="str">
        <f t="shared" si="0"/>
        <v>522celkem</v>
      </c>
      <c r="B26" s="29">
        <v>522</v>
      </c>
      <c r="C26" s="30" t="str">
        <f ca="1">INDEX('Oběhy školní dny'!$A:$W,MATCH($A26,'Oběhy školní dny'!$A:$A,0),10)</f>
        <v>V</v>
      </c>
      <c r="D26" s="73" t="str">
        <f ca="1">INDEX('Oběhy školní dny'!$A:$W,MATCH(Přehled!$A26,'Oběhy školní dny'!$A:$A,0),3)</f>
        <v>Moravské Budějovice,,aut.nádr.</v>
      </c>
      <c r="E26" s="108">
        <f ca="1">INDEX('Oběhy školní dny'!$A:$W,MATCH(Přehled!$A26,'Oběhy školní dny'!$A:$A,0),23)</f>
        <v>100815</v>
      </c>
      <c r="F26" s="111">
        <f ca="1">INDEX('Oběhy prázdniny'!$A:$W,MATCH(Přehled!$A26,'Oběhy prázdniny'!$A:$A,0),23)</f>
        <v>30073.200000000001</v>
      </c>
      <c r="G26" s="33">
        <f ca="1">INDEX('Oběhy víkendy'!$A:$W,MATCH(Přehled!$A26,'Oběhy víkendy'!$A:$A,0),23)</f>
        <v>39020.800000000003</v>
      </c>
      <c r="H26" s="34">
        <f t="shared" ca="1" si="1"/>
        <v>169909</v>
      </c>
    </row>
    <row r="27" spans="1:8" x14ac:dyDescent="0.3">
      <c r="A27" s="28" t="str">
        <f t="shared" si="0"/>
        <v>523celkem</v>
      </c>
      <c r="B27" s="29">
        <v>523</v>
      </c>
      <c r="C27" s="30" t="str">
        <f ca="1">INDEX('Oběhy školní dny'!$A:$W,MATCH($A27,'Oběhy školní dny'!$A:$A,0),10)</f>
        <v>V</v>
      </c>
      <c r="D27" s="73" t="str">
        <f ca="1">INDEX('Oběhy školní dny'!$A:$W,MATCH(Přehled!$A27,'Oběhy školní dny'!$A:$A,0),3)</f>
        <v>Moravské Budějovice,,aut.nádr.</v>
      </c>
      <c r="E27" s="108">
        <f ca="1">INDEX('Oběhy školní dny'!$A:$W,MATCH(Přehled!$A27,'Oběhy školní dny'!$A:$A,0),23)</f>
        <v>35782.5</v>
      </c>
      <c r="F27" s="33">
        <f ca="1">INDEX('Oběhy prázdniny'!$A:$W,MATCH(Přehled!$A27,'Oběhy prázdniny'!$A:$A,0),23)</f>
        <v>0</v>
      </c>
      <c r="G27" s="33">
        <f ca="1">INDEX('Oběhy víkendy'!$A:$W,MATCH(Přehled!$A27,'Oběhy víkendy'!$A:$A,0),23)</f>
        <v>52135.200000000004</v>
      </c>
      <c r="H27" s="34">
        <f t="shared" ca="1" si="1"/>
        <v>87917.700000000012</v>
      </c>
    </row>
    <row r="28" spans="1:8" x14ac:dyDescent="0.3">
      <c r="A28" s="28" t="str">
        <f t="shared" si="0"/>
        <v>524celkem</v>
      </c>
      <c r="B28" s="29">
        <v>524</v>
      </c>
      <c r="C28" s="30" t="str">
        <f ca="1">INDEX('Oběhy školní dny'!$A:$W,MATCH($A28,'Oběhy školní dny'!$A:$A,0),10)</f>
        <v>S</v>
      </c>
      <c r="D28" s="73" t="str">
        <f ca="1">INDEX('Oběhy školní dny'!$A:$W,MATCH(Přehled!$A28,'Oběhy školní dny'!$A:$A,0),3)</f>
        <v>Moravské Budějovice,,aut.nádr.</v>
      </c>
      <c r="E28" s="108">
        <f ca="1">INDEX('Oběhy školní dny'!$A:$W,MATCH(Přehled!$A28,'Oběhy školní dny'!$A:$A,0),23)</f>
        <v>43153.5</v>
      </c>
      <c r="F28" s="111">
        <f ca="1">INDEX('Oběhy prázdniny'!$A:$W,MATCH(Přehled!$A28,'Oběhy prázdniny'!$A:$A,0),23)</f>
        <v>13776.9</v>
      </c>
      <c r="G28" s="33">
        <f ca="1">INDEX('Oběhy víkendy'!$A:$W,MATCH(Přehled!$A28,'Oběhy víkendy'!$A:$A,0),23)</f>
        <v>12828</v>
      </c>
      <c r="H28" s="34">
        <f t="shared" ca="1" si="1"/>
        <v>69758.399999999994</v>
      </c>
    </row>
    <row r="29" spans="1:8" x14ac:dyDescent="0.3">
      <c r="A29" s="28" t="str">
        <f t="shared" si="0"/>
        <v>525celkem</v>
      </c>
      <c r="B29" s="29">
        <v>525</v>
      </c>
      <c r="C29" s="30" t="str">
        <f ca="1">INDEX('Oběhy školní dny'!$A:$W,MATCH($A29,'Oběhy školní dny'!$A:$A,0),10)</f>
        <v>V+</v>
      </c>
      <c r="D29" s="73" t="str">
        <f ca="1">INDEX('Oběhy školní dny'!$A:$W,MATCH(Přehled!$A29,'Oběhy školní dny'!$A:$A,0),3)</f>
        <v>Jihlava,,aut.nádr.</v>
      </c>
      <c r="E29" s="108">
        <f ca="1">INDEX('Oběhy školní dny'!$A:$W,MATCH(Přehled!$A29,'Oběhy školní dny'!$A:$A,0),23)</f>
        <v>51714</v>
      </c>
      <c r="F29" s="111">
        <f ca="1">INDEX('Oběhy prázdniny'!$A:$W,MATCH(Přehled!$A29,'Oběhy prázdniny'!$A:$A,0),23)</f>
        <v>11975.7</v>
      </c>
      <c r="G29" s="33">
        <f ca="1">INDEX('Oběhy víkendy'!$A:$W,MATCH(Přehled!$A29,'Oběhy víkendy'!$A:$A,0),23)</f>
        <v>22288</v>
      </c>
      <c r="H29" s="34">
        <f t="shared" ca="1" si="1"/>
        <v>85977.7</v>
      </c>
    </row>
    <row r="30" spans="1:8" x14ac:dyDescent="0.3">
      <c r="A30" s="28" t="str">
        <f t="shared" si="0"/>
        <v>526celkem</v>
      </c>
      <c r="B30" s="29">
        <v>526</v>
      </c>
      <c r="C30" s="30" t="str">
        <f ca="1">INDEX('Oběhy školní dny'!$A:$W,MATCH($A30,'Oběhy školní dny'!$A:$A,0),10)</f>
        <v>V</v>
      </c>
      <c r="D30" s="73" t="str">
        <f ca="1">INDEX('Oběhy školní dny'!$A:$W,MATCH(Přehled!$A30,'Oběhy školní dny'!$A:$A,0),3)</f>
        <v>Želetava</v>
      </c>
      <c r="E30" s="108">
        <f ca="1">INDEX('Oběhy školní dny'!$A:$W,MATCH(Přehled!$A30,'Oběhy školní dny'!$A:$A,0),23)</f>
        <v>42939</v>
      </c>
      <c r="F30" s="111">
        <f ca="1">INDEX('Oběhy prázdniny'!$A:$W,MATCH(Přehled!$A30,'Oběhy prázdniny'!$A:$A,0),23)</f>
        <v>16199.400000000001</v>
      </c>
      <c r="G30" s="33">
        <f ca="1">INDEX('Oběhy víkendy'!$A:$W,MATCH(Přehled!$A30,'Oběhy víkendy'!$A:$A,0),23)</f>
        <v>0</v>
      </c>
      <c r="H30" s="34">
        <f t="shared" ca="1" si="1"/>
        <v>59138.400000000001</v>
      </c>
    </row>
    <row r="31" spans="1:8" x14ac:dyDescent="0.3">
      <c r="A31" s="28" t="str">
        <f t="shared" si="0"/>
        <v>527celkem</v>
      </c>
      <c r="B31" s="29">
        <v>527</v>
      </c>
      <c r="C31" s="30" t="str">
        <f ca="1">INDEX('Oběhy školní dny'!$A:$W,MATCH($A31,'Oběhy školní dny'!$A:$A,0),10)</f>
        <v>V</v>
      </c>
      <c r="D31" s="73" t="str">
        <f ca="1">INDEX('Oběhy školní dny'!$A:$W,MATCH(Přehled!$A31,'Oběhy školní dny'!$A:$A,0),3)</f>
        <v>Šebkovice</v>
      </c>
      <c r="E31" s="108">
        <f ca="1">INDEX('Oběhy školní dny'!$A:$W,MATCH(Přehled!$A31,'Oběhy školní dny'!$A:$A,0),23)</f>
        <v>74373</v>
      </c>
      <c r="F31" s="111">
        <f ca="1">INDEX('Oběhy prázdniny'!$A:$W,MATCH(Přehled!$A31,'Oběhy prázdniny'!$A:$A,0),23)</f>
        <v>23729.1</v>
      </c>
      <c r="G31" s="33">
        <f ca="1">INDEX('Oběhy víkendy'!$A:$W,MATCH(Přehled!$A31,'Oběhy víkendy'!$A:$A,0),23)</f>
        <v>0</v>
      </c>
      <c r="H31" s="34">
        <f t="shared" ca="1" si="1"/>
        <v>98102.1</v>
      </c>
    </row>
    <row r="32" spans="1:8" x14ac:dyDescent="0.3">
      <c r="A32" s="28" t="str">
        <f t="shared" si="0"/>
        <v>528celkem</v>
      </c>
      <c r="B32" s="29">
        <v>528</v>
      </c>
      <c r="C32" s="30" t="str">
        <f ca="1">INDEX('Oběhy školní dny'!$A:$W,MATCH($A32,'Oběhy školní dny'!$A:$A,0),10)</f>
        <v>V</v>
      </c>
      <c r="D32" s="73" t="str">
        <f ca="1">INDEX('Oběhy školní dny'!$A:$W,MATCH(Přehled!$A32,'Oběhy školní dny'!$A:$A,0),3)</f>
        <v>Čáslavice</v>
      </c>
      <c r="E32" s="108">
        <f ca="1">INDEX('Oběhy školní dny'!$A:$W,MATCH(Přehled!$A32,'Oběhy školní dny'!$A:$A,0),23)</f>
        <v>44109</v>
      </c>
      <c r="F32" s="111">
        <f ca="1">INDEX('Oběhy prázdniny'!$A:$W,MATCH(Přehled!$A32,'Oběhy prázdniny'!$A:$A,0),23)</f>
        <v>12893.399999999998</v>
      </c>
      <c r="G32" s="33">
        <f ca="1">INDEX('Oběhy víkendy'!$A:$W,MATCH(Přehled!$A32,'Oběhy víkendy'!$A:$A,0),23)</f>
        <v>0</v>
      </c>
      <c r="H32" s="34">
        <f t="shared" ca="1" si="1"/>
        <v>57002.399999999994</v>
      </c>
    </row>
    <row r="33" spans="1:9" x14ac:dyDescent="0.3">
      <c r="A33" s="28" t="str">
        <f t="shared" si="0"/>
        <v>529celkem</v>
      </c>
      <c r="B33" s="29">
        <v>529</v>
      </c>
      <c r="C33" s="30" t="str">
        <f ca="1">INDEX('Oběhy školní dny'!$A:$W,MATCH($A33,'Oběhy školní dny'!$A:$A,0),10)</f>
        <v>S</v>
      </c>
      <c r="D33" s="73" t="str">
        <f ca="1">INDEX('Oběhy školní dny'!$A:$W,MATCH(Přehled!$A33,'Oběhy školní dny'!$A:$A,0),3)</f>
        <v>Pavlice,,na kopci</v>
      </c>
      <c r="E33" s="108">
        <f ca="1">INDEX('Oběhy školní dny'!$A:$W,MATCH(Přehled!$A33,'Oběhy školní dny'!$A:$A,0),23)</f>
        <v>44889</v>
      </c>
      <c r="F33" s="111">
        <f ca="1">INDEX('Oběhy prázdniny'!$A:$W,MATCH(Přehled!$A33,'Oběhy prázdniny'!$A:$A,0),23)</f>
        <v>13121.4</v>
      </c>
      <c r="G33" s="33">
        <f ca="1">INDEX('Oběhy víkendy'!$A:$W,MATCH(Přehled!$A33,'Oběhy víkendy'!$A:$A,0),23)</f>
        <v>0</v>
      </c>
      <c r="H33" s="34">
        <f t="shared" ca="1" si="1"/>
        <v>58010.400000000001</v>
      </c>
    </row>
    <row r="34" spans="1:9" x14ac:dyDescent="0.3">
      <c r="A34" s="28" t="str">
        <f t="shared" si="0"/>
        <v>530celkem</v>
      </c>
      <c r="B34" s="29">
        <v>530</v>
      </c>
      <c r="C34" s="30" t="str">
        <f ca="1">INDEX('Oběhy školní dny'!$A:$W,MATCH($A34,'Oběhy školní dny'!$A:$A,0),10)</f>
        <v>V</v>
      </c>
      <c r="D34" s="73" t="str">
        <f ca="1">INDEX('Oběhy školní dny'!$A:$W,MATCH(Přehled!$A34,'Oběhy školní dny'!$A:$A,0),3)</f>
        <v>Moravské Budějovice,,aut.nádr.</v>
      </c>
      <c r="E34" s="108">
        <f ca="1">INDEX('Oběhy školní dny'!$A:$W,MATCH(Přehled!$A34,'Oběhy školní dny'!$A:$A,0),23)</f>
        <v>83694</v>
      </c>
      <c r="F34" s="111">
        <f ca="1">INDEX('Oběhy prázdniny'!$A:$W,MATCH(Přehled!$A34,'Oběhy prázdniny'!$A:$A,0),23)</f>
        <v>24464.400000000001</v>
      </c>
      <c r="G34" s="33">
        <f ca="1">INDEX('Oběhy víkendy'!$A:$W,MATCH(Přehled!$A34,'Oběhy víkendy'!$A:$A,0),23)</f>
        <v>0</v>
      </c>
      <c r="H34" s="34">
        <f t="shared" ca="1" si="1"/>
        <v>108158.39999999999</v>
      </c>
    </row>
    <row r="35" spans="1:9" ht="15" thickBot="1" x14ac:dyDescent="0.35">
      <c r="A35" s="28" t="str">
        <f t="shared" si="0"/>
        <v>531celkem</v>
      </c>
      <c r="B35" s="29">
        <v>531</v>
      </c>
      <c r="C35" s="30" t="str">
        <f ca="1">INDEX('Oběhy školní dny'!$A:$W,MATCH($A35,'Oběhy školní dny'!$A:$A,0),10)</f>
        <v>V</v>
      </c>
      <c r="D35" s="73" t="str">
        <f ca="1">INDEX('Oběhy školní dny'!$A:$W,MATCH(Přehled!$A35,'Oběhy školní dny'!$A:$A,0),3)</f>
        <v>Moravské Budějovice,,aut.nádr.</v>
      </c>
      <c r="E35" s="109">
        <f ca="1">INDEX('Oběhy školní dny'!$A:$W,MATCH(Přehled!$A35,'Oběhy školní dny'!$A:$A,0),23)</f>
        <v>53820</v>
      </c>
      <c r="F35" s="112">
        <f ca="1">INDEX('Oběhy prázdniny'!$A:$W,MATCH(Přehled!$A35,'Oběhy prázdniny'!$A:$A,0),23)</f>
        <v>15732</v>
      </c>
      <c r="G35" s="74">
        <f ca="1">INDEX('Oběhy víkendy'!$A:$W,MATCH(Přehled!$A35,'Oběhy víkendy'!$A:$A,0),23)</f>
        <v>44015.999999999993</v>
      </c>
      <c r="H35" s="75">
        <f t="shared" ca="1" si="1"/>
        <v>113568</v>
      </c>
    </row>
    <row r="36" spans="1:9" ht="15" thickBot="1" x14ac:dyDescent="0.35">
      <c r="A36" s="118" t="s">
        <v>85</v>
      </c>
      <c r="B36" s="119"/>
      <c r="C36" s="119"/>
      <c r="D36" s="120"/>
      <c r="E36" s="113">
        <f ca="1">SUM(E5:E35)</f>
        <v>1736904</v>
      </c>
      <c r="F36" s="114">
        <f ca="1">SUM(F5:F35)</f>
        <v>468237.90000000014</v>
      </c>
      <c r="G36" s="35">
        <f ca="1">SUM(G5:G35)</f>
        <v>277696</v>
      </c>
      <c r="H36" s="36">
        <f ca="1">SUM(H5:H35)</f>
        <v>2482837.8999999994</v>
      </c>
    </row>
    <row r="37" spans="1:9" x14ac:dyDescent="0.3">
      <c r="A37" s="18"/>
      <c r="B37" s="18"/>
      <c r="C37" s="18"/>
      <c r="D37" s="18"/>
      <c r="E37" s="18"/>
      <c r="F37" s="18"/>
      <c r="G37" s="18"/>
      <c r="H37" s="18"/>
    </row>
    <row r="38" spans="1:9" x14ac:dyDescent="0.3">
      <c r="A38" s="18"/>
      <c r="B38" s="37" t="s">
        <v>86</v>
      </c>
      <c r="C38" s="18"/>
      <c r="D38" s="18"/>
      <c r="E38" s="37" t="s">
        <v>87</v>
      </c>
      <c r="F38" s="18"/>
      <c r="G38" s="18"/>
      <c r="H38" s="37" t="s">
        <v>88</v>
      </c>
    </row>
    <row r="39" spans="1:9" x14ac:dyDescent="0.3">
      <c r="A39" s="18"/>
      <c r="B39" s="18" t="s">
        <v>2</v>
      </c>
      <c r="C39" s="18">
        <f ca="1">COUNTIFS($C$5:$C$35,B39)</f>
        <v>7</v>
      </c>
      <c r="D39" s="38"/>
      <c r="E39" s="18" t="s">
        <v>2</v>
      </c>
      <c r="F39" s="39">
        <f ca="1">SUMIFS(H$5:H$35,$C$5:$C$35,E39)</f>
        <v>432228.30000000005</v>
      </c>
      <c r="H39" s="18" t="s">
        <v>2</v>
      </c>
      <c r="I39" s="39">
        <f ca="1">F39/C39</f>
        <v>61746.900000000009</v>
      </c>
    </row>
    <row r="40" spans="1:9" x14ac:dyDescent="0.3">
      <c r="A40" s="18"/>
      <c r="B40" s="20" t="s">
        <v>3</v>
      </c>
      <c r="C40" s="18">
        <f ca="1">COUNTIFS($C$5:$C$35,B40)</f>
        <v>19</v>
      </c>
      <c r="D40" s="38"/>
      <c r="E40" s="20" t="s">
        <v>3</v>
      </c>
      <c r="F40" s="39">
        <f ca="1">SUMIFS(H$5:H$35,$C$5:$C$35,E40)</f>
        <v>1656394.3999999997</v>
      </c>
      <c r="H40" s="20" t="s">
        <v>3</v>
      </c>
      <c r="I40" s="39">
        <f ca="1">F40/C40</f>
        <v>87178.652631578923</v>
      </c>
    </row>
    <row r="41" spans="1:9" x14ac:dyDescent="0.3">
      <c r="A41" s="18"/>
      <c r="B41" s="18" t="s">
        <v>29</v>
      </c>
      <c r="C41" s="18">
        <f ca="1">COUNTIFS($C$5:$C$35,B41)</f>
        <v>5</v>
      </c>
      <c r="D41" s="37"/>
      <c r="E41" s="18" t="s">
        <v>29</v>
      </c>
      <c r="F41" s="39">
        <f ca="1">SUMIFS(H$5:H$35,$C$5:$C$35,E41)</f>
        <v>394215.2</v>
      </c>
      <c r="H41" s="18" t="s">
        <v>29</v>
      </c>
      <c r="I41" s="39">
        <f ca="1">F41/C41</f>
        <v>78843.040000000008</v>
      </c>
    </row>
    <row r="42" spans="1:9" x14ac:dyDescent="0.3">
      <c r="A42" s="18"/>
      <c r="B42" s="37" t="s">
        <v>84</v>
      </c>
      <c r="C42" s="18">
        <f ca="1">SUM(C39:C41)</f>
        <v>31</v>
      </c>
      <c r="E42" s="37" t="s">
        <v>84</v>
      </c>
      <c r="F42" s="39">
        <f ca="1">SUM(F39:F41)</f>
        <v>2482837.9</v>
      </c>
      <c r="H42" s="37" t="s">
        <v>84</v>
      </c>
      <c r="I42" s="39">
        <f ca="1">F42/C42</f>
        <v>80091.545161290313</v>
      </c>
    </row>
    <row r="43" spans="1:9" x14ac:dyDescent="0.3">
      <c r="A43" s="18"/>
      <c r="B43" s="18"/>
      <c r="C43" s="18"/>
      <c r="D43" s="18"/>
      <c r="E43" s="18"/>
      <c r="F43" s="18"/>
      <c r="G43" s="18"/>
      <c r="H43" s="18"/>
    </row>
    <row r="44" spans="1:9" x14ac:dyDescent="0.3">
      <c r="A44" s="18"/>
      <c r="B44" s="18"/>
      <c r="C44" s="18"/>
      <c r="D44" s="18"/>
      <c r="E44" s="18"/>
      <c r="F44" s="18"/>
      <c r="G44" s="18"/>
      <c r="H44" s="18"/>
    </row>
    <row r="45" spans="1:9" x14ac:dyDescent="0.3">
      <c r="A45" s="18"/>
      <c r="B45" s="18"/>
      <c r="C45" s="18"/>
      <c r="D45" s="18"/>
      <c r="E45" s="18"/>
      <c r="F45" s="18"/>
      <c r="G45" s="18"/>
      <c r="H45" s="18"/>
    </row>
    <row r="46" spans="1:9" x14ac:dyDescent="0.3">
      <c r="A46" s="18"/>
      <c r="B46" s="18"/>
      <c r="C46" s="18"/>
      <c r="D46" s="18"/>
      <c r="E46" s="18"/>
      <c r="F46" s="18"/>
      <c r="G46" s="18"/>
      <c r="H46" s="18"/>
    </row>
    <row r="47" spans="1:9" x14ac:dyDescent="0.3">
      <c r="A47" s="18"/>
      <c r="B47" s="18"/>
      <c r="C47" s="18"/>
      <c r="D47" s="18"/>
      <c r="E47" s="18"/>
      <c r="F47" s="18"/>
      <c r="G47" s="18"/>
      <c r="H47" s="18"/>
    </row>
    <row r="48" spans="1:9" x14ac:dyDescent="0.3">
      <c r="A48" s="18"/>
      <c r="B48" s="18"/>
      <c r="C48" s="18"/>
      <c r="D48" s="18"/>
      <c r="E48" s="18"/>
      <c r="F48" s="18"/>
      <c r="G48" s="18"/>
      <c r="H48" s="18"/>
    </row>
  </sheetData>
  <mergeCells count="2">
    <mergeCell ref="E3:H3"/>
    <mergeCell ref="A36:D36"/>
  </mergeCells>
  <conditionalFormatting sqref="H1">
    <cfRule type="containsText" dxfId="1" priority="1" operator="containsText" text="stídání">
      <formula>NOT(ISERROR(SEARCH("stídání",#REF!)))</formula>
    </cfRule>
    <cfRule type="containsText" dxfId="0" priority="2" operator="containsText" text="střídání">
      <formula>NOT(ISERROR(SEARCH("střídání",#REF!)))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937AD-5EC9-4B7B-AF35-546C7E64954F}">
  <dimension ref="A1:O6"/>
  <sheetViews>
    <sheetView workbookViewId="0">
      <selection activeCell="I2" sqref="I2"/>
    </sheetView>
  </sheetViews>
  <sheetFormatPr defaultRowHeight="14.4" x14ac:dyDescent="0.3"/>
  <cols>
    <col min="1" max="16" width="6.33203125" customWidth="1"/>
  </cols>
  <sheetData>
    <row r="1" spans="1:15" s="12" customFormat="1" x14ac:dyDescent="0.3">
      <c r="A1" s="12" t="s">
        <v>54</v>
      </c>
      <c r="B1" s="12" t="s">
        <v>55</v>
      </c>
      <c r="D1" s="12" t="s">
        <v>75</v>
      </c>
      <c r="F1" s="12" t="s">
        <v>54</v>
      </c>
      <c r="G1" s="12" t="s">
        <v>55</v>
      </c>
      <c r="I1" s="12" t="s">
        <v>75</v>
      </c>
      <c r="L1" s="12" t="s">
        <v>54</v>
      </c>
      <c r="M1" s="12" t="s">
        <v>55</v>
      </c>
      <c r="O1" s="12" t="s">
        <v>75</v>
      </c>
    </row>
    <row r="2" spans="1:15" x14ac:dyDescent="0.3">
      <c r="A2" t="s">
        <v>1</v>
      </c>
      <c r="C2" t="str">
        <f t="shared" ref="C2:C6" si="0">CONCATENATE(A2,B2)</f>
        <v>X</v>
      </c>
      <c r="D2" s="13">
        <v>195</v>
      </c>
      <c r="F2" t="s">
        <v>1</v>
      </c>
      <c r="H2" t="str">
        <f t="shared" ref="H2:H6" si="1">CONCATENATE(F2,G2)</f>
        <v>X</v>
      </c>
      <c r="I2" s="13">
        <v>57</v>
      </c>
      <c r="L2">
        <v>6</v>
      </c>
      <c r="N2" t="str">
        <f t="shared" ref="N2:N4" si="2">CONCATENATE(L2,M2)</f>
        <v>6</v>
      </c>
      <c r="O2">
        <v>52</v>
      </c>
    </row>
    <row r="3" spans="1:15" x14ac:dyDescent="0.3">
      <c r="A3" t="s">
        <v>1</v>
      </c>
      <c r="B3">
        <v>10</v>
      </c>
      <c r="C3" t="str">
        <f t="shared" si="0"/>
        <v>X10</v>
      </c>
      <c r="D3">
        <v>195</v>
      </c>
      <c r="F3" t="s">
        <v>1</v>
      </c>
      <c r="G3">
        <v>10</v>
      </c>
      <c r="H3" t="str">
        <f t="shared" si="1"/>
        <v>X10</v>
      </c>
      <c r="I3">
        <v>0</v>
      </c>
      <c r="L3" t="s">
        <v>34</v>
      </c>
      <c r="N3" t="str">
        <f t="shared" si="2"/>
        <v>+</v>
      </c>
      <c r="O3">
        <v>60</v>
      </c>
    </row>
    <row r="4" spans="1:15" x14ac:dyDescent="0.3">
      <c r="A4" t="s">
        <v>1</v>
      </c>
      <c r="B4">
        <v>25</v>
      </c>
      <c r="C4" t="str">
        <f t="shared" si="0"/>
        <v>X25</v>
      </c>
      <c r="D4">
        <v>205</v>
      </c>
      <c r="F4" t="s">
        <v>1</v>
      </c>
      <c r="G4">
        <v>25</v>
      </c>
      <c r="H4" t="str">
        <f t="shared" si="1"/>
        <v>X25</v>
      </c>
      <c r="I4">
        <v>0</v>
      </c>
      <c r="L4" t="s">
        <v>33</v>
      </c>
      <c r="N4" t="str">
        <f t="shared" si="2"/>
        <v>6+</v>
      </c>
      <c r="O4">
        <v>112</v>
      </c>
    </row>
    <row r="5" spans="1:15" x14ac:dyDescent="0.3">
      <c r="A5" t="s">
        <v>1</v>
      </c>
      <c r="B5">
        <v>35</v>
      </c>
      <c r="C5" t="str">
        <f t="shared" si="0"/>
        <v>X35</v>
      </c>
      <c r="D5">
        <v>0</v>
      </c>
      <c r="F5" t="s">
        <v>1</v>
      </c>
      <c r="G5">
        <v>35</v>
      </c>
      <c r="H5" t="str">
        <f t="shared" si="1"/>
        <v>X35</v>
      </c>
      <c r="I5">
        <v>57</v>
      </c>
    </row>
    <row r="6" spans="1:15" x14ac:dyDescent="0.3">
      <c r="A6" t="s">
        <v>1</v>
      </c>
      <c r="B6">
        <v>45</v>
      </c>
      <c r="C6" t="str">
        <f t="shared" si="0"/>
        <v>X45</v>
      </c>
      <c r="D6">
        <v>0</v>
      </c>
      <c r="F6" t="s">
        <v>1</v>
      </c>
      <c r="G6">
        <v>45</v>
      </c>
      <c r="H6" t="str">
        <f t="shared" si="1"/>
        <v>X45</v>
      </c>
      <c r="I6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Rostislav Vašíček</cp:lastModifiedBy>
  <dcterms:created xsi:type="dcterms:W3CDTF">2015-06-05T18:19:34Z</dcterms:created>
  <dcterms:modified xsi:type="dcterms:W3CDTF">2023-12-17T18:40:36Z</dcterms:modified>
</cp:coreProperties>
</file>