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26" yWindow="65426" windowWidth="38620" windowHeight="21100" firstSheet="1" activeTab="4"/>
  </bookViews>
  <sheets>
    <sheet name="Rekapitulace stavby" sheetId="1" r:id="rId1"/>
    <sheet name="1 - Stavební část" sheetId="2" r:id="rId2"/>
    <sheet name="2 - Zdravotechnika" sheetId="4" r:id="rId3"/>
    <sheet name="3 - Vytápění" sheetId="5" r:id="rId4"/>
    <sheet name="5 - Elektroinstalace" sheetId="7" r:id="rId5"/>
    <sheet name="7 - VZT" sheetId="9" r:id="rId6"/>
    <sheet name="8 - MaR" sheetId="10" r:id="rId7"/>
    <sheet name="9 - Vedlejší a ostatní ná..." sheetId="11" r:id="rId8"/>
  </sheets>
  <definedNames>
    <definedName name="_xlnm._FilterDatabase" localSheetId="1" hidden="1">'1 - Stavební část'!$C$136:$K$714</definedName>
    <definedName name="_xlnm._FilterDatabase" localSheetId="2" hidden="1">'2 - Zdravotechnika'!$C$126:$K$199</definedName>
    <definedName name="_xlnm._FilterDatabase" localSheetId="3" hidden="1">'3 - Vytápění'!$C$126:$K$208</definedName>
    <definedName name="_xlnm._FilterDatabase" localSheetId="4" hidden="1">'5 - Elektroinstalace'!$C$121:$K$226</definedName>
    <definedName name="_xlnm._FilterDatabase" localSheetId="5" hidden="1">'7 - VZT'!$C$119:$K$147</definedName>
    <definedName name="_xlnm._FilterDatabase" localSheetId="6" hidden="1">'8 - MaR'!$C$121:$K$186</definedName>
    <definedName name="_xlnm._FilterDatabase" localSheetId="7" hidden="1">'9 - Vedlejší a ostatní ná...'!$C$120:$K$130</definedName>
    <definedName name="_xlnm.Print_Area" localSheetId="1">'1 - Stavební část'!$C$4:$J$76,'1 - Stavební část'!$C$82:$J$118,'1 - Stavební část'!$C$124:$J$714</definedName>
    <definedName name="_xlnm.Print_Area" localSheetId="2">'2 - Zdravotechnika'!$C$4:$J$76,'2 - Zdravotechnika'!$C$82:$J$108,'2 - Zdravotechnika'!$C$114:$J$199</definedName>
    <definedName name="_xlnm.Print_Area" localSheetId="3">'3 - Vytápění'!$C$4:$J$76,'3 - Vytápění'!$C$82:$J$108,'3 - Vytápění'!$C$114:$J$208</definedName>
    <definedName name="_xlnm.Print_Area" localSheetId="4">'5 - Elektroinstalace'!$C$4:$J$76,'5 - Elektroinstalace'!$C$82:$J$103,'5 - Elektroinstalace'!$C$109:$J$226</definedName>
    <definedName name="_xlnm.Print_Area" localSheetId="5">'7 - VZT'!$C$4:$J$76,'7 - VZT'!$C$82:$J$101,'7 - VZT'!$C$107:$J$147</definedName>
    <definedName name="_xlnm.Print_Area" localSheetId="6">'8 - MaR'!$C$4:$J$76,'8 - MaR'!$C$82:$J$103,'8 - MaR'!$C$109:$J$186</definedName>
    <definedName name="_xlnm.Print_Area" localSheetId="7">'9 - Vedlejší a ostatní ná...'!$C$4:$J$76,'9 - Vedlejší a ostatní ná...'!$C$82:$J$102,'9 - Vedlejší a ostatní ná...'!$C$108:$J$130</definedName>
    <definedName name="_xlnm.Print_Area" localSheetId="0">'Rekapitulace stavby'!$D$4:$AO$76,'Rekapitulace stavby'!$C$82:$AQ$102</definedName>
    <definedName name="_xlnm.Print_Titles" localSheetId="0">'Rekapitulace stavby'!$92:$92</definedName>
    <definedName name="_xlnm.Print_Titles" localSheetId="1">'1 - Stavební část'!$136:$136</definedName>
    <definedName name="_xlnm.Print_Titles" localSheetId="2">'2 - Zdravotechnika'!$126:$126</definedName>
    <definedName name="_xlnm.Print_Titles" localSheetId="3">'3 - Vytápění'!$126:$126</definedName>
    <definedName name="_xlnm.Print_Titles" localSheetId="4">'5 - Elektroinstalace'!$121:$121</definedName>
    <definedName name="_xlnm.Print_Titles" localSheetId="5">'7 - VZT'!$119:$119</definedName>
    <definedName name="_xlnm.Print_Titles" localSheetId="6">'8 - MaR'!$121:$121</definedName>
    <definedName name="_xlnm.Print_Titles" localSheetId="7">'9 - Vedlejší a ostatní ná...'!$120:$120</definedName>
  </definedNames>
  <calcPr calcId="162913"/>
  <extLst/>
</workbook>
</file>

<file path=xl/sharedStrings.xml><?xml version="1.0" encoding="utf-8"?>
<sst xmlns="http://schemas.openxmlformats.org/spreadsheetml/2006/main" count="11424" uniqueCount="1479">
  <si>
    <t>Export Komplet</t>
  </si>
  <si>
    <t/>
  </si>
  <si>
    <t>2.0</t>
  </si>
  <si>
    <t>False</t>
  </si>
  <si>
    <t>{5f0febcc-5679-4eb1-9a4e-3f9e0f360ef5}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</si>
  <si>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</si>
  <si>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</si>
  <si>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</si>
  <si>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</si>
  <si>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</si>
  <si>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</si>
  <si>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</si>
  <si>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</si>
  <si>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</si>
  <si>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IMPORT</t>
  </si>
  <si>
    <t>Stavba:</t>
  </si>
  <si>
    <t>KSO:</t>
  </si>
  <si>
    <t>CC-CZ:</t>
  </si>
  <si>
    <t>Místo:</t>
  </si>
  <si>
    <t xml:space="preserve"> </t>
  </si>
  <si>
    <t>Datum:</t>
  </si>
  <si>
    <t>24. 8. 2023</t>
  </si>
  <si>
    <t>Zadavatel:</t>
  </si>
  <si>
    <t>IČ:</t>
  </si>
  <si>
    <t>Oblastní galerie Vysočiny v Jihlavě</t>
  </si>
  <si>
    <t>DIČ:</t>
  </si>
  <si>
    <t>Vyplň údaj</t>
  </si>
  <si>
    <t>Projektant:</t>
  </si>
  <si>
    <t>Atelier Tsunami s.r.o.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</si>
  <si>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</si>
  <si>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</si>
  <si>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</si>
  <si>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</si>
  <si>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</si>
  <si>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</si>
  <si>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</si>
  <si>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</si>
  <si>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</si>
  <si>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</si>
  <si>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</si>
  <si>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</si>
  <si>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</si>
  <si>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</si>
  <si>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</si>
  <si>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</si>
  <si>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</si>
  <si>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</si>
  <si>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</si>
  <si>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</si>
  <si>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</si>
  <si>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</si>
  <si>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</si>
  <si>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</si>
  <si>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</si>
  <si>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</si>
  <si>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</si>
  <si>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</si>
  <si>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</si>
  <si>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</si>
  <si>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</si>
  <si>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</si>
  <si>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</si>
  <si>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</si>
  <si>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</si>
  <si>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</si>
  <si>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</si>
  <si>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</si>
  <si>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</si>
  <si>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</si>
  <si>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</si>
  <si>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</si>
  <si>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</si>
  <si>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{00000000-0000-0000-0000-000000000000}</t>
  </si>
  <si>
    <t>/</t>
  </si>
  <si>
    <t>1</t>
  </si>
  <si>
    <t>Stavební část</t>
  </si>
  <si>
    <t>STA</t>
  </si>
  <si>
    <t>{65ef8321-a591-41ab-b23a-eae76641a432}</t>
  </si>
  <si>
    <t>2</t>
  </si>
  <si>
    <t>Zdravotechnika</t>
  </si>
  <si>
    <t>{cb479f8a-5618-4efb-8b89-ffc3417b632e}</t>
  </si>
  <si>
    <t>3</t>
  </si>
  <si>
    <t>Vytápění</t>
  </si>
  <si>
    <t>{008564d0-9f23-4207-bd26-3a5e99dc0330}</t>
  </si>
  <si>
    <t>4</t>
  </si>
  <si>
    <t>5</t>
  </si>
  <si>
    <t>Elektroinstalace</t>
  </si>
  <si>
    <t>{d52e8667-8c64-49f2-a483-d95b28a733a4}</t>
  </si>
  <si>
    <t>6</t>
  </si>
  <si>
    <t>7</t>
  </si>
  <si>
    <t>VZT</t>
  </si>
  <si>
    <t>{e4f02de5-59c2-4bd3-9624-c512268782c0}</t>
  </si>
  <si>
    <t>8</t>
  </si>
  <si>
    <t>MaR</t>
  </si>
  <si>
    <t>{f5a7ce27-3de2-4c96-a61f-fecbf6b5df46}</t>
  </si>
  <si>
    <t>9</t>
  </si>
  <si>
    <t>Vedlejší a ostatní ná...</t>
  </si>
  <si>
    <t>{014df494-3251-4aa1-82f5-c2a544e3d7ee}</t>
  </si>
  <si>
    <t>KRYCÍ LIST SOUPISU PRACÍ</t>
  </si>
  <si>
    <t>Objekt:</t>
  </si>
  <si>
    <t>1 -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</si>
  <si>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</si>
  <si>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</si>
  <si>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</si>
  <si>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</si>
  <si>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</si>
  <si>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</si>
  <si>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</si>
  <si>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</si>
  <si>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</si>
  <si>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</si>
  <si>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</si>
  <si>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</si>
  <si>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</si>
  <si>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</si>
  <si>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</si>
  <si>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</si>
  <si>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772 - Podlahy z kamene</t>
  </si>
  <si>
    <t xml:space="preserve">    773 - Podlahy z litého teraca</t>
  </si>
  <si>
    <t xml:space="preserve">    775 - Podlahy skládané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</si>
  <si>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</si>
  <si>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</si>
  <si>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</si>
  <si>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</si>
  <si>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</si>
  <si>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</si>
  <si>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 xml:space="preserve">    799 - Mobiliář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</si>
  <si>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</si>
  <si>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</si>
  <si>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</si>
  <si>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</si>
  <si>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</si>
  <si>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</si>
  <si>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</si>
  <si>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</si>
  <si>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</si>
  <si>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</si>
  <si>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</si>
  <si>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</si>
  <si>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</si>
  <si>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</si>
  <si>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</si>
  <si>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</si>
  <si>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Svislé a kompletní konstrukce</t>
  </si>
  <si>
    <t>K</t>
  </si>
  <si>
    <t>311236131</t>
  </si>
  <si>
    <t>Zdivo jednovrstvé zvukově izolační na cementovou maltu M10 z cihel děrovaných pře P15 do P20 tl 250 mm</t>
  </si>
  <si>
    <t>m2</t>
  </si>
  <si>
    <t>VV</t>
  </si>
  <si>
    <t>"512"</t>
  </si>
  <si>
    <t>"zazdívka původního okna do 110"</t>
  </si>
  <si>
    <t>1,28*0,85</t>
  </si>
  <si>
    <t>Součet</t>
  </si>
  <si>
    <t>340271011</t>
  </si>
  <si>
    <t>Zazdívka otvorů v příčkách nebo stěnách pl přes 0,25 do 1 m2 tvárnicemi pórobetonovými tl 75 mm</t>
  </si>
  <si>
    <t>"514"</t>
  </si>
  <si>
    <t>0,75*0,5 "okno ve výšce"</t>
  </si>
  <si>
    <t>Úpravy povrchů, podlahy a osazování výplní</t>
  </si>
  <si>
    <t>611325421</t>
  </si>
  <si>
    <t>Oprava vnitřní vápenocementové štukové omítky stropů v rozsahu plochy do 10 %</t>
  </si>
  <si>
    <t>"511"</t>
  </si>
  <si>
    <t>"001 část klenba" 16,03*1,2</t>
  </si>
  <si>
    <t>"006" 4,27</t>
  </si>
  <si>
    <t>"101 klenby" 66,78*1,5</t>
  </si>
  <si>
    <t xml:space="preserve">"102 klenby" 57,94*1,3 </t>
  </si>
  <si>
    <t>"106" 41,16</t>
  </si>
  <si>
    <t>"108 klenby" 31,68*1,3</t>
  </si>
  <si>
    <t>"109 klenby" 35,08*1,3</t>
  </si>
  <si>
    <t>"110 klenby" 6,78*1,3</t>
  </si>
  <si>
    <t>"111 klenby" 11,45*1,3</t>
  </si>
  <si>
    <t>"513"</t>
  </si>
  <si>
    <t>"201 podhled schodiště" 5,4*1,2+2,9*1,05+1,05*1,5</t>
  </si>
  <si>
    <t>"210 klenby" 17,89*1,3</t>
  </si>
  <si>
    <t>"212" 9,44</t>
  </si>
  <si>
    <t>"304" 64,04</t>
  </si>
  <si>
    <t>"312" 55,8</t>
  </si>
  <si>
    <t>612142001</t>
  </si>
  <si>
    <t>Potažení vnitřních stěn sklovláknitým pletivem vtlačeným do tenkovrstvé hmoty</t>
  </si>
  <si>
    <t>"na nové zdivo"</t>
  </si>
  <si>
    <t>2*1,28*0,85 "zazdívka okna"</t>
  </si>
  <si>
    <t>0,75*0,5 "zazdívka okna"</t>
  </si>
  <si>
    <t>612321131</t>
  </si>
  <si>
    <t>Potažení vnitřních stěn vápenocementovým štukem tloušťky do 3 mm</t>
  </si>
  <si>
    <t>10</t>
  </si>
  <si>
    <t>612325121</t>
  </si>
  <si>
    <t>Vápenocementová štuková omítka rýh ve stěnách š do 150 mm</t>
  </si>
  <si>
    <t>12</t>
  </si>
  <si>
    <t>"oprava omítek - drážky slaboproud"</t>
  </si>
  <si>
    <t>0,05*(170+800)</t>
  </si>
  <si>
    <t>612325302</t>
  </si>
  <si>
    <t>Vápenocementová štuková omítka ostění nebo nadpraží</t>
  </si>
  <si>
    <t>14</t>
  </si>
  <si>
    <t>"u dveří na wc"</t>
  </si>
  <si>
    <t>2*2*0,35*2</t>
  </si>
  <si>
    <t>"u dveří do m. 304"</t>
  </si>
  <si>
    <t>2*0,15*2</t>
  </si>
  <si>
    <t>"po vybourání mříže"</t>
  </si>
  <si>
    <t>0,3*(1,305+2*1,5)</t>
  </si>
  <si>
    <t>612325399</t>
  </si>
  <si>
    <t>Začištění kamenného ostění po vybourání oken a dveří</t>
  </si>
  <si>
    <t>ks</t>
  </si>
  <si>
    <t>16</t>
  </si>
  <si>
    <t>"2x dveře a 1x okno do m.č. 212"</t>
  </si>
  <si>
    <t>612325421</t>
  </si>
  <si>
    <t>Oprava vnitřní vápenocementové štukové omítky stěn v rozsahu plochy do 10 %</t>
  </si>
  <si>
    <t>18</t>
  </si>
  <si>
    <t>"001" 2,64*(2*3,13+3,7+3,645+3,9+4,15)</t>
  </si>
  <si>
    <t>"006" 3,19*(2*4,15+1,05)</t>
  </si>
  <si>
    <t>"101" 2,98*(7,665+0,49+13,04+0,32+0,26+2,9+2,1+0,52+0,8+4,02+6,695)</t>
  </si>
  <si>
    <t>"102" 3,32*(6,94+0,24+0,38+8,075+0,375+7,72+8,21)</t>
  </si>
  <si>
    <t>"103" 3,16*(4,12+4,31+4,335+4,415)</t>
  </si>
  <si>
    <t>"106" 2,71*(5,41+7,6+5,855+7,395)</t>
  </si>
  <si>
    <t>"108" 2,6*(8,96+2,87+11,34)</t>
  </si>
  <si>
    <t>"109" 7,73*(5,04+7,17+0,39+0,3+5,17+6,885+0,21)</t>
  </si>
  <si>
    <t>"110,111" 2,73*(1,805+0,54+3,64+0,55+0,9+0,9+3,39+3,71+2,635+3,37)</t>
  </si>
  <si>
    <t>"201" 8,92*(5,4+5,95+4,1+2,58+2,9)</t>
  </si>
  <si>
    <t>"202" 3,56*(8,195+7,33+8,21+7,33)</t>
  </si>
  <si>
    <t>"205" 2,96*(4,71+4,495+0,6+0,91+3,595+0,59+3,335)</t>
  </si>
  <si>
    <t>"210" 3,03*(2,57+6,82+2,735+6,78)</t>
  </si>
  <si>
    <t>"211" 3,54*(4,985+6,78+4,955+3,84+2,86)</t>
  </si>
  <si>
    <t>"212" 2,16*(2,39+1,65+2*0,6+2,495+1,72+4,325)</t>
  </si>
  <si>
    <t>"303" 3,12*(8,39+7,29+8,485+7,29)</t>
  </si>
  <si>
    <t>"304" 3,05*(7,37+8,725+8,065+8,225)</t>
  </si>
  <si>
    <t>"312" 2,96*(7,915+7,055+8,14+2,55+4,45)</t>
  </si>
  <si>
    <t>619991011</t>
  </si>
  <si>
    <t>Obalení konstrukcí a prvků fólií přilepenou lepící páskou</t>
  </si>
  <si>
    <t>20</t>
  </si>
  <si>
    <t>"ochrana stávajících oken, dveří při opravě omítek"</t>
  </si>
  <si>
    <t>100</t>
  </si>
  <si>
    <t>11</t>
  </si>
  <si>
    <t>63001</t>
  </si>
  <si>
    <t>Úprava schodů mezi m.č. 103-108 - zaoblení zkosených stupňů</t>
  </si>
  <si>
    <t>kus</t>
  </si>
  <si>
    <t>22</t>
  </si>
  <si>
    <t>631311121</t>
  </si>
  <si>
    <t>Doplnění dosavadních mazanin betonem prostým plochy do 1 m2 tloušťky do 80 mm</t>
  </si>
  <si>
    <t>m3</t>
  </si>
  <si>
    <t>24</t>
  </si>
  <si>
    <t>"rampa u dveří v m.č. 106"</t>
  </si>
  <si>
    <t>0,08*1,4*0,7</t>
  </si>
  <si>
    <t>13</t>
  </si>
  <si>
    <t>632451103</t>
  </si>
  <si>
    <t>Cementový samonivelační potěr ze suchých směsí tl přes 5 do 10 mm</t>
  </si>
  <si>
    <t>26</t>
  </si>
  <si>
    <t>"vyrovnání podlah pod lité terazzo"</t>
  </si>
  <si>
    <t>134,633</t>
  </si>
  <si>
    <t>6324511991</t>
  </si>
  <si>
    <t>Cementová samonivelační stěrka  s vlákny</t>
  </si>
  <si>
    <t>28</t>
  </si>
  <si>
    <t>(60,72+1,32*0,45+3*1,3*0,3)+(17,89+0,44*1,49+1,3*0,15)+(33,11+1,455*0,3+2*1,225*0,15)+9,44</t>
  </si>
  <si>
    <t>(61,48+3*1,16*0,33)+(64,04+1,05*0,55+3*1,16*0,33)+1,315*0,4</t>
  </si>
  <si>
    <t>Ostatní konstrukce a práce, bourání</t>
  </si>
  <si>
    <t>949101111</t>
  </si>
  <si>
    <t>Lešení pomocné pro objekty pozemních staveb s lešeňovou podlahou v do 1,9 m zatížení do 150 kg/m2</t>
  </si>
  <si>
    <t>30</t>
  </si>
  <si>
    <t>16,23+4,27+77</t>
  </si>
  <si>
    <t>66,78+57,94+17,92+1,85*1,205+41,16+31,68+35,08+6,78+11,45</t>
  </si>
  <si>
    <t>28,72+60,72+20,04+17,89+33,11+9,44</t>
  </si>
  <si>
    <t>8,63+9,6+61,48+64,04+55,8</t>
  </si>
  <si>
    <t>952901111</t>
  </si>
  <si>
    <t>Vyčištění budov bytové a občanské výstavby při výšce podlaží do 4 m</t>
  </si>
  <si>
    <t>32</t>
  </si>
  <si>
    <t>17</t>
  </si>
  <si>
    <t>965045113</t>
  </si>
  <si>
    <t>Bourání potěrů cementových nebo pískocementových tl do 50 mm pl přes 4 m2</t>
  </si>
  <si>
    <t>34</t>
  </si>
  <si>
    <t>"ozn. B/103"</t>
  </si>
  <si>
    <t>"m.č. 110,111 - podklad pod linem"</t>
  </si>
  <si>
    <t>6,78+11,45</t>
  </si>
  <si>
    <t>965046111</t>
  </si>
  <si>
    <t>Broušení stávajících betonových podlah úběr do 3 mm</t>
  </si>
  <si>
    <t>36</t>
  </si>
  <si>
    <t>"po vybourání stávajících podlahových krytin"</t>
  </si>
  <si>
    <t xml:space="preserve">"terazzo dlažba, betonová dlažba" </t>
  </si>
  <si>
    <t>123,64</t>
  </si>
  <si>
    <t>"linoleum"</t>
  </si>
  <si>
    <t>18,23</t>
  </si>
  <si>
    <t>"parkety"</t>
  </si>
  <si>
    <t>293,04</t>
  </si>
  <si>
    <t>19</t>
  </si>
  <si>
    <t>965081333</t>
  </si>
  <si>
    <t>Bourání podlah z dlaždic betonových, teracových nebo čedičových tl do 30 mm plochy přes 1 m2</t>
  </si>
  <si>
    <t>38</t>
  </si>
  <si>
    <t>"502"</t>
  </si>
  <si>
    <t>"m.č. 103,106,109"</t>
  </si>
  <si>
    <t>17,92+41,16+35,08</t>
  </si>
  <si>
    <t>"503"</t>
  </si>
  <si>
    <t>"ozn. B/203"</t>
  </si>
  <si>
    <t>"m.č. 205"</t>
  </si>
  <si>
    <t>20,04</t>
  </si>
  <si>
    <t>"ozn. B/202"</t>
  </si>
  <si>
    <t>"m.č. 212"</t>
  </si>
  <si>
    <t>9,44</t>
  </si>
  <si>
    <t>965081412</t>
  </si>
  <si>
    <t>Bourání podlah litých xylolitových plochy do 1 m2</t>
  </si>
  <si>
    <t>40</t>
  </si>
  <si>
    <t>"ozn. B/102"</t>
  </si>
  <si>
    <t>"betonový schod"</t>
  </si>
  <si>
    <t>(0,5+1,1*0,25)</t>
  </si>
  <si>
    <t>"ozn. B/104"</t>
  </si>
  <si>
    <t>"terazzo schod"</t>
  </si>
  <si>
    <t>(1,9+0,175*(1,2+1+1,15+2*0,25+1,7+2*0,55))</t>
  </si>
  <si>
    <t>967031132</t>
  </si>
  <si>
    <t>Přisekání rovných ostění v cihelném zdivu na MV nebo MVC</t>
  </si>
  <si>
    <t>42</t>
  </si>
  <si>
    <t>"u bouraných dveří na wc"</t>
  </si>
  <si>
    <t>4*0,1*2</t>
  </si>
  <si>
    <t>"504"</t>
  </si>
  <si>
    <t>"otvor do m. 304" 2*0,15*2</t>
  </si>
  <si>
    <t>968062244</t>
  </si>
  <si>
    <t>Vybourání dřevěných rámů oken jednoduchých včetně křídel pl do 1 m2</t>
  </si>
  <si>
    <t>44</t>
  </si>
  <si>
    <t>0,6*0,5</t>
  </si>
  <si>
    <t>23</t>
  </si>
  <si>
    <t>968062245</t>
  </si>
  <si>
    <t>Vybourání dřevěných rámů oken jednoduchých včetně křídel pl do 2 m2</t>
  </si>
  <si>
    <t>46</t>
  </si>
  <si>
    <t>"původní okno mezi 101 a 110"</t>
  </si>
  <si>
    <t>"do 212"</t>
  </si>
  <si>
    <t>0,87*0,9</t>
  </si>
  <si>
    <t>968062455</t>
  </si>
  <si>
    <t>Vybourání dřevěných dveřních zárubní pl do 2 m2</t>
  </si>
  <si>
    <t>48</t>
  </si>
  <si>
    <t>3*0,9*2</t>
  </si>
  <si>
    <t>2*0,65*2</t>
  </si>
  <si>
    <t>2*1 "nábytková dvířka do prostoru pod schody"</t>
  </si>
  <si>
    <t>0,86*1,7</t>
  </si>
  <si>
    <t>0,9*1,7</t>
  </si>
  <si>
    <t>25</t>
  </si>
  <si>
    <t>968062456</t>
  </si>
  <si>
    <t>Vybourání dřevěných dveřních zárubní pl přes 2 m2</t>
  </si>
  <si>
    <t>50</t>
  </si>
  <si>
    <t>1,32*2</t>
  </si>
  <si>
    <t>1,455*2</t>
  </si>
  <si>
    <t>1,29*2</t>
  </si>
  <si>
    <t>968062747</t>
  </si>
  <si>
    <t>Vybourání stěn dřevěných plných, zasklených nebo výkladních pl přes 4 m2</t>
  </si>
  <si>
    <t>52</t>
  </si>
  <si>
    <t>"původní zádveří"</t>
  </si>
  <si>
    <t>2,98*(2,565+0,94)</t>
  </si>
  <si>
    <t>27</t>
  </si>
  <si>
    <t>971033431</t>
  </si>
  <si>
    <t>Vybourání otvorů ve zdivu cihelném pl do 0,25 m2 na MVC nebo MV tl do 150 mm</t>
  </si>
  <si>
    <t>54</t>
  </si>
  <si>
    <t>"odbourání ostění kolem dveří na WC"</t>
  </si>
  <si>
    <t>2*2</t>
  </si>
  <si>
    <t>978011121</t>
  </si>
  <si>
    <t>Otlučení (osekání) vnitřní vápenné nebo vápenocementové omítky stropů v rozsahu přes 5 do 10 %</t>
  </si>
  <si>
    <t>56</t>
  </si>
  <si>
    <t>"pro opravy omítek stropů a kleneb"</t>
  </si>
  <si>
    <t>"výměra dle oprav"</t>
  </si>
  <si>
    <t>514,282</t>
  </si>
  <si>
    <t>978013121</t>
  </si>
  <si>
    <t>Otlučení (osekání) vnitřní vápenné nebo vápenocementové omítky stěn v rozsahu přes 5 do 10 %</t>
  </si>
  <si>
    <t>58</t>
  </si>
  <si>
    <t>"pro opravy omítek stěn"</t>
  </si>
  <si>
    <t>1554,7</t>
  </si>
  <si>
    <t>33</t>
  </si>
  <si>
    <t>985131311</t>
  </si>
  <si>
    <t>Ruční dočištění ploch stěn, rubu kleneb a podlah ocelových kartáči</t>
  </si>
  <si>
    <t>60</t>
  </si>
  <si>
    <t>997</t>
  </si>
  <si>
    <t>Přesun sutě</t>
  </si>
  <si>
    <t>997013214</t>
  </si>
  <si>
    <t>Vnitrostaveništní doprava suti a vybouraných hmot pro budovy v přes 12 do 15 m ručně</t>
  </si>
  <si>
    <t>t</t>
  </si>
  <si>
    <t>62</t>
  </si>
  <si>
    <t>35</t>
  </si>
  <si>
    <t>997013501</t>
  </si>
  <si>
    <t>Odvoz suti a vybouraných hmot na skládku nebo meziskládku do 1 km se složením</t>
  </si>
  <si>
    <t>64</t>
  </si>
  <si>
    <t>997013509</t>
  </si>
  <si>
    <t>Příplatek k odvozu suti a vybouraných hmot na skládku ZKD 1 km přes 1 km</t>
  </si>
  <si>
    <t>66</t>
  </si>
  <si>
    <t>50,515*20 "Přepočtené koeficientem množství</t>
  </si>
  <si>
    <t>37</t>
  </si>
  <si>
    <t>997013631</t>
  </si>
  <si>
    <t>Poplatek za uložení na skládce (skládkovné) stavebního odpadu směsného kód odpadu 17 09 04</t>
  </si>
  <si>
    <t>68</t>
  </si>
  <si>
    <t>998</t>
  </si>
  <si>
    <t>Přesun hmot</t>
  </si>
  <si>
    <t>998018003</t>
  </si>
  <si>
    <t>Přesun hmot ruční pro budovy v přes 12 do 24 m</t>
  </si>
  <si>
    <t>70</t>
  </si>
  <si>
    <t>PSV</t>
  </si>
  <si>
    <t>Práce a dodávky PSV</t>
  </si>
  <si>
    <t>762</t>
  </si>
  <si>
    <t>Konstrukce tesařské</t>
  </si>
  <si>
    <t>39</t>
  </si>
  <si>
    <t>762112110</t>
  </si>
  <si>
    <t>Montáž tesařských stěn na hladko z hraněného řeziva průřezové pl do 120 cm2</t>
  </si>
  <si>
    <t>m</t>
  </si>
  <si>
    <t>72</t>
  </si>
  <si>
    <t>"514,515"</t>
  </si>
  <si>
    <t>"DTD paneláž - nosná konstrukce z hranolů masiv"</t>
  </si>
  <si>
    <t>(13+7)*3,2+6*(7,4+4,155)</t>
  </si>
  <si>
    <t>5*2,7+5*1,82</t>
  </si>
  <si>
    <t>6*2,96+5*3,15</t>
  </si>
  <si>
    <t>M</t>
  </si>
  <si>
    <t>60512125</t>
  </si>
  <si>
    <t>hranol stavební řezivo průřezu do 120cm2 do dl 6m</t>
  </si>
  <si>
    <t>74</t>
  </si>
  <si>
    <t>41</t>
  </si>
  <si>
    <t>762195000</t>
  </si>
  <si>
    <t>Spojovací prostředky pro montáž stěn, příček, bednění stěn</t>
  </si>
  <si>
    <t>76</t>
  </si>
  <si>
    <t>762431034</t>
  </si>
  <si>
    <t>Obložení stěn z desek OSB tl 18 mm broušených na pero a drážku přibíjených</t>
  </si>
  <si>
    <t>78</t>
  </si>
  <si>
    <t>"513,514"</t>
  </si>
  <si>
    <t>"DTD paneláž - opláštění"</t>
  </si>
  <si>
    <t>3,2*(7,4+4,155)</t>
  </si>
  <si>
    <t>2,7*1,82</t>
  </si>
  <si>
    <t>2,96*3,15</t>
  </si>
  <si>
    <t>43</t>
  </si>
  <si>
    <t>762495000</t>
  </si>
  <si>
    <t>Spojovací prostředky pro montáž olištování, obložení stropů, střešních podhledů a stěn</t>
  </si>
  <si>
    <t>80</t>
  </si>
  <si>
    <t>998762101</t>
  </si>
  <si>
    <t>Přesun hmot tonážní pro kce tesařské v objektech v do 6 m</t>
  </si>
  <si>
    <t>82</t>
  </si>
  <si>
    <t>763</t>
  </si>
  <si>
    <t>Konstrukce suché výstavby</t>
  </si>
  <si>
    <t>45</t>
  </si>
  <si>
    <t>763111417</t>
  </si>
  <si>
    <t>SDK příčka tl 150 mm profil CW+UW 100 desky 2xA 12,5 s izolací EI 60 Rw do 56 dB</t>
  </si>
  <si>
    <t>84</t>
  </si>
  <si>
    <t>"sdk příčka - zazdění otvorů"</t>
  </si>
  <si>
    <t>2*1,2*1,2</t>
  </si>
  <si>
    <t>7631214151</t>
  </si>
  <si>
    <t>SDK stěna předsazená tl 100-150 mm, desky 2xA 12,5</t>
  </si>
  <si>
    <t>86</t>
  </si>
  <si>
    <t>"předstěna v m. 106, tl. 180 mm"</t>
  </si>
  <si>
    <t>0,95*2,71</t>
  </si>
  <si>
    <t>47</t>
  </si>
  <si>
    <t>763131411</t>
  </si>
  <si>
    <t>SDK podhled desky 1xA 12,5 bez izolace dvouvrstvá spodní kce profil CD+UD</t>
  </si>
  <si>
    <t>88</t>
  </si>
  <si>
    <t>"m. 103,104" 17,92+1,85*1,205</t>
  </si>
  <si>
    <t>"m. 211" 33,11</t>
  </si>
  <si>
    <t>763131771</t>
  </si>
  <si>
    <t>Příplatek k SDK podhledu za rovinnost kvality Q3</t>
  </si>
  <si>
    <t>90</t>
  </si>
  <si>
    <t>49</t>
  </si>
  <si>
    <t>763131821</t>
  </si>
  <si>
    <t>Demontáž SDK podhledu s dvouvrstvou nosnou kcí z ocelových profilů opláštění jednoduché</t>
  </si>
  <si>
    <t>92</t>
  </si>
  <si>
    <t>"technická zpráva - stávající podhled v m.č. 104"</t>
  </si>
  <si>
    <t>1,85*1,205</t>
  </si>
  <si>
    <t>763211891</t>
  </si>
  <si>
    <t>Demontáž dřevotřískové dělící příčky</t>
  </si>
  <si>
    <t>94</t>
  </si>
  <si>
    <t>"ozn. B/204"2,84*3,4</t>
  </si>
  <si>
    <t>"ozn. B/205"2,86*7,15</t>
  </si>
  <si>
    <t>"ozn. B/304" 2,71*3,15</t>
  </si>
  <si>
    <t>51</t>
  </si>
  <si>
    <t>998763303</t>
  </si>
  <si>
    <t>Přesun hmot tonážní pro sádrokartonové konstrukce v objektech v přes 12 do 24 m</t>
  </si>
  <si>
    <t>96</t>
  </si>
  <si>
    <t>766</t>
  </si>
  <si>
    <t>Konstrukce truhlářské</t>
  </si>
  <si>
    <t>76601</t>
  </si>
  <si>
    <t>D+M D/102,303 interiérové dřevěné dveře 900/1970 mm, 2křídlé, hladké, plné, obložková bezfalcová zárubeň, kování, panikový zámek - kompletní provedení dle Výpisu vnitřních výplní otvorů</t>
  </si>
  <si>
    <t>kpl</t>
  </si>
  <si>
    <t>98</t>
  </si>
  <si>
    <t>53</t>
  </si>
  <si>
    <t>76602</t>
  </si>
  <si>
    <t>D+M D/302 interiérové dřevěné dveře 800/1970 mm, 1křídlé, hladké, plné, obložková zárubeň, kování, madlo, práh - kompletní provedení dle Výpisu vnitřních výplní otvorů</t>
  </si>
  <si>
    <t>76603</t>
  </si>
  <si>
    <t>D+M D/201 interiérové dřevěné dveře 1000/1970 mm, 2křídlé, hladké, plné, obložková bezfalcová zárubeň, kování, panikový zámek - kompletní provedení dle Výpisu vnitřních výplní otvorů</t>
  </si>
  <si>
    <t>102</t>
  </si>
  <si>
    <t>55</t>
  </si>
  <si>
    <t>76604</t>
  </si>
  <si>
    <t>D+M D/202 interiérové dřevěné dveře 1200/1970 mm, 2křídlé, hladké, plné, obložková bezfalcová zárubeň, kování, panikový zámek - kompletní provedení dle Výpisu vnitřních výplní otvorů</t>
  </si>
  <si>
    <t>104</t>
  </si>
  <si>
    <t>76605</t>
  </si>
  <si>
    <t>D+M D/304 interiérové dřevěné dveře 900/1970 mm, 1křídlé, hladké, plné, obložková zárubeň, kování, madlo - kompletní provedení dle Výpisu vnitřních výplní otvorů</t>
  </si>
  <si>
    <t>106</t>
  </si>
  <si>
    <t>57</t>
  </si>
  <si>
    <t>76606</t>
  </si>
  <si>
    <t>D+M D/301 interiérové dřevěné dveře 900/1970 mm, 2křídlé, hladké, plné, obložková bezfalcová zárubeň, kování, panikový zámek - kompletní provedení dle Výpisu vnitřních výplní otvorů</t>
  </si>
  <si>
    <t>108</t>
  </si>
  <si>
    <t>76607</t>
  </si>
  <si>
    <t>D/103 repase dveří 1600/1400-2200 mm, kování, černý lak, vč. zárubně a prahu - kompletní provedení dle Výpisu vnitřních výplní otvorů</t>
  </si>
  <si>
    <t>110</t>
  </si>
  <si>
    <t>59</t>
  </si>
  <si>
    <t>76608</t>
  </si>
  <si>
    <t>D/105 repase dveří 900/1630 mm, kování, černý lak, vč. zárubně a prahu - kompletní provedení dle Výpisu vnitřních výplní otvorů</t>
  </si>
  <si>
    <t>112</t>
  </si>
  <si>
    <t>76609</t>
  </si>
  <si>
    <t>D/106 repase dveří 900/1970 mm, kování, černý lak, vč. zárubně a prahu - kompletní provedení dle Výpisu vnitřních výplní otvorů</t>
  </si>
  <si>
    <t>114</t>
  </si>
  <si>
    <t>61</t>
  </si>
  <si>
    <t>76610</t>
  </si>
  <si>
    <t>D/001,104 repase dveří 900/1970 mm, kování, černý lak, vč. zárubně a prahu - kompletní provedení dle Výpisu vnitřních výplní otvorů</t>
  </si>
  <si>
    <t>116</t>
  </si>
  <si>
    <t>76611</t>
  </si>
  <si>
    <t>D/002 repase dveří 800/1970 mm, kování, černý lak, vč. zárubně a prahu - kompletní provedení dle Výpisu vnitřních výplní otvorů</t>
  </si>
  <si>
    <t>118</t>
  </si>
  <si>
    <t>63</t>
  </si>
  <si>
    <t>76612</t>
  </si>
  <si>
    <t>D/003 repase dveří 700/1970 mm, kování, černý lak, vč. zárubně a prahu - kompletní provedení dle Výpisu vnitřních výplní otvorů</t>
  </si>
  <si>
    <t>120</t>
  </si>
  <si>
    <t>76613</t>
  </si>
  <si>
    <t>D/107 repase dveří 2400/1510-2000 mm, kování, černý lak, folie na skla, vč. zárubně a prahu - kompletní provedení dle Výpisu vnitřních výplní otvorů</t>
  </si>
  <si>
    <t>122</t>
  </si>
  <si>
    <t>65</t>
  </si>
  <si>
    <t>76614</t>
  </si>
  <si>
    <t>OV/01 repase okna 2280/1600 mm, bílý lak - kompletní provedení dle Výpisu vnitřních výplní otvorů</t>
  </si>
  <si>
    <t>124</t>
  </si>
  <si>
    <t>76615</t>
  </si>
  <si>
    <t>D+M systém generálního klíče</t>
  </si>
  <si>
    <t>126</t>
  </si>
  <si>
    <t>67</t>
  </si>
  <si>
    <t>76616</t>
  </si>
  <si>
    <t>D+M T/01 okenice pro zatemnění sálů, materiál desky tl. 20 mm vč. povrchové úpravy, skryté bezfalcové panty, vč. nové parapetní desky, kompletní provedení dle Výpisu truhlářských výrobků</t>
  </si>
  <si>
    <t>128</t>
  </si>
  <si>
    <t>76617</t>
  </si>
  <si>
    <t>D+M T/02 okenice pro zatemnění sálů, materiál desky tl. 20 mm vč. povrchové úpravy, skryté bezfalcové panty, vč. nové parapetní desky, kompletní provedení dle Výpisu truhlářských výrobků</t>
  </si>
  <si>
    <t>130</t>
  </si>
  <si>
    <t>69</t>
  </si>
  <si>
    <t>76618</t>
  </si>
  <si>
    <t>D+M T/03 okenice pro zatemnění sálů, materiál desky tl. 20 mm vč. povrchové úpravy, skryté bezfalcové panty, vč. nové parapetní desky, kompletní provedení dle Výpisu truhlářských výrobků</t>
  </si>
  <si>
    <t>132</t>
  </si>
  <si>
    <t>76619</t>
  </si>
  <si>
    <t>D+M T/04 okenice pro zatemnění sálů, materiál desky tl. 20 mm vč. povrchové úpravy, skryté bezfalcové panty, vč. nové parapetní desky, kompletní provedení dle Výpisu truhlářských výrobků</t>
  </si>
  <si>
    <t>134</t>
  </si>
  <si>
    <t>71</t>
  </si>
  <si>
    <t>76620</t>
  </si>
  <si>
    <t>D+M T/05 okenice pro zatemnění sálů, materiál desky tl. 20 mm vč. povrchové úpravy, skryté bezfalcové panty, vč. nové parapetní desky, kompletní provedení dle Výpisu truhlářských výrobků</t>
  </si>
  <si>
    <t>136</t>
  </si>
  <si>
    <t>76621</t>
  </si>
  <si>
    <t>D+M T/06 okenice pro zatemnění sálů, materiál desky tl. 20 mm vč. povrchové úpravy, skryté bezfalcové panty, vč. nové parapetní desky, kompletní provedení dle Výpisu truhlářských výrobků</t>
  </si>
  <si>
    <t>138</t>
  </si>
  <si>
    <t>73</t>
  </si>
  <si>
    <t>76622</t>
  </si>
  <si>
    <t>D+M T/07 nábytková stěna, HDF desky tl. 18-25 mm, bezfalcové dveřní křídlo - kompletní provedení dle Výpisu truhlářských výrobků</t>
  </si>
  <si>
    <t>140</t>
  </si>
  <si>
    <t>76623</t>
  </si>
  <si>
    <t>D+M T/08 obklad stěny s dveřmi, obklad HDF desky, dveře dřevěné, obklad ostění a nadpraží vstupů na WC - kompletní provedení dle Výpisu truhlářských výrobků</t>
  </si>
  <si>
    <t>142</t>
  </si>
  <si>
    <t>75</t>
  </si>
  <si>
    <t>76624</t>
  </si>
  <si>
    <t>D+M T/09 obklad stěny s dveřmi, obklad HDF desky, dveře dřevěné, obklad ostění a nadpraží vstupů na WC - kompletní provedení dle Výpisu truhlářských výrobků</t>
  </si>
  <si>
    <t>144</t>
  </si>
  <si>
    <t>76625</t>
  </si>
  <si>
    <t>Demontáž a zpětná montáž stávajícího recepčního pultu (pro renovaci podlahy)</t>
  </si>
  <si>
    <t>146</t>
  </si>
  <si>
    <t>77</t>
  </si>
  <si>
    <t>998766103</t>
  </si>
  <si>
    <t>Přesun hmot tonážní pro kce truhlářské v objektech v přes 12 do 24 m</t>
  </si>
  <si>
    <t>148</t>
  </si>
  <si>
    <t>767</t>
  </si>
  <si>
    <t>Konstrukce zámečnické</t>
  </si>
  <si>
    <t>76701</t>
  </si>
  <si>
    <t>D+M D/101 skleněný box - zádveří, Al konstrukce, vč. plných dveří 1500/2050 mm, madlo, panikové kování, bezpečnostní sklo - kompletní provedení dle Výpisu vnitřních výplní otvorů</t>
  </si>
  <si>
    <t>150</t>
  </si>
  <si>
    <t>79</t>
  </si>
  <si>
    <t>76702</t>
  </si>
  <si>
    <t>D+M Z/01A,B,C ocelové zábradlí, vč. povrchové úpravy - kompletní provedení dle výpisu zámečnických výrobků</t>
  </si>
  <si>
    <t>kg</t>
  </si>
  <si>
    <t>152</t>
  </si>
  <si>
    <t>76703</t>
  </si>
  <si>
    <t>D+M Z/02,03,04 ocelové zábradlí, vč. povrchové úpravy - kompletní provedení dle výpisu zámečnických výrobků</t>
  </si>
  <si>
    <t>154</t>
  </si>
  <si>
    <t>81</t>
  </si>
  <si>
    <t>76704</t>
  </si>
  <si>
    <t>D+M Z/05 ocelové zábradlí, vč. povrchové úpravy - kompletní provedení dle výpisu zámečnických výrobků</t>
  </si>
  <si>
    <t>156</t>
  </si>
  <si>
    <t>76705</t>
  </si>
  <si>
    <t>D+M Z/06 ocelové zábradlí, vč. povrchové úpravy - kompletní provedení dle výpisu zámečnických výrobků</t>
  </si>
  <si>
    <t>158</t>
  </si>
  <si>
    <t>83</t>
  </si>
  <si>
    <t>76706</t>
  </si>
  <si>
    <t>D+M Z/07 ocelové zábradlí, vč. povrchové úpravy - kompletní provedení dle výpisu zámečnických výrobků</t>
  </si>
  <si>
    <t>160</t>
  </si>
  <si>
    <t>76707</t>
  </si>
  <si>
    <t>D+M Z/08 ocelové madlo z ploché oceli, vč. povrchové úpravy - kompletní provedení dle výpisu zámečnických výrobků</t>
  </si>
  <si>
    <t>162</t>
  </si>
  <si>
    <t>85</t>
  </si>
  <si>
    <t>76708</t>
  </si>
  <si>
    <t>D+M Z/09 ocelové madlo z ploché oceli, vč. povrchové úpravy - kompletní provedení dle výpisu zámečnických výrobků</t>
  </si>
  <si>
    <t>164</t>
  </si>
  <si>
    <t>76709</t>
  </si>
  <si>
    <t>Z/10 repase schodišťového zábradlí do 3.np, dl. 10 m, přebroušení, bílý nátěr - kompletní provedení dle výpisu zámečnických výrobků</t>
  </si>
  <si>
    <t>166</t>
  </si>
  <si>
    <t>87</t>
  </si>
  <si>
    <t>76710</t>
  </si>
  <si>
    <t>Z/11 repase zábradlí v hale, dl. 4,18 m, přebroušení, bílý nátěr - kompletní provedení dle výpisu zámečnických výrobků</t>
  </si>
  <si>
    <t>168</t>
  </si>
  <si>
    <t>76711</t>
  </si>
  <si>
    <t>D+M Z/12 ocelové madlo z ploché oceli, vč. povrchové úpravy - kompletní provedení dle výpisu zámečnických výrobků</t>
  </si>
  <si>
    <t>170</t>
  </si>
  <si>
    <t>89</t>
  </si>
  <si>
    <t>767161823</t>
  </si>
  <si>
    <t>Demontáž zábradlí schodišťového nerozebíratelného hmotnosti 1 m zábradlí do 20 kg do suti</t>
  </si>
  <si>
    <t>172</t>
  </si>
  <si>
    <t>"501"</t>
  </si>
  <si>
    <t>"007" 1,5</t>
  </si>
  <si>
    <t>"103" 1,975</t>
  </si>
  <si>
    <t>"201" 1,37</t>
  </si>
  <si>
    <t>"301,302" 2,1+4,095+3,35+1,6+1</t>
  </si>
  <si>
    <t>767161851</t>
  </si>
  <si>
    <t>Demontáž madel schodišťových do suti</t>
  </si>
  <si>
    <t>174</t>
  </si>
  <si>
    <t>"sch 006" 3,605</t>
  </si>
  <si>
    <t>"103-108" 0,545</t>
  </si>
  <si>
    <t>"201-205" 0,59</t>
  </si>
  <si>
    <t>91</t>
  </si>
  <si>
    <t>767531111</t>
  </si>
  <si>
    <t>Montáž vstupních kovových nebo plastových rohoží čistících zón</t>
  </si>
  <si>
    <t>176</t>
  </si>
  <si>
    <t>"čistící koberec zádveří"</t>
  </si>
  <si>
    <t>3,7</t>
  </si>
  <si>
    <t>69752100</t>
  </si>
  <si>
    <t>rohož textilní provedení 100% PP, zatavený do měkčeného PVC</t>
  </si>
  <si>
    <t>178</t>
  </si>
  <si>
    <t>3,7*1,1 "Přepočtené koeficientem množství</t>
  </si>
  <si>
    <t>93</t>
  </si>
  <si>
    <t>767531125</t>
  </si>
  <si>
    <t>Osazení náběhového rámu širokého š 65 mm k čistícím rohožím</t>
  </si>
  <si>
    <t>180</t>
  </si>
  <si>
    <t>"dveře zádveří"</t>
  </si>
  <si>
    <t>2,325+1,5</t>
  </si>
  <si>
    <t>69752150</t>
  </si>
  <si>
    <t>rámy náběhové-náběh široký-65mm-Al</t>
  </si>
  <si>
    <t>182</t>
  </si>
  <si>
    <t>3,825*1,1 "Přepočtené koeficientem množství</t>
  </si>
  <si>
    <t>95</t>
  </si>
  <si>
    <t>767661811</t>
  </si>
  <si>
    <t>Demontáž mříží pevných nebo otevíravých</t>
  </si>
  <si>
    <t>184</t>
  </si>
  <si>
    <t>1,305*2</t>
  </si>
  <si>
    <t>767991</t>
  </si>
  <si>
    <t>Repase závěsných ok v m.č. 211</t>
  </si>
  <si>
    <t>186</t>
  </si>
  <si>
    <t>97</t>
  </si>
  <si>
    <t>998767103</t>
  </si>
  <si>
    <t>Přesun hmot tonážní pro zámečnické konstrukce v objektech v přes 12 do 24 m</t>
  </si>
  <si>
    <t>188</t>
  </si>
  <si>
    <t>772</t>
  </si>
  <si>
    <t>Podlahy z kamene</t>
  </si>
  <si>
    <t>772591909</t>
  </si>
  <si>
    <t>Dlažby z kamene - renovace kamenné podlahy</t>
  </si>
  <si>
    <t>190</t>
  </si>
  <si>
    <t>"renovace kamenných podlah a schodišťových stupňů- čištění"</t>
  </si>
  <si>
    <t>"ozn. B/001"</t>
  </si>
  <si>
    <t>95,9</t>
  </si>
  <si>
    <t>"ozn. B/101"</t>
  </si>
  <si>
    <t>165,5</t>
  </si>
  <si>
    <t>"ozn. B/201"</t>
  </si>
  <si>
    <t>27,2</t>
  </si>
  <si>
    <t>"ozn. B/301"</t>
  </si>
  <si>
    <t>18,7</t>
  </si>
  <si>
    <t>99</t>
  </si>
  <si>
    <t>772591922</t>
  </si>
  <si>
    <t>Dlažby z kamene oprava - nátěr impregnační a zpevňující</t>
  </si>
  <si>
    <t>192</t>
  </si>
  <si>
    <t>773</t>
  </si>
  <si>
    <t>Podlahy z litého teraca</t>
  </si>
  <si>
    <t>773423200</t>
  </si>
  <si>
    <t>Soklíky z barevného litého teraca rovné tloušťky do 20 mm výšky přes 50 do 150 mm s fabionem</t>
  </si>
  <si>
    <t>194</t>
  </si>
  <si>
    <t>"103" 4,12-0,9+2,356+2*0,3+2*0,6+2*0,47+2*0,7+2,865</t>
  </si>
  <si>
    <t>"schod do 102" (0,7-0,45)*1,1</t>
  </si>
  <si>
    <t>"106" 5,41-0,9+2*0,55+7,6+0,2+0,25+5,855+4*0,15+2*0,08+7,395-0,8</t>
  </si>
  <si>
    <t>"109" 5,04+7,17+0,39+0,3-0,9+5,17+6,885+0,21</t>
  </si>
  <si>
    <t>"205" 4,31-1,1+0,6+2*0,35+3+3,355</t>
  </si>
  <si>
    <t>101</t>
  </si>
  <si>
    <t>7735131111</t>
  </si>
  <si>
    <t>Dilatace povrchu z litého teraca vložením lišty</t>
  </si>
  <si>
    <t>196</t>
  </si>
  <si>
    <t>"m.č. 106,109"</t>
  </si>
  <si>
    <t>5,6+4,6</t>
  </si>
  <si>
    <t>562001</t>
  </si>
  <si>
    <t>profil dilatační - mosazný pásek</t>
  </si>
  <si>
    <t>198</t>
  </si>
  <si>
    <t>103</t>
  </si>
  <si>
    <t>773521260</t>
  </si>
  <si>
    <t>Podlaha z barevného litého teraca tloušťky do 20 mm</t>
  </si>
  <si>
    <t>200</t>
  </si>
  <si>
    <t>"barevnost dle PD"</t>
  </si>
  <si>
    <t>17,92+41,16+35,08+6,78+11,45</t>
  </si>
  <si>
    <t>1,1*0,5 "schod do m. 102"</t>
  </si>
  <si>
    <t>(1+1,31)/2*0,56+1,75*0,575 "schody do 108"</t>
  </si>
  <si>
    <t>998773103</t>
  </si>
  <si>
    <t>Přesun hmot tonážní pro podlahy teracové lité v objektech v přes 12 do 24 m</t>
  </si>
  <si>
    <t>202</t>
  </si>
  <si>
    <t>775</t>
  </si>
  <si>
    <t>Podlahy skládané</t>
  </si>
  <si>
    <t>105</t>
  </si>
  <si>
    <t>775111311</t>
  </si>
  <si>
    <t>Vysátí podkladu skládaných podlah</t>
  </si>
  <si>
    <t>204</t>
  </si>
  <si>
    <t>775121321</t>
  </si>
  <si>
    <t>Neředěná penetrace savého podkladu skládaných podlah</t>
  </si>
  <si>
    <t>206</t>
  </si>
  <si>
    <t>107</t>
  </si>
  <si>
    <t>775141122</t>
  </si>
  <si>
    <t>Vyrovnání podkladu skládaných podlah stěrkou pevnosti 30 MPa tl přes 3 do 5 mm</t>
  </si>
  <si>
    <t>208</t>
  </si>
  <si>
    <t>775413115</t>
  </si>
  <si>
    <t>Montáž podlahové lišty ze dřeva tvrdého nebo měkkého lepené</t>
  </si>
  <si>
    <t>210</t>
  </si>
  <si>
    <t>"u dřevěné podlahy"</t>
  </si>
  <si>
    <t>"312" 7,915-1,005+7,055+8,14+3*2*0,32+2,55+4,46</t>
  </si>
  <si>
    <t>"u podlah z PU stěrky"</t>
  </si>
  <si>
    <t>"202" 8,195+3*2*0,33+7,33+8,21-1,32+2*0,45+7,33</t>
  </si>
  <si>
    <t>"210" 2,57+6,82+2,735+2*0,15+6,78+2*0,15-1,5+2*0,44</t>
  </si>
  <si>
    <t>"211" 4,985-1,455+2*0,3+6,78-1,49+4,955+2*2*0,15+3,84+2,86</t>
  </si>
  <si>
    <t>"212" 2,39+1,65+2*0,6+2,495+1,72+4,325-0,86-0,9</t>
  </si>
  <si>
    <t>"303" 8,39+3*2*0,33+7,29-1,315+2*0,4+8,485-1,01+7,29</t>
  </si>
  <si>
    <t>"304" 7,37+3*2*0,33+8,725+8,065-0,9+2*0,55+8,225-1,315</t>
  </si>
  <si>
    <t>109</t>
  </si>
  <si>
    <t>61418113</t>
  </si>
  <si>
    <t>lišta podlahová dřevěná dub v. 50mm</t>
  </si>
  <si>
    <t>212</t>
  </si>
  <si>
    <t>181,4*1,08 "Přepočtené koeficientem množství</t>
  </si>
  <si>
    <t>775429121</t>
  </si>
  <si>
    <t>Montáž podlahové lišty přechodové</t>
  </si>
  <si>
    <t>214</t>
  </si>
  <si>
    <t>"přechodové lišty mezi jednotlivými druhy podlah"</t>
  </si>
  <si>
    <t>"512" 1,1+1,5+2*0,75+0,9+2+0,9+1,805</t>
  </si>
  <si>
    <t>"513" 1+1,1+1,5+2*0,75+0,9+1,455+0,86+0,87+0,9</t>
  </si>
  <si>
    <t>"514" 0,9+0,9+0,9</t>
  </si>
  <si>
    <t>111</t>
  </si>
  <si>
    <t>59054153</t>
  </si>
  <si>
    <t>profil přechodový nerez lišta tvaru L</t>
  </si>
  <si>
    <t>216</t>
  </si>
  <si>
    <t>22,49*1,08 "Přepočtené koeficientem množství</t>
  </si>
  <si>
    <t>775511800</t>
  </si>
  <si>
    <t>Demontáž podlah vlysových lepených s lištami lepenými do suti</t>
  </si>
  <si>
    <t>218</t>
  </si>
  <si>
    <t xml:space="preserve">"ozn. B/202" </t>
  </si>
  <si>
    <t>"m.č. 202,210,211"</t>
  </si>
  <si>
    <t>60,72+17,89+33,11</t>
  </si>
  <si>
    <t xml:space="preserve">"ozn. B/302" </t>
  </si>
  <si>
    <t>"m.č. 303,304"</t>
  </si>
  <si>
    <t>61,48+64,04</t>
  </si>
  <si>
    <t>"ozn. B/303"</t>
  </si>
  <si>
    <t>"m.č. 312"</t>
  </si>
  <si>
    <t>55,8</t>
  </si>
  <si>
    <t>113</t>
  </si>
  <si>
    <t>775541111</t>
  </si>
  <si>
    <t>Montáž podlah plovoucích z lamel dýhovaných a laminovaných lepených v drážce š dílce do 150 mm</t>
  </si>
  <si>
    <t>220</t>
  </si>
  <si>
    <t>55,8+3*1,1*0,35</t>
  </si>
  <si>
    <t>61198050</t>
  </si>
  <si>
    <t>podlaha dřevěná lamela bělený dub, s min. trojnásobnou přebrousitelností</t>
  </si>
  <si>
    <t>222</t>
  </si>
  <si>
    <t>56,955*1,08 "Přepočtené koeficientem množství</t>
  </si>
  <si>
    <t>115</t>
  </si>
  <si>
    <t>775541191</t>
  </si>
  <si>
    <t>Příplatek k montáži podlah plovoucích z lamel dýhovaných a laminovaných za lepení k podkladu</t>
  </si>
  <si>
    <t>224</t>
  </si>
  <si>
    <t>998775103</t>
  </si>
  <si>
    <t>Přesun hmot tonážní pro podlahy dřevěné v objektech v přes 12 do 24 m</t>
  </si>
  <si>
    <t>226</t>
  </si>
  <si>
    <t>776</t>
  </si>
  <si>
    <t>Podlahy povlakové</t>
  </si>
  <si>
    <t>117</t>
  </si>
  <si>
    <t>776201811</t>
  </si>
  <si>
    <t>Demontáž lepených povlakových podlah bez podložky ručně</t>
  </si>
  <si>
    <t>228</t>
  </si>
  <si>
    <t>"m.č. 110,111"</t>
  </si>
  <si>
    <t>776410811</t>
  </si>
  <si>
    <t>Odstranění soklíků a lišt pryžových nebo plastových</t>
  </si>
  <si>
    <t>230</t>
  </si>
  <si>
    <t>3,71+3,39+0,9+0,9+0,55+1,25+1,28+0,79+0,54+1,805+6-0,9-1,6</t>
  </si>
  <si>
    <t>777</t>
  </si>
  <si>
    <t>Podlahy lité</t>
  </si>
  <si>
    <t>119</t>
  </si>
  <si>
    <t>777111111</t>
  </si>
  <si>
    <t>Vysátí podkladu před provedením lité podlahy</t>
  </si>
  <si>
    <t>232</t>
  </si>
  <si>
    <t>777121105</t>
  </si>
  <si>
    <t>Vyrovnání podkladu podlah stěrkou plněnou pískem pl přes 1,0 m2 tl do 3 mm</t>
  </si>
  <si>
    <t>234</t>
  </si>
  <si>
    <t>"předpoklad 15% ploch - oprava podkladu po bourání a broušení"</t>
  </si>
  <si>
    <t>253,499*0,15</t>
  </si>
  <si>
    <t>121</t>
  </si>
  <si>
    <t>777131101</t>
  </si>
  <si>
    <t>Penetrační epoxidový nátěr podlahy na suchý a vyzrálý podklad</t>
  </si>
  <si>
    <t>236</t>
  </si>
  <si>
    <t>253,499</t>
  </si>
  <si>
    <t>777521105</t>
  </si>
  <si>
    <t>Krycí polyuretanová stěrka tloušťky do 3 mm dekorativní lité podlahy</t>
  </si>
  <si>
    <t>238</t>
  </si>
  <si>
    <t>123</t>
  </si>
  <si>
    <t>998777103</t>
  </si>
  <si>
    <t>Přesun hmot tonážní pro podlahy lité v objektech v přes 12 do 24 m</t>
  </si>
  <si>
    <t>240</t>
  </si>
  <si>
    <t>781</t>
  </si>
  <si>
    <t>Dokončovací práce - obklady</t>
  </si>
  <si>
    <t>781121011</t>
  </si>
  <si>
    <t>Nátěr penetrační na stěnu</t>
  </si>
  <si>
    <t>242</t>
  </si>
  <si>
    <t>125</t>
  </si>
  <si>
    <t>781474154</t>
  </si>
  <si>
    <t>Montáž obkladů vnitřních keramických velkoformátových hladkých přes 4 do 6 ks/m2 lepených flexibilním lepidlem</t>
  </si>
  <si>
    <t>244</t>
  </si>
  <si>
    <t>"obklad v.č. 109"</t>
  </si>
  <si>
    <t>1,2*(0,39+2,33+0,32)</t>
  </si>
  <si>
    <t>"obklad v.č. 110"</t>
  </si>
  <si>
    <t>1,2*1,2</t>
  </si>
  <si>
    <t>59761001</t>
  </si>
  <si>
    <t>obklad velkoformátový keramický hladký přes 4 do 6ks/m2</t>
  </si>
  <si>
    <t>246</t>
  </si>
  <si>
    <t>5,088*1,15 "Přepočtené koeficientem množství</t>
  </si>
  <si>
    <t>127</t>
  </si>
  <si>
    <t>781477111</t>
  </si>
  <si>
    <t>Příplatek k montáži obkladů vnitřních keramických hladkých za plochu do 10 m2</t>
  </si>
  <si>
    <t>248</t>
  </si>
  <si>
    <t>781494511</t>
  </si>
  <si>
    <t>Plastové profily ukončovací lepené flexibilním lepidlem</t>
  </si>
  <si>
    <t>250</t>
  </si>
  <si>
    <t>2*1,2+0,39+2,33+0,32</t>
  </si>
  <si>
    <t>3*1,2</t>
  </si>
  <si>
    <t>129</t>
  </si>
  <si>
    <t>781495115</t>
  </si>
  <si>
    <t>Spárování vnitřních obkladů silikonem</t>
  </si>
  <si>
    <t>252</t>
  </si>
  <si>
    <t>1,2</t>
  </si>
  <si>
    <t>781495211</t>
  </si>
  <si>
    <t>Čištění vnitřních ploch stěn po provedení obkladu chemickými prostředky</t>
  </si>
  <si>
    <t>254</t>
  </si>
  <si>
    <t>131</t>
  </si>
  <si>
    <t>998781103</t>
  </si>
  <si>
    <t>Přesun hmot tonážní pro obklady keramické v objektech v přes 12 do 24 m</t>
  </si>
  <si>
    <t>256</t>
  </si>
  <si>
    <t>783</t>
  </si>
  <si>
    <t>Dokončovací práce - nátěry</t>
  </si>
  <si>
    <t>783009211</t>
  </si>
  <si>
    <t>Magnetický nátěr</t>
  </si>
  <si>
    <t>258</t>
  </si>
  <si>
    <t>"stěna m. 210" 2,57*3,03</t>
  </si>
  <si>
    <t>133</t>
  </si>
  <si>
    <t>783124101</t>
  </si>
  <si>
    <t>Základní jednonásobný akrylátový nátěr truhlářských konstrukcí</t>
  </si>
  <si>
    <t>260</t>
  </si>
  <si>
    <t>783127101</t>
  </si>
  <si>
    <t>Krycí jednonásobný akrylátový nátěr truhlářských konstrukcí</t>
  </si>
  <si>
    <t>262</t>
  </si>
  <si>
    <t>"nátěr podlahových list dřevěné a PU podlahy - barva bílá"</t>
  </si>
  <si>
    <t>181,4*0,06*2</t>
  </si>
  <si>
    <t>"nátěr DTD paneláže v m.č. 402, 501"</t>
  </si>
  <si>
    <t>51,214*2*1,1</t>
  </si>
  <si>
    <t>784</t>
  </si>
  <si>
    <t>Dokončovací práce - malby a tapety</t>
  </si>
  <si>
    <t>135</t>
  </si>
  <si>
    <t>784111001</t>
  </si>
  <si>
    <t>Oprášení (ometení ) podkladu v místnostech v do 3,80 m</t>
  </si>
  <si>
    <t>264</t>
  </si>
  <si>
    <t>784161201</t>
  </si>
  <si>
    <t>Lokální vyrovnání podkladu sádrovou stěrkou pl do 0,1 m2 v místnostech v do 3,80 m</t>
  </si>
  <si>
    <t>266</t>
  </si>
  <si>
    <t>137</t>
  </si>
  <si>
    <t>784161401</t>
  </si>
  <si>
    <t>Celoplošné vyhlazení podkladu sádrovou stěrkou v místnostech v do 3,80 m</t>
  </si>
  <si>
    <t>268</t>
  </si>
  <si>
    <t>"pod magnetický nátěr stěna m. 210" 2,57*3,03</t>
  </si>
  <si>
    <t>784181121</t>
  </si>
  <si>
    <t>Hloubková jednonásobná bezbarvá penetrace podkladu v místnostech v do 3,80 m</t>
  </si>
  <si>
    <t>270</t>
  </si>
  <si>
    <t>2122,241+250</t>
  </si>
  <si>
    <t>Pol1</t>
  </si>
  <si>
    <t>272</t>
  </si>
  <si>
    <t>139</t>
  </si>
  <si>
    <t>784221101</t>
  </si>
  <si>
    <t>Dvojnásobné bílé malby ze směsí za sucha dobře otěruvzdorných v místnostech do 3,80 m</t>
  </si>
  <si>
    <t>274</t>
  </si>
  <si>
    <t>"511-515, 611"</t>
  </si>
  <si>
    <t>"stropy - omítka"</t>
  </si>
  <si>
    <t>"stropy - sdk"</t>
  </si>
  <si>
    <t>53,259</t>
  </si>
  <si>
    <t>"stěny"</t>
  </si>
  <si>
    <t>Pol2</t>
  </si>
  <si>
    <t>Dvojnásobný silikátový nátěr</t>
  </si>
  <si>
    <t>276</t>
  </si>
  <si>
    <t>786</t>
  </si>
  <si>
    <t>Dokončovací práce - čalounické úpravy</t>
  </si>
  <si>
    <t>141</t>
  </si>
  <si>
    <t>78601</t>
  </si>
  <si>
    <t>D+M O/001,110 okenní látkové rolety, šířka 1750 mm, řetízkové ovládání, navíjecí trubka max. 50 mm, látka bílá, průsvitná, neprůhledná, roleta až po podlahu - kompletní provedení dle Výpisu ostatních výrobků</t>
  </si>
  <si>
    <t>278</t>
  </si>
  <si>
    <t>78602</t>
  </si>
  <si>
    <t>D+M O/101 okenní látkové rolety, šířka 1500 mm, řetízkové ovládání, navíjecí trubka max. 50 mm, látka bílá, průsvitná, neprůhledná, roleta až po podlahu - kompletní provedení dle Výpisu ostatních výrobků</t>
  </si>
  <si>
    <t>280</t>
  </si>
  <si>
    <t>143</t>
  </si>
  <si>
    <t>78603</t>
  </si>
  <si>
    <t>D+M O/102 okenní látkové rolety, šířka 2665 mm, řetízkové ovládání, navíjecí trubka max. 50 mm, látka bílá, průsvitná, neprůhledná, roleta až po podlahu - kompletní provedení dle Výpisu ostatních výrobků</t>
  </si>
  <si>
    <t>282</t>
  </si>
  <si>
    <t>78604</t>
  </si>
  <si>
    <t>D+M O/103,302 okenní látkové rolety, šířka 3000 mm, řetízkové ovládání, navíjecí trubka max. 50 mm, látka bílá, průsvitná, neprůhledná, roleta až po podlahu - kompletní provedení dle Výpisu ostatních výrobků</t>
  </si>
  <si>
    <t>284</t>
  </si>
  <si>
    <t>145</t>
  </si>
  <si>
    <t>78605</t>
  </si>
  <si>
    <t>D+M O/104,303 okenní látkové rolety, šířka 4000 mm, řetízkové ovládání, navíjecí trubka max. 50 mm, látka bílá, průsvitná, neprůhledná, roleta až po podlahu - kompletní provedení dle Výpisu ostatních výrobků</t>
  </si>
  <si>
    <t>286</t>
  </si>
  <si>
    <t>78606</t>
  </si>
  <si>
    <t>D+M O/201 okenní látkové rolety, šířka 2500 mm, řetízkové ovládání, navíjecí trubka max. 50 mm, látka bílá, průsvitná, neprůhledná, roleta až po podlahu - kompletní provedení dle Výpisu ostatních výrobků</t>
  </si>
  <si>
    <t>288</t>
  </si>
  <si>
    <t>147</t>
  </si>
  <si>
    <t>78607</t>
  </si>
  <si>
    <t>D+M O/301 okenní látkové rolety, šířka 2350 mm, řetízkové ovládání, navíjecí trubka max. 50 mm, látka bílá, průsvitná, neprůhledná, roleta až po podlahu - kompletní provedení dle Výpisu ostatních výrobků</t>
  </si>
  <si>
    <t>290</t>
  </si>
  <si>
    <t>998786103</t>
  </si>
  <si>
    <t>Přesun hmot tonážní pro stínění a čalounické úpravy v objektech v přes 12 do 24 m</t>
  </si>
  <si>
    <t>292</t>
  </si>
  <si>
    <t>799</t>
  </si>
  <si>
    <t>Mobiliář</t>
  </si>
  <si>
    <t>149</t>
  </si>
  <si>
    <t>79901</t>
  </si>
  <si>
    <t>D+M O/105 vestavěná lavice s parapetem - kompletní provedení dle Výpisu mobiliáře</t>
  </si>
  <si>
    <t>294</t>
  </si>
  <si>
    <t>79902</t>
  </si>
  <si>
    <t>D+M O/106 úložné skříňky pro návštěvníky - kompletní provedení dle Výpisu mobiliáře</t>
  </si>
  <si>
    <t>296</t>
  </si>
  <si>
    <t>151</t>
  </si>
  <si>
    <t>79903</t>
  </si>
  <si>
    <t>D+M O/107 šatní tyč otočná - kompletní provedení dle Výpisu mobiliáře</t>
  </si>
  <si>
    <t>298</t>
  </si>
  <si>
    <t>79904</t>
  </si>
  <si>
    <t>D+M O/108 nábytková dvířka - kompletní provedení dle Výpisu mobiliáře</t>
  </si>
  <si>
    <t>300</t>
  </si>
  <si>
    <t>153</t>
  </si>
  <si>
    <t>79905</t>
  </si>
  <si>
    <t>D+M O/109 technický box formou vestavěné skříně - kompletní provedení dle Výpisu mobiliáře</t>
  </si>
  <si>
    <t>302</t>
  </si>
  <si>
    <t>79906</t>
  </si>
  <si>
    <t>D+M O/110,205,304 nástěnná lišta pro zavěšení obrazů - kompletní provedení dle Výpisu ostatních výrobků</t>
  </si>
  <si>
    <t>304</t>
  </si>
  <si>
    <t>"910"</t>
  </si>
  <si>
    <t>"m.č. 102" 4,7</t>
  </si>
  <si>
    <t>"m.č. 106" 13,5</t>
  </si>
  <si>
    <t>"m.č. 202" 13,5</t>
  </si>
  <si>
    <t>"m.č. 210" 7,7</t>
  </si>
  <si>
    <t>"m.č. 211" 11</t>
  </si>
  <si>
    <t>"m.č. 212" 6</t>
  </si>
  <si>
    <t>"m.č. 303" 17,8</t>
  </si>
  <si>
    <t>"m.č. 304" 11</t>
  </si>
  <si>
    <t>"m.č. 312" 18,6</t>
  </si>
  <si>
    <t>155</t>
  </si>
  <si>
    <t>79907</t>
  </si>
  <si>
    <t>D+M O/111,112,206,207,208,305,306,307 UV okenní fólie - parametry a kompletní provedení dle Výpisu ostatních výrobků</t>
  </si>
  <si>
    <t>306</t>
  </si>
  <si>
    <t>"O/111" 6,6</t>
  </si>
  <si>
    <t>"O/112" 6,2</t>
  </si>
  <si>
    <t>"O/206" 7,2</t>
  </si>
  <si>
    <t>"O/207" 4,4</t>
  </si>
  <si>
    <t>"O/208" 2,2</t>
  </si>
  <si>
    <t>"O/305" 6,5</t>
  </si>
  <si>
    <t>"O/306" 6,1</t>
  </si>
  <si>
    <t>"O/307" 5,8</t>
  </si>
  <si>
    <t>79908</t>
  </si>
  <si>
    <t>D+M O/209 sdk poklop - v místě závěsných ok - kompletní provedení dle Výpisu ostatních výrobků</t>
  </si>
  <si>
    <t>308</t>
  </si>
  <si>
    <t>2 - Zdravotechnika</t>
  </si>
  <si>
    <t xml:space="preserve">    8 - Trubní vedení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</si>
  <si>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</si>
  <si>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</si>
  <si>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</si>
  <si>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OST - Ostatní</t>
  </si>
  <si>
    <t>340237212</t>
  </si>
  <si>
    <t>Zazdívka otvorů v příčkách nebo stěnách pl přes 0,09 do 0,25 m2 cihlami plnými tl přes 100 mm</t>
  </si>
  <si>
    <t>612135101</t>
  </si>
  <si>
    <t>Hrubá výplň rýh ve stěnách maltou jakékoli šířky rýhy</t>
  </si>
  <si>
    <t>631312121</t>
  </si>
  <si>
    <t>Doplnění dosavadních mazanin betonem prostým plochy do 4 m2 tloušťky do 80 mm</t>
  </si>
  <si>
    <t>Trubní vedení</t>
  </si>
  <si>
    <t>871161211</t>
  </si>
  <si>
    <t>Montáž potrubí z PE100 SDR 11 otevřený výkop svařovaných elektrotvarovkou D 32 x 3,0 mm</t>
  </si>
  <si>
    <t>R8 05</t>
  </si>
  <si>
    <t>Objímka ocelová dvojdílná typ DN 25</t>
  </si>
  <si>
    <t>28613110</t>
  </si>
  <si>
    <t>Trubka vodovodní PE100 PN 16 SDR11 32x3,0mm</t>
  </si>
  <si>
    <t>877161101</t>
  </si>
  <si>
    <t>Montáž elektrospojek na vodovodním potrubí z PE trub d 32</t>
  </si>
  <si>
    <t>28653072</t>
  </si>
  <si>
    <t>Přechodka PE/mosaz pro vodovodní potrubí PN16 vnější závit 32-1"</t>
  </si>
  <si>
    <t>892271111</t>
  </si>
  <si>
    <t>Tlaková zkouška vodou potrubí do DN 125</t>
  </si>
  <si>
    <t>R8 01</t>
  </si>
  <si>
    <t>Montáž automatické kompaktní tlakové stanice</t>
  </si>
  <si>
    <t>soubor</t>
  </si>
  <si>
    <t>R8 02</t>
  </si>
  <si>
    <t>Kompaktní automatická čerpací stanice</t>
  </si>
  <si>
    <t>P</t>
  </si>
  <si>
    <t>Poznámka k položce:
Poznámka k položce: Poznámka k položce: - objem nádrže 9,0 l, - příkon 640 W, 230 V</t>
  </si>
  <si>
    <t>R8 03</t>
  </si>
  <si>
    <t>Uvedení do provozu automatické čerpací stanice</t>
  </si>
  <si>
    <t>R8 04</t>
  </si>
  <si>
    <t>Napojení potrubí tlakové kanalizace do stávající trasy kanalizace PVC KG vedené pod stropem</t>
  </si>
  <si>
    <t>971033361</t>
  </si>
  <si>
    <t>Vybourání otvorů ve zdivu cihelném pl do 0,09 m2 na MVC nebo MV tl do 600 mm</t>
  </si>
  <si>
    <t>974031123</t>
  </si>
  <si>
    <t>Vysekání rýh ve zdivu cihelném hl do 30 mm š do 100 mm</t>
  </si>
  <si>
    <t>974031134</t>
  </si>
  <si>
    <t>Vysekání rýh ve zdivu cihelném hl do 50 mm š do 150 mm</t>
  </si>
  <si>
    <t>974031139</t>
  </si>
  <si>
    <t>Příplatek k vysekání rýh ve zdivu cihelném hl do 50 mm ZKD 100 mm š rýhy</t>
  </si>
  <si>
    <t>974031142</t>
  </si>
  <si>
    <t>Vysekání rýh ve zdivu cihelném hl do 70 mm š do 70 mm</t>
  </si>
  <si>
    <t>974042554</t>
  </si>
  <si>
    <t>Vysekání rýh v dlažbě betonové nebo jiné monolitické hl do 100 mm š do 150 mm</t>
  </si>
  <si>
    <t>997013609</t>
  </si>
  <si>
    <t>Poplatek za uložení na skládce (skládkovné) stavebního odpadu ze směsí nebo oddělených frakcí betonu, cihel a keramických výrobků kód odpadu 17 01 07</t>
  </si>
  <si>
    <t>721</t>
  </si>
  <si>
    <t>Zdravotechnika - vnitřní kanalizace</t>
  </si>
  <si>
    <t>721174043</t>
  </si>
  <si>
    <t>Potrubí kanalizační z PP připojovací systém HT DN 50</t>
  </si>
  <si>
    <t>R721 01</t>
  </si>
  <si>
    <t>Přivzdušňovací hlavice DN 50, včetně montáže</t>
  </si>
  <si>
    <t>721194105</t>
  </si>
  <si>
    <t>Vyvedení a upevnění odpadních výpustek DN 50</t>
  </si>
  <si>
    <t>721290111</t>
  </si>
  <si>
    <t>Zkouška těsnosti potrubí kanalizace vodou do DN 125</t>
  </si>
  <si>
    <t>998721103</t>
  </si>
  <si>
    <t>Přesun hmot tonážní pro vnitřní kanalizace v objektech v do 24 m</t>
  </si>
  <si>
    <t>722</t>
  </si>
  <si>
    <t>Zdravotechnika - vnitřní vodovod</t>
  </si>
  <si>
    <t>29</t>
  </si>
  <si>
    <t>722171933</t>
  </si>
  <si>
    <t>Potrubí plastové výměna trub nebo tvarovek D přes 20 do 25 mm</t>
  </si>
  <si>
    <t>Poznámka k položce:
Poznámka k položce: Poznámka k položce: Vsazení odbočky do stávajícího potrubí.</t>
  </si>
  <si>
    <t>722174002</t>
  </si>
  <si>
    <t>Potrubí vodovodní plastové PPR svar polyfuze PN 16 D 20 x 2,8 mm</t>
  </si>
  <si>
    <t>31</t>
  </si>
  <si>
    <t>722174003</t>
  </si>
  <si>
    <t>Potrubí vodovodní plastové PPR svar polyfuze PN 16 D 25 x 3,5 mm</t>
  </si>
  <si>
    <t>722181241</t>
  </si>
  <si>
    <t>Ochrana vodovodního potrubí přilepenými termoizolačními trubicemi z PE tl přes 13 do 20 mm DN do 22 mm</t>
  </si>
  <si>
    <t>722181242</t>
  </si>
  <si>
    <t>Ochrana vodovodního potrubí přilepenými termoizolačními trubicemi z PE tl přes 13 do 20 mm DN přes 22 do 45 mm</t>
  </si>
  <si>
    <t>722190401</t>
  </si>
  <si>
    <t>Vyvedení a upevnění výpustku do DN 25</t>
  </si>
  <si>
    <t>722229101</t>
  </si>
  <si>
    <t>Montáž vodovodních armatur s jedním závitem G 1/2 ostatní typ</t>
  </si>
  <si>
    <t>28654305</t>
  </si>
  <si>
    <t>Přechodka s vnitřním závitem PPR D 20x1/2"</t>
  </si>
  <si>
    <t>722229102</t>
  </si>
  <si>
    <t>Montáž vodovodních armatur s jedním závitem G 3/4 ostatní typ</t>
  </si>
  <si>
    <t>286543070</t>
  </si>
  <si>
    <t>Přechodka s vnitřním závitem PPR D 25 x 3/4"</t>
  </si>
  <si>
    <t>722239102</t>
  </si>
  <si>
    <t>Montáž armatur vodovodních se dvěma závity G 3/4"</t>
  </si>
  <si>
    <t>55114146</t>
  </si>
  <si>
    <t>Kohout kulový DN 20, PN 10, 100°C, plnoprůtokový, pro pitnou vodu</t>
  </si>
  <si>
    <t>722240123</t>
  </si>
  <si>
    <t>Kohout kulový plastový PPR DN 25</t>
  </si>
  <si>
    <t>722290226</t>
  </si>
  <si>
    <t>Zkouška těsnosti vodovodního potrubí závitového do DN 50</t>
  </si>
  <si>
    <t>722290234</t>
  </si>
  <si>
    <t>Proplach a dezinfekce vodovodního potrubí do DN 80</t>
  </si>
  <si>
    <t>998722101</t>
  </si>
  <si>
    <t>Přesun hmot tonážní pro vnitřní vodovod v objektech v do 6 m</t>
  </si>
  <si>
    <t>725</t>
  </si>
  <si>
    <t>Zdravotechnika - zařizovací předměty</t>
  </si>
  <si>
    <t>725219102</t>
  </si>
  <si>
    <t>Montáž umyvadla připevněného na šrouby do zdiva</t>
  </si>
  <si>
    <t>64211046</t>
  </si>
  <si>
    <t>Umyvadlo keramické závěsné bílé š 600 mm</t>
  </si>
  <si>
    <t>725813111</t>
  </si>
  <si>
    <t>Ventil rohový bez připojovací trubičky nebo flexi hadičky G 1/2"</t>
  </si>
  <si>
    <t>55190005</t>
  </si>
  <si>
    <t>Flexi hadice ohebná k baterii F 1/2"xM10 500mm</t>
  </si>
  <si>
    <t>725829111</t>
  </si>
  <si>
    <t>Montáž baterie stojánkové dřezové  G 1/2</t>
  </si>
  <si>
    <t>55144006</t>
  </si>
  <si>
    <t>Baterie umyvadlová stojánková páková, chrom</t>
  </si>
  <si>
    <t>725539202</t>
  </si>
  <si>
    <t>Montáž ohřívačů zásobníkových závěsných tlakových přes 15 do 50 l</t>
  </si>
  <si>
    <t>R725 01</t>
  </si>
  <si>
    <t>Plochý zásobníkový ohřívač teplé vody, smaltovaný</t>
  </si>
  <si>
    <t>Poznámka k položce:
Poznámka k položce: Poznámka k položce: - objem 19 l - elektrický příkon 2200 W - max. 6 bar a 80°C - hmotnost 17 kg - šxvxh 523x591x301 mm</t>
  </si>
  <si>
    <t>725861102</t>
  </si>
  <si>
    <t>Zápachová uzávěrka pro umyvadla DN 40</t>
  </si>
  <si>
    <t>998725101</t>
  </si>
  <si>
    <t>Přesun hmot tonážní pro zařizovací předměty v objektech v do 6 m</t>
  </si>
  <si>
    <t>OST</t>
  </si>
  <si>
    <t>Ostatní</t>
  </si>
  <si>
    <t>OST 01</t>
  </si>
  <si>
    <t>Příplatek na stavební přípomoce - sekání drážek, bourání prostupů, hrubé zahození drážek a prostupů</t>
  </si>
  <si>
    <t>h</t>
  </si>
  <si>
    <t>262144</t>
  </si>
  <si>
    <t>OST 02</t>
  </si>
  <si>
    <t>Celkový úklid objektu před předáním stavby</t>
  </si>
  <si>
    <t>OST 03</t>
  </si>
  <si>
    <t>Odvoz demontovaných hmot na skládku včetně likvidace odpadu</t>
  </si>
  <si>
    <t>OST 04</t>
  </si>
  <si>
    <t>Dokumentace skutečného provedení</t>
  </si>
  <si>
    <t>3 - Vytápění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</si>
  <si>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</si>
  <si>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</si>
  <si>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</si>
  <si>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</si>
  <si>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</si>
  <si>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Poznámka k položce:
Poznámka k položce: Poznámka k položce: Oprava omítek je dodávkou stavební části.</t>
  </si>
  <si>
    <t>631311131</t>
  </si>
  <si>
    <t>Doplnění dosavadních mazanin betonem prostým plochy do 1 m2 tloušťky přes 80 mm</t>
  </si>
  <si>
    <t>Poznámka k položce:
Poznámka k položce: Poznámka k položce: Vyspravení nášlapných vrstev podlah je dodávkou stavební části.</t>
  </si>
  <si>
    <t>965045111</t>
  </si>
  <si>
    <t>Bourání potěrů cementových nebo pískocementových tl do 50 mm pl do 1 m2</t>
  </si>
  <si>
    <t>Poznámka k položce:
Poznámka k položce: Poznámka k položce: Rozebrání nášlapné vrstvy je dodávkou stavební části.</t>
  </si>
  <si>
    <t>965046119</t>
  </si>
  <si>
    <t>Příplatek k broušení stávajících betonových podlah za každý další 1 mm úběru</t>
  </si>
  <si>
    <t>971033331</t>
  </si>
  <si>
    <t>Vybourání otvorů ve zdivu cihelném pl do 0,09 m2 na MVC nebo MV tl do 150 mm</t>
  </si>
  <si>
    <t>731</t>
  </si>
  <si>
    <t>Ústřední vytápění - kotelny</t>
  </si>
  <si>
    <t>R731 01</t>
  </si>
  <si>
    <t>Vypuštění stávajícího otopného systému</t>
  </si>
  <si>
    <t>l</t>
  </si>
  <si>
    <t>Poznámka k položce:
Poznámka k položce: Poznámka k položce: Předpokládaný objem 1000 l.</t>
  </si>
  <si>
    <t>R731 02</t>
  </si>
  <si>
    <t>Propláchnutí stávajícího systému</t>
  </si>
  <si>
    <t>R731 03</t>
  </si>
  <si>
    <t>Napuštění otopného systému upravenou vodou</t>
  </si>
  <si>
    <t>R731 04</t>
  </si>
  <si>
    <t>Odvzdušnění otopného systému</t>
  </si>
  <si>
    <t>R731 05</t>
  </si>
  <si>
    <t>Topná zkouška, délka 24 h</t>
  </si>
  <si>
    <t>R731 06</t>
  </si>
  <si>
    <t>Hydraulické vyvážení otopného systému - nastavení křivek oběhových čerpadel</t>
  </si>
  <si>
    <t>R731 07</t>
  </si>
  <si>
    <t>Hydraulické vyvážení otopného systému - nastavení ventilů, včetně ventilů na stávajících otopných tělesech</t>
  </si>
  <si>
    <t>732</t>
  </si>
  <si>
    <t>Ústřední vytápění - strojovny</t>
  </si>
  <si>
    <t>732199100</t>
  </si>
  <si>
    <t>Montáž orientačních štítků</t>
  </si>
  <si>
    <t>732420813</t>
  </si>
  <si>
    <t>Demontáž čerpadla oběhového spirálního DN 50</t>
  </si>
  <si>
    <t>732429215</t>
  </si>
  <si>
    <t>Montáž čerpadla oběhového mokroběžného závitového DN 32</t>
  </si>
  <si>
    <t>42611346</t>
  </si>
  <si>
    <t>Oběhové čerpadlo DN 32, Q=2,2 m3/h, H=2,7 m, 230 V, 151 W, 1,22 A, PN 10, 110 °C</t>
  </si>
  <si>
    <t>732890801</t>
  </si>
  <si>
    <t>Přesun demontovaných strojoven vodorovně 100 m v objektech výšky do 6 m</t>
  </si>
  <si>
    <t>998732101</t>
  </si>
  <si>
    <t>Přesun hmot tonážní pro strojovny v objektech v do 6 m</t>
  </si>
  <si>
    <t>733</t>
  </si>
  <si>
    <t>Ústřední vytápění - rozvodné potrubí</t>
  </si>
  <si>
    <t>733110803</t>
  </si>
  <si>
    <t>Demontáž potrubí ocelového závitového DN do 15</t>
  </si>
  <si>
    <t>733110806</t>
  </si>
  <si>
    <t>Demontáž potrubí ocelového závitového do DN 32</t>
  </si>
  <si>
    <t>733111106</t>
  </si>
  <si>
    <t>Potrubí ocelové závitové černé bezešvé běžné nízkotlaké DN 32</t>
  </si>
  <si>
    <t>733223102</t>
  </si>
  <si>
    <t>Potrubí měděné tvrdé spojované měkkým pájením D 15x1 mm</t>
  </si>
  <si>
    <t>733223103</t>
  </si>
  <si>
    <t>Potrubí měděné tvrdé spojované měkkým pájením D 18x1 mm</t>
  </si>
  <si>
    <t>733223104</t>
  </si>
  <si>
    <t>Potrubí měděné tvrdé spojované měkkým pájením D 22x1 mm</t>
  </si>
  <si>
    <t>733811231</t>
  </si>
  <si>
    <t>Ochrana potrubí ústředního vytápění termoizolačními trubicemi z PE tl do 13 mm DN do 22 mm</t>
  </si>
  <si>
    <t>733811232</t>
  </si>
  <si>
    <t>Ochrana potrubí ústředního vytápění termoizolačními trubicemi z PE tl přes 9 do 13 mm DN přes 32 do 45 mm</t>
  </si>
  <si>
    <t>R733 01</t>
  </si>
  <si>
    <t>Příplatek za propojení na stávající ocelové potrubí</t>
  </si>
  <si>
    <t>R733 02</t>
  </si>
  <si>
    <t>Příplatek za úpravu potrubí v místě vsazení nového oběhového čerpadla místo stávajícího</t>
  </si>
  <si>
    <t>R733 03</t>
  </si>
  <si>
    <t>Příplatek za vyvaření odbočky na stávajícím potrubí, odbočka DN 20</t>
  </si>
  <si>
    <t>R733 04</t>
  </si>
  <si>
    <t>Tlaková zkouška potrubí včetně stávajících rozvodů</t>
  </si>
  <si>
    <t>31951416</t>
  </si>
  <si>
    <t>Přechod závitový pájecí spoj-vnější závit 15-1/2"</t>
  </si>
  <si>
    <t>31951419</t>
  </si>
  <si>
    <t>Přechod závitový pájecí spoj-vnější závit 18-3/4"</t>
  </si>
  <si>
    <t>31951422</t>
  </si>
  <si>
    <t>Přechod závitový pájecí spoj-vnější závit 22-1"</t>
  </si>
  <si>
    <t>733890803</t>
  </si>
  <si>
    <t>Přemístění potrubí demontovaného vodorovně do 100 m v objektech v přes 6 do 24 m</t>
  </si>
  <si>
    <t>998733103</t>
  </si>
  <si>
    <t>Přesun hmot tonážní pro rozvody potrubí v objektech v přes 12 do 24 m</t>
  </si>
  <si>
    <t>734</t>
  </si>
  <si>
    <t>Ústřední vytápění - armatury</t>
  </si>
  <si>
    <t>734200821</t>
  </si>
  <si>
    <t>Demontáž armatury závitové se dvěma závity do G 1/2</t>
  </si>
  <si>
    <t>734261402</t>
  </si>
  <si>
    <t>Armatura připojovací rohová G 1/2x18 PN 10 do 110°C radiátorů se spodním připojením</t>
  </si>
  <si>
    <t>734890803</t>
  </si>
  <si>
    <t>Přemístění demontovaných armatur vodorovně do 100 m v objektech v přes 6 do 24 m</t>
  </si>
  <si>
    <t>998734103</t>
  </si>
  <si>
    <t>Přesun hmot tonážní pro armatury v objektech v přes 12 do 24 m</t>
  </si>
  <si>
    <t>735</t>
  </si>
  <si>
    <t>Ústřední vytápění - otopná tělesa</t>
  </si>
  <si>
    <t>735000912R00</t>
  </si>
  <si>
    <t>Vyregulování ventilů, nastavení pozic</t>
  </si>
  <si>
    <t>Poznámka k položce:
Poznámka k položce: Poznámka k položce: Včetně rezervy 15 ks na stávající otopná tělesa.</t>
  </si>
  <si>
    <t>735111810.1</t>
  </si>
  <si>
    <t>Demontáž otopného tělesa litinového článkového, rozměr článku 500/110 mm</t>
  </si>
  <si>
    <t>735159210</t>
  </si>
  <si>
    <t>Montáž otopných těles panelových dvouřadých dl do 1140 mm</t>
  </si>
  <si>
    <t>R735 01</t>
  </si>
  <si>
    <t>Otopné těleso panelové, pravé spodní připojení, třídeskové 3 přídavné přestupní plochy, hladká čelní plocha, výška/délka 300/900 mm, barva bílá</t>
  </si>
  <si>
    <t>R735 02</t>
  </si>
  <si>
    <t>Otopné těleso panelové, pravé spodní připojení, třídeskové 3 přídavné přestupní plochy, hladká čelní plocha, výška/délka 500/500 mm, barva bílá</t>
  </si>
  <si>
    <t>R735 03</t>
  </si>
  <si>
    <t>Otopné těleso panelové, pravé spodní připojení, třídeskové 3 přídavné přestupní plochy, hladká čelní plocha, výška/délka 500/700 mm, barva bílá</t>
  </si>
  <si>
    <t>R735 04</t>
  </si>
  <si>
    <t>Otopné těleso panelové, pravé spodní připojení, třídeskové 3 přídavné přestupní plochy, hladká čelní plocha, výška/délka 500/800 mm, barva bílá</t>
  </si>
  <si>
    <t>R735 05</t>
  </si>
  <si>
    <t>Otopné těleso panelové, pravé spodní připojení, třídeskové 3 přídavné přestupní plochy, hladká čelní plocha, výška/délka 500/900 mm, barva bílá</t>
  </si>
  <si>
    <t>R735 06</t>
  </si>
  <si>
    <t>Otopné těleso panelové, pravé spodní připojení, třídeskové 3 přídavné přestupní plochy, hladká čelní plocha, výška/délka 900/500 mm, barva bílá</t>
  </si>
  <si>
    <t>735191905</t>
  </si>
  <si>
    <t>Odvzdušnění otopných těles</t>
  </si>
  <si>
    <t>Poznámka k položce:
Poznámka k položce: Poznámka k položce: Včetně rezervy 10 ks na stávající otopná tělesa.</t>
  </si>
  <si>
    <t>735890803</t>
  </si>
  <si>
    <t>Přemístění demontovaného otopného tělesa vodorovně 100 m v objektech výšky přes 12 do 24 m</t>
  </si>
  <si>
    <t>998735103</t>
  </si>
  <si>
    <t>Přesun hmot tonážní pro otopná tělesa v objektech v přes 12 do 24 m</t>
  </si>
  <si>
    <t>D2</t>
  </si>
  <si>
    <t>D3</t>
  </si>
  <si>
    <t>D4</t>
  </si>
  <si>
    <t>D1</t>
  </si>
  <si>
    <t>N1</t>
  </si>
  <si>
    <t>N2</t>
  </si>
  <si>
    <t>N3</t>
  </si>
  <si>
    <t>N4</t>
  </si>
  <si>
    <t>5 - Elektroinstalace</t>
  </si>
  <si>
    <t xml:space="preserve">1 - VSS </t>
  </si>
  <si>
    <t>24 - PZTS</t>
  </si>
  <si>
    <t>49 - Datová síť</t>
  </si>
  <si>
    <t xml:space="preserve">64 - NN </t>
  </si>
  <si>
    <t>83 - Společné komponenty</t>
  </si>
  <si>
    <t>103 - Ostatní</t>
  </si>
  <si>
    <t xml:space="preserve">VSS </t>
  </si>
  <si>
    <t>Switch  24-portový, 24xGE PoE, 2xGE SFP, 2xGE Uplink, 802.3bt, 360 W, management</t>
  </si>
  <si>
    <t>2 Mpx IP dome kamera, obj. 2,7–13,5 mm, IR 40 m, IP 67, IK 10, PoE</t>
  </si>
  <si>
    <t>Držák na stěnu pro dome kamery</t>
  </si>
  <si>
    <t>License Jednotková licence pro VSS, 1 kamera</t>
  </si>
  <si>
    <t>License Jednotková licence pro VSS, 16 kamer</t>
  </si>
  <si>
    <t>PC klient pro monitorování 64 kamer, možnost připojení 4 monitorů, Procesor i7, 16GB RAM DDR4,SSD 512GB NVMe, GPU 4X HDMI, Ethernet 1Gb, zdroj 550 W, audio výstup, Microsoft Windows 11 PRO</t>
  </si>
  <si>
    <t>Set klávesnice + myš</t>
  </si>
  <si>
    <t>CCTV monitor 24", LCD, 24/7, 1x VGA, 1xHDMI, VESA</t>
  </si>
  <si>
    <t>Online UPS 230V, 3000VA/2700W, vyhotovení Rack</t>
  </si>
  <si>
    <t>LAN patch panel cat.5e 24*RJ45/S 1U</t>
  </si>
  <si>
    <t>LAN vyvazovací panel 1U</t>
  </si>
  <si>
    <t>SFP Optický modul, LC konektor, single-mode, 1.25G, 1550/1310nm, 20km</t>
  </si>
  <si>
    <t>SFP Optický modul, LC konektor, single-mode, 1Gbps, 1310/1550nm, 20km</t>
  </si>
  <si>
    <t>Kabel FTP Cat.5e PVC drát šedá box 305m Solarix</t>
  </si>
  <si>
    <t>HDMI propojovací kabel, HDMI 2.0, High Speed, podpora Ethernetu a 4K, 2m</t>
  </si>
  <si>
    <t>KON TEL 8P8C RJ45 DRÁT</t>
  </si>
  <si>
    <t>Patch kabel 0,5m UTP W-Box, CAT5E, šedý, balení 5ks</t>
  </si>
  <si>
    <t>bal</t>
  </si>
  <si>
    <t>Patch kabel FTP, cat5e, 15m</t>
  </si>
  <si>
    <t>Pomocný instal. materiál a nespcifikované pom. práce</t>
  </si>
  <si>
    <t>Programování - virtuální NVR</t>
  </si>
  <si>
    <t>hod</t>
  </si>
  <si>
    <t>Programování a nastavení kamery</t>
  </si>
  <si>
    <t>Výchozí revize</t>
  </si>
  <si>
    <t>PZTS</t>
  </si>
  <si>
    <t>PZTS ústředna se zdrojem 4A v kovovém kryt, s prostorem pro AKU 40Ah, 1 x linka/30 adres,  1 x ETHERNET, NBÚ - 3, libovolně rozšířitelná</t>
  </si>
  <si>
    <t>Napájecí zdroj v kovovém krytu pro AKU 40 Ah, celký odběr včetně dobíjení akumulátoru max. 4 A Napájecí zdroj v kovovém krytu pro AKU 40 Ah, celký odběr včetně dobíjení akumulátoru max. 4 A</t>
  </si>
  <si>
    <t>Akumulátor 12V / 26Ah se šroubovými svorkami M6 a životností až 3 roky</t>
  </si>
  <si>
    <t>Sběrnicový modul PZTS v krytu, 8x trojitě vyvážený vstup, 8x výstup pro připojení výstupní karty (relé nebo otevřený kolektor). Sběrnicový modul PZTS v krytu, 8x trojitě vyvážený vstup, 8x výstup pro připojení výstupní karty (relé nebo otevře</t>
  </si>
  <si>
    <t>Duální detektor digitální s držákem, vějíř 15m, vestavěné EOL</t>
  </si>
  <si>
    <t>Detektor tříštění skla s dosahem 4,5 nebo až 9m sběrnicové i normální zapojení</t>
  </si>
  <si>
    <t>MG kontakt čtyřdrátový s pracovní mezerou 25mm</t>
  </si>
  <si>
    <t>Systémová klávesnice pro ovládání PZTS, bílá, dvouřádkový displej, podsvícená klávesnice Klávesnice pro ovládání PZTS, bílá, dvouřádkový displej, podsvícená klávesnice</t>
  </si>
  <si>
    <t>V KRYT KLÁVESNICE KMU</t>
  </si>
  <si>
    <t>Klíč ke krytu klávesnice</t>
  </si>
  <si>
    <t>Kabel FI-H06</t>
  </si>
  <si>
    <t>Kabel FTP Cat.5e PVC drát šedá box 305m</t>
  </si>
  <si>
    <t>Plastová povrchová propojovací krabice, 10 šroubovacích svorek</t>
  </si>
  <si>
    <t>Propojovací krabice,16+2 šroubovací svorky do krabice KU68</t>
  </si>
  <si>
    <t>Krabice univerzální KU68-1901 o73,5x43mm spojovatelná</t>
  </si>
  <si>
    <t>Kabel CYKY-J  3x 1,5 buben</t>
  </si>
  <si>
    <t>Kabel CYKY-J  3x 2,5 buben</t>
  </si>
  <si>
    <t>Oživení a nastavení čidel</t>
  </si>
  <si>
    <t>Programování zákl. parametrů ústředny</t>
  </si>
  <si>
    <t>Programování systému na jeden expander</t>
  </si>
  <si>
    <t>Objektová stanice Ripex pro přenos na MP Jihlava - stávající (demontáž/montáž - oživení, nastavení)</t>
  </si>
  <si>
    <t>Vizualizace objektu a čidel na DPPC</t>
  </si>
  <si>
    <t>Pomocný instal. materiál a nespecifikované pom. práce</t>
  </si>
  <si>
    <t>Datová síť</t>
  </si>
  <si>
    <t>polička s perforací 1U/550mm, max. nosnost 40kg, 19"</t>
  </si>
  <si>
    <t>LAN VYVAZOVACÍ PANEL 1U LIŠTA</t>
  </si>
  <si>
    <t>Popisovací štítky zásuvek</t>
  </si>
  <si>
    <t>Pomocný instalační materiál a nespecifikované práce</t>
  </si>
  <si>
    <t>Měření a nastavení wifi sítě, nastavení controléru - na vlastní stanici uživatele</t>
  </si>
  <si>
    <t>Měření na metalickém spoji (SK+NN)</t>
  </si>
  <si>
    <t xml:space="preserve">NN </t>
  </si>
  <si>
    <t>zásuvka 1-násobná IP44 s klapkou bílá,</t>
  </si>
  <si>
    <t>rámeček 2-násobný bílá</t>
  </si>
  <si>
    <t>rámeček 1-násobný bílá</t>
  </si>
  <si>
    <t>rámeček 3-násobný bílá</t>
  </si>
  <si>
    <t>rámeček 4-násobný bílá</t>
  </si>
  <si>
    <t>Krabice univerzální KU68-1902 s víčkem KO 68 o73,5x43mm - úprava kab. osv.</t>
  </si>
  <si>
    <t>Krabice univerzální KU68-1902 s víčkem KO 68 o73,5x43mm - pro 1x zásuvku</t>
  </si>
  <si>
    <t>Sada zásuvek pro podlahovou krabici 4x230V, 4xRj45</t>
  </si>
  <si>
    <t>Podlahová krabice 16M, víko tvrz. plast, šedá - montáž do připraveného místa</t>
  </si>
  <si>
    <t>rozvodný panel 1U, 8 x zásuvka dle ČSN, max. 16 A, kabel 3 x 1,5 mm, 2 m - na samostatný jistič v R, 19“</t>
  </si>
  <si>
    <t>Drážka v cihelno kamenné stěně</t>
  </si>
  <si>
    <t>Zaomítání a výmalba - stavba</t>
  </si>
  <si>
    <t>Měření a úprava v rozvaděči</t>
  </si>
  <si>
    <t>Úprava kabeláže pro osvětlení</t>
  </si>
  <si>
    <t>Koordinace s technologií osvětlení</t>
  </si>
  <si>
    <t>Revize</t>
  </si>
  <si>
    <t>Společné komponenty</t>
  </si>
  <si>
    <t>Triton s odjímatelnými stěnami rack 47U, 800x800</t>
  </si>
  <si>
    <t>Lišta vkládací 11x 10 EIP, l=2m</t>
  </si>
  <si>
    <t>Lišta vkládací 20x 20 EIP, l=2m, bílá</t>
  </si>
  <si>
    <t>Lišta vkládací 20x 20, l=2m, hnědá</t>
  </si>
  <si>
    <t>Trubka 20mm MONOFLEX, trubka ohebná</t>
  </si>
  <si>
    <t>Trubka 25mm MONOFLEX ARG</t>
  </si>
  <si>
    <t>Trubka 50mm MONOFLEX ARG</t>
  </si>
  <si>
    <t>PŘÍCHYTKA 20mm</t>
  </si>
  <si>
    <t>PŘÍCHYTKA 25mm</t>
  </si>
  <si>
    <t>PŘÍCHYTKA 50mm</t>
  </si>
  <si>
    <t>Lávka kabelová KL 85x400 S, l=3m, SMS</t>
  </si>
  <si>
    <t>Jistič 1p B  6A 10kA PL7</t>
  </si>
  <si>
    <t>Žlab drátěný 150x60</t>
  </si>
  <si>
    <t>Příslušenství drátěného žlabu (držáky, spojky, výložníky apod.)</t>
  </si>
  <si>
    <t>Třmenová příchytka pro uchycení kabeláže</t>
  </si>
  <si>
    <t>Krabice instalační odbočné a přístrojové, p.o.</t>
  </si>
  <si>
    <t>Drážka pro trubku p.o., vysekání</t>
  </si>
  <si>
    <t>Doprava osobní i materiálu</t>
  </si>
  <si>
    <t>Projektová dokumentace skut. provedení</t>
  </si>
  <si>
    <t>Koordinace a přípravné práce</t>
  </si>
  <si>
    <t>Ostatní VRN (zař. staveniště, energie, přesuny)</t>
  </si>
  <si>
    <t>Zaškolení</t>
  </si>
  <si>
    <t>Demontáže stáv. zařízení PZTS a VSS</t>
  </si>
  <si>
    <t>7 - VZT</t>
  </si>
  <si>
    <t>1 - Zařízení č. 1  - Zvlhčování</t>
  </si>
  <si>
    <t>2 - Zařízení č. 2 - Odvlhčování</t>
  </si>
  <si>
    <t>3 - Zařízení č. 3 Větrání TM</t>
  </si>
  <si>
    <t xml:space="preserve">99 - Ostatní </t>
  </si>
  <si>
    <t>Zařízení č. 1  - Zvlhčování</t>
  </si>
  <si>
    <t>1.A.1</t>
  </si>
  <si>
    <t>1.A.2</t>
  </si>
  <si>
    <t>Čidlo vlhkosti bezdrátové (pro 1.A.1)</t>
  </si>
  <si>
    <t>Zařízení č. 2 - Odvlhčování</t>
  </si>
  <si>
    <t>2.A.1</t>
  </si>
  <si>
    <t>2.A.2</t>
  </si>
  <si>
    <t>2.B.1</t>
  </si>
  <si>
    <t>2.E.1</t>
  </si>
  <si>
    <t>Kondenzátní potrubí a hadice plastové, průměr do DN20, vč.2x prostup stěnou, vč.začištění prostupů</t>
  </si>
  <si>
    <t>bm</t>
  </si>
  <si>
    <t>2.E.2</t>
  </si>
  <si>
    <t>Lišta plastová, s víkem, cca 60x40 (ochrana kond.potrubí a hadic)</t>
  </si>
  <si>
    <t>2.E.3</t>
  </si>
  <si>
    <t>Protizápachová uzávěrka (sifon) s kuličkou</t>
  </si>
  <si>
    <t>2.E.4</t>
  </si>
  <si>
    <t>Odbočka kan.potrubí KG, redukce na kond.potr. osazení do stáv.kanalizační potrubí KG 200 (rozměr ověřit)</t>
  </si>
  <si>
    <t>2.J.1</t>
  </si>
  <si>
    <t>Montážní, spojovací, kotevní, těsnící, izolační materiál, materiál jinde neuvedený (vč. vruty, závitové tyče, hmoždinky, kotvy, gumové podložky pod zařízení, atd.)</t>
  </si>
  <si>
    <t>Zařízení č. 3 Větrání TM</t>
  </si>
  <si>
    <t>3.B.1</t>
  </si>
  <si>
    <t>3.C.1</t>
  </si>
  <si>
    <t>Pružná manžeta D160, bez přírub (nebo pružná hadice)</t>
  </si>
  <si>
    <t>3.C.2</t>
  </si>
  <si>
    <t>Tlumič hluku kruhový, D160, L 600 mm</t>
  </si>
  <si>
    <t>3.C.3</t>
  </si>
  <si>
    <t>Mřížka sací D160</t>
  </si>
  <si>
    <t>3.C.4</t>
  </si>
  <si>
    <t>Mřížka výfuková D160, pohledová, barva dle arch.</t>
  </si>
  <si>
    <t>3.J.1</t>
  </si>
  <si>
    <t xml:space="preserve">Ostatní </t>
  </si>
  <si>
    <t>99.1</t>
  </si>
  <si>
    <t>Zprovoznění zařízení, uvedení do provozu</t>
  </si>
  <si>
    <t>99.2</t>
  </si>
  <si>
    <t>Zaškolení obsluhy a údržby provozovatele</t>
  </si>
  <si>
    <t>99.3</t>
  </si>
  <si>
    <t>Dokumentace skutečného stavu</t>
  </si>
  <si>
    <t>99.4</t>
  </si>
  <si>
    <t>99.5</t>
  </si>
  <si>
    <t>Doprava mimostaveništní, přesun hmot po staveništi</t>
  </si>
  <si>
    <t>8 - MaR</t>
  </si>
  <si>
    <t>D1 - PERIFERIE</t>
  </si>
  <si>
    <t xml:space="preserve">    D2 - MRS1</t>
  </si>
  <si>
    <t xml:space="preserve">    D3 - MRS2</t>
  </si>
  <si>
    <t xml:space="preserve">    D4 - MRS3</t>
  </si>
  <si>
    <t xml:space="preserve">    D5 - MRS4</t>
  </si>
  <si>
    <t>D6 - KABELY A NOSNÁ ČÁST</t>
  </si>
  <si>
    <t>Položka:</t>
  </si>
  <si>
    <t>Při vyplňování výkazu výměr je nutné respektovat dále uvedené pokyny:</t>
  </si>
  <si>
    <t>PERIFERIE</t>
  </si>
  <si>
    <t>TRV-…</t>
  </si>
  <si>
    <t>Bezdrátový dataloger, 868MHz protokol WMBUS (EN 13757-4), teplota + rel.vlhkost, bez ovladacího kolečka a displeje, barva bílá, napájení baterie 3x1,5V alk. typ AA, životnost baterie &gt;10 let</t>
  </si>
  <si>
    <t>MT-…</t>
  </si>
  <si>
    <t>MRS1</t>
  </si>
  <si>
    <t>Nástěnný datový rozvaděč RAK 20U 600 x 600mm, skleněné dveře</t>
  </si>
  <si>
    <t>SW</t>
  </si>
  <si>
    <t>Miniserver s nainstalovanou licencí SW, která je využívána krajem Vysočina k dálkovému dohledu nad budovami a sběru dat</t>
  </si>
  <si>
    <t>ROUTER</t>
  </si>
  <si>
    <t>Převodník Ethernet – RS485, Modbus RTU/IP router</t>
  </si>
  <si>
    <t>U1</t>
  </si>
  <si>
    <t>Zdroj na DIN 120W 24V DC</t>
  </si>
  <si>
    <t>Centrální jednotka pro bezdrátové termostatické hlavice, mobilní app zdarma, zdroj napájení 5V součástí, RJ45, LAN, ethernet 10/100M, ZigBee/IEEE 802.15.4</t>
  </si>
  <si>
    <t>Zásuvka 230V - 10A, na DIN lištu</t>
  </si>
  <si>
    <t>Jistič 10A, charakteristika C</t>
  </si>
  <si>
    <t>MRS2</t>
  </si>
  <si>
    <t>Plastová instalační krabice 400 x 300 x 170mm</t>
  </si>
  <si>
    <t>Gateway/repeater pro komunikaci s bezdrátovými zařízeními KFP, RS485 (Modbus RTU), napájení 230 V AC</t>
  </si>
  <si>
    <t>Repeater radiového signálu 868MHz pro bezdrátové termostatické hlavice, napájení 230V (do zásuvky)</t>
  </si>
  <si>
    <t>MRS3</t>
  </si>
  <si>
    <t>N5</t>
  </si>
  <si>
    <t>Gateway/repeater pro komunikaci s bezdrátovými zařízeními KFP, RS485 (Modbus RTU), napájení 230 V</t>
  </si>
  <si>
    <t>N6</t>
  </si>
  <si>
    <t>D5</t>
  </si>
  <si>
    <t>MRS4</t>
  </si>
  <si>
    <t>N7</t>
  </si>
  <si>
    <t>N8</t>
  </si>
  <si>
    <t>D6</t>
  </si>
  <si>
    <t>KABELY A NOSNÁ ČÁST</t>
  </si>
  <si>
    <t>Pol3</t>
  </si>
  <si>
    <t>J-Y(St)Y 2 x 2 x 0,8</t>
  </si>
  <si>
    <t>Pol4</t>
  </si>
  <si>
    <t>CYKY-J 3 x 1,5</t>
  </si>
  <si>
    <t>Pol5</t>
  </si>
  <si>
    <t>UTP CAT5</t>
  </si>
  <si>
    <t>Pol6</t>
  </si>
  <si>
    <t>Plastová lišta vkládací 25x22</t>
  </si>
  <si>
    <t>Pol7</t>
  </si>
  <si>
    <t>Ostatní drobný elektroinstalační materiál (příchytky, pásky,…)</t>
  </si>
  <si>
    <t>Pol8</t>
  </si>
  <si>
    <t>Montáže</t>
  </si>
  <si>
    <t>Pol9</t>
  </si>
  <si>
    <t>Naprogramování vizualizace</t>
  </si>
  <si>
    <t>Pol10</t>
  </si>
  <si>
    <t>- dílenská dokumentace dodavatele</t>
  </si>
  <si>
    <t>Pol11</t>
  </si>
  <si>
    <t>- dokumentace skutečného provedení</t>
  </si>
  <si>
    <t>Pol12</t>
  </si>
  <si>
    <t>- manuály</t>
  </si>
  <si>
    <t>Pol13</t>
  </si>
  <si>
    <t>- zaškolení</t>
  </si>
  <si>
    <t>Pol14</t>
  </si>
  <si>
    <t>- testy a revize</t>
  </si>
  <si>
    <t>Pol15</t>
  </si>
  <si>
    <t>- zkušební provoz</t>
  </si>
  <si>
    <t>Pol16</t>
  </si>
  <si>
    <t>- výchozí revize</t>
  </si>
  <si>
    <t>9 - Vedlejší a ostatní ná...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</si>
  <si>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</si>
  <si>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</si>
  <si>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</si>
  <si>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</si>
  <si>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VRN9 - Ostatní náklady</t>
  </si>
  <si>
    <t>VRN</t>
  </si>
  <si>
    <t>Vedlejší rozpočtové náklady</t>
  </si>
  <si>
    <t>VRN3</t>
  </si>
  <si>
    <t>Zařízení staveniště</t>
  </si>
  <si>
    <t>030001000</t>
  </si>
  <si>
    <t>VRN4</t>
  </si>
  <si>
    <t>Inženýrská činnost</t>
  </si>
  <si>
    <t>040001000</t>
  </si>
  <si>
    <t>VRN5</t>
  </si>
  <si>
    <t>Finanční náklady</t>
  </si>
  <si>
    <t>050001000</t>
  </si>
  <si>
    <t>Finanční náklady (pojištění, záruky)</t>
  </si>
  <si>
    <t>VRN9</t>
  </si>
  <si>
    <t>Ostatní náklady</t>
  </si>
  <si>
    <t>090001000</t>
  </si>
  <si>
    <t>Ostatní náklady - spolupráce s památkáři</t>
  </si>
  <si>
    <t xml:space="preserve">Zvlhčovač adiabatický, cirkulační (se zásobníkem na vodu) zásobník na vodu s kolečky, čidlo hladiny, čidlo přetečení ele.příkon max 72 W/230V, hluk max. LpA 50 dB, LwA 65 dB zvlhč.výkon 1,7 kg/h 25°C/20%,  1,2 kg/h 23°C/45% </t>
  </si>
  <si>
    <t xml:space="preserve">Odvlhčovač adsorpční,
cirkulační (vlhkost odváděna do kondenzátu)
elektrický ohřev
vč. čerpadla kondenzátu
ele.příkon 1,5 kW/230V
odvlhč.výkon 0,65 kg/h 20°C/60%,  0,65 kg/h 18°C/60%
</t>
  </si>
  <si>
    <t xml:space="preserve">Hygrostat nástěnný (připojitelný k 2.A.1)
vč. připojovací kabel do 10m, kabelová trasa (lišta)
</t>
  </si>
  <si>
    <t xml:space="preserve">Ventilátor potrubní,,200 m3/h / 120 Pa, 50W 230V, D160,  tichý LwA 40 dB do okolí v prac.bodě 3ot., ot zvolit ve zušebním provozu </t>
  </si>
  <si>
    <t xml:space="preserve">Kondenzátní čerpadlo čerpací výška 5 m vč.zpětné klapky, rozměr cca 20x12x17 cm, 12W/230V </t>
  </si>
  <si>
    <t>Dokumentace pro předání díla:  návod k obsluze - generální a jednotlivých strojů a zařízení  protokol o zaškolení                                                                       protokol o uvedení zařízení do provozu  protokol o předání zařízení                                                              
 ostatní potřebné protokoly (pokud budou potřebné)</t>
  </si>
  <si>
    <t>Spojovací, závěsový, těsnící, izolační a montážní materiál - jinde neuvedený</t>
  </si>
  <si>
    <t>Poznámka k položce:
Předmětem plnění je kompletní dodávka, montáž, doprava, vnitrostaveništní manipulace, veškerý související doplňkový, podružný a montážní materiál tak, aby celé zařízení bylo funkční a splňovalo všechny předpisy, které se na ně vztahují.
Součásti ceny všech položek je vybalení veškerého dodaného materiálu včetně ekologické likvidace obalů a jejich součástí.
Součástí ceny musí být veškeré náklady, aby cena byla konečná a zahrnovala celou dodávku a montáž akce.
Všechny použité výrobky musí mít osvědčení o schválení k provozu v České republice.
V průběhu provádění prací budou respektovány všechny příslušné platné předpisy a požadavky BOZP. Náklady vyplývající z jejich dodržení jsou součástí jednotkové ceny a nebudou zvlášť hrazeny.
Veškeré práce budou provedeny úhledně, řádně a kvalitně řemeslným způsobem.
Součástí dodávky a součástí jednotkových cen jsou také veškeré pomocné práce, výkony přípomocí jako zhotovení drážek, sekání či řezání otvorů, vrtání jádrových vrtů pro prostupy instalací stěnami a stropy, zednické zapravení a začištění drážek, prostupů a otvorů a úklid staveniště od suti, zbytků materiálu, pomocných konstrukcí, lešení apod.</t>
  </si>
  <si>
    <t xml:space="preserve"> Poznámka k položce: FLOWBOX</t>
  </si>
  <si>
    <t>Routovací zařízení s dobrým výkonem pro kanceláře a menší podniky, 5x Gigabit Ethernet, 5x Fast Ethernet, 1x Gbit SFP, microUSB, 600MHz procesor , WiFi 802.11b/g/n, 128MB RAM, RouterOS Level 5, podpora PoE napájení.</t>
  </si>
  <si>
    <t>Bezdrátová programovatelná radiátorová termostatická hlavice, napájení baterie 2x1,5V alk. typ AA, připojení M30 x 1,5mm, komunikace ZigBee s centrální jednotkou, vč. příslušenství pro montáž na konkrétní radiátorový ventil (nutno ověřit na stavbě před dodáním)</t>
  </si>
  <si>
    <t xml:space="preserve">Revitalizace prostor OGV, objekt Komenského 10, Jihlava </t>
  </si>
  <si>
    <t>99.6</t>
  </si>
  <si>
    <t>Dodavatel:</t>
  </si>
  <si>
    <t>Dodavatel</t>
  </si>
  <si>
    <t>Zadavatel</t>
  </si>
  <si>
    <t>Měnit lze pouze buňky se žlutým podbarvením!
1) na prvním listu Rekapitulace stavby vyplňte v sestavě
    a) Souhrnný list
       - údaje o Dodavateli
         (přenesou se do ostatních sestav i v jiných listech)
    b) Rekapitulace objektů
       - potřebné Ostatní náklady
2) na vybraných listech vyplňte v sestavě
    a) Krycí list
       - údaje o Dodavateli, pokud se liší od údajů o Dodavateli na Souhrnném
          listu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</si>
  <si>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Zásuvka datová 2× RJ45 CAT6A - rámečky v NN (kompatibilní s celou dodávkou NN)</t>
  </si>
  <si>
    <t>LAN patch panel CAT.6A 48*RJ45/U 2U 19'</t>
  </si>
  <si>
    <t>Instalační kabel CAT6A FTP PVC Eca 500m/cívka SXKD-6-FTP-PVC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</si>
</sst>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%"/>
    <numFmt numFmtId="165" formatCode="dd\.mm\.yyyy"/>
    <numFmt numFmtId="166" formatCode="#,##0.00000"/>
    <numFmt numFmtId="167" formatCode="#,##0.000"/>
    <numFmt numFmtId="168" formatCode="\ #,##0.00&quot; Kč &quot;;\-#,##0.00&quot; Kč &quot;;&quot; -&quot;#&quot; Kč &quot;;@\ 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  <font>
      <sz val="12"/>
      <name val="formata"/>
      <family val="2"/>
    </font>
    <font>
      <u val="single"/>
      <sz val="12"/>
      <color indexed="8"/>
      <name val="formata"/>
      <family val="2"/>
    </font>
    <font>
      <sz val="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>
      <alignment/>
      <protection/>
    </xf>
    <xf numFmtId="0" fontId="42" fillId="0" borderId="0">
      <alignment/>
      <protection/>
    </xf>
    <xf numFmtId="0" fontId="41" fillId="0" borderId="0" applyNumberFormat="0" applyBorder="0" applyAlignment="0" applyProtection="0"/>
    <xf numFmtId="168" fontId="3" fillId="0" borderId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9" fontId="3" fillId="0" borderId="0" applyFill="0" applyBorder="0" applyAlignment="0" applyProtection="0"/>
    <xf numFmtId="0" fontId="1" fillId="0" borderId="0">
      <alignment/>
      <protection/>
    </xf>
  </cellStyleXfs>
  <cellXfs count="2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4" fontId="25" fillId="0" borderId="0" xfId="0" applyNumberFormat="1" applyFont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38" fillId="0" borderId="0" xfId="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4" fillId="5" borderId="0" xfId="0" applyFont="1" applyFill="1" applyAlignment="1">
      <alignment horizontal="center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3" fillId="4" borderId="7" xfId="0" applyFont="1" applyFill="1" applyBorder="1" applyAlignment="1">
      <alignment horizontal="right"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3" fillId="4" borderId="2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6" xfId="21"/>
    <cellStyle name="Font_Ariel_Small" xfId="22"/>
    <cellStyle name="Hypertextový odkaz 2" xfId="23"/>
    <cellStyle name="měny 2" xfId="24"/>
    <cellStyle name="normální 2" xfId="25"/>
    <cellStyle name="normální 3" xfId="26"/>
    <cellStyle name="normální 4" xfId="27"/>
    <cellStyle name="normální 5" xfId="28"/>
    <cellStyle name="procent 2" xfId="29"/>
    <cellStyle name="Styl 1 2" xfId="3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3"/>
  <sheetViews>
    <sheetView showGridLines="0" workbookViewId="0" topLeftCell="A88">
      <selection activeCell="BE5" sqref="BE5:BE34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710937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ht="37" customHeight="1">
      <c r="AR2" s="207" t="s">
        <v>5</v>
      </c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S2" s="16" t="s">
        <v>6</v>
      </c>
      <c r="BT2" s="16" t="s">
        <v>7</v>
      </c>
    </row>
    <row r="3" spans="2:72" ht="7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ht="12" customHeight="1">
      <c r="B5" s="19"/>
      <c r="D5" s="23" t="s">
        <v>13</v>
      </c>
      <c r="K5" s="195" t="s">
        <v>14</v>
      </c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R5" s="19"/>
      <c r="BE5" s="219" t="s">
        <v>1475</v>
      </c>
      <c r="BS5" s="16" t="s">
        <v>6</v>
      </c>
    </row>
    <row r="6" spans="2:71" ht="37" customHeight="1">
      <c r="B6" s="19"/>
      <c r="D6" s="25" t="s">
        <v>15</v>
      </c>
      <c r="K6" s="197" t="s">
        <v>1470</v>
      </c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R6" s="19"/>
      <c r="BE6" s="220"/>
      <c r="BS6" s="16" t="s">
        <v>6</v>
      </c>
    </row>
    <row r="7" spans="2:71" ht="12" customHeight="1">
      <c r="B7" s="19"/>
      <c r="D7" s="26" t="s">
        <v>16</v>
      </c>
      <c r="K7" s="24" t="s">
        <v>1</v>
      </c>
      <c r="AK7" s="26" t="s">
        <v>17</v>
      </c>
      <c r="AN7" s="24" t="s">
        <v>1</v>
      </c>
      <c r="AR7" s="19"/>
      <c r="BE7" s="220"/>
      <c r="BS7" s="16" t="s">
        <v>6</v>
      </c>
    </row>
    <row r="8" spans="2:71" ht="12" customHeight="1">
      <c r="B8" s="19"/>
      <c r="D8" s="26" t="s">
        <v>18</v>
      </c>
      <c r="K8" s="24" t="s">
        <v>19</v>
      </c>
      <c r="AK8" s="26" t="s">
        <v>20</v>
      </c>
      <c r="AN8" s="27" t="s">
        <v>21</v>
      </c>
      <c r="AR8" s="19"/>
      <c r="BE8" s="220"/>
      <c r="BS8" s="16" t="s">
        <v>6</v>
      </c>
    </row>
    <row r="9" spans="2:71" ht="14.4" customHeight="1">
      <c r="B9" s="19"/>
      <c r="AR9" s="19"/>
      <c r="BE9" s="220"/>
      <c r="BS9" s="16" t="s">
        <v>6</v>
      </c>
    </row>
    <row r="10" spans="2:71" ht="12" customHeight="1">
      <c r="B10" s="19"/>
      <c r="D10" s="26" t="s">
        <v>22</v>
      </c>
      <c r="AK10" s="26" t="s">
        <v>23</v>
      </c>
      <c r="AN10" s="24" t="s">
        <v>1</v>
      </c>
      <c r="AR10" s="19"/>
      <c r="BE10" s="220"/>
      <c r="BS10" s="16" t="s">
        <v>6</v>
      </c>
    </row>
    <row r="11" spans="2:71" ht="18.5" customHeight="1">
      <c r="B11" s="19"/>
      <c r="E11" s="24" t="s">
        <v>24</v>
      </c>
      <c r="AK11" s="26" t="s">
        <v>25</v>
      </c>
      <c r="AN11" s="24" t="s">
        <v>1</v>
      </c>
      <c r="AR11" s="19"/>
      <c r="BE11" s="220"/>
      <c r="BS11" s="16" t="s">
        <v>6</v>
      </c>
    </row>
    <row r="12" spans="2:71" ht="7" customHeight="1">
      <c r="B12" s="19"/>
      <c r="AR12" s="19"/>
      <c r="BE12" s="220"/>
      <c r="BS12" s="16" t="s">
        <v>6</v>
      </c>
    </row>
    <row r="13" spans="2:71" ht="12" customHeight="1">
      <c r="B13" s="19"/>
      <c r="D13" s="26" t="s">
        <v>1472</v>
      </c>
      <c r="AK13" s="26" t="s">
        <v>23</v>
      </c>
      <c r="AN13" s="28" t="s">
        <v>26</v>
      </c>
      <c r="AR13" s="19"/>
      <c r="BE13" s="220"/>
      <c r="BS13" s="16" t="s">
        <v>6</v>
      </c>
    </row>
    <row r="14" spans="2:71" ht="12.5">
      <c r="B14" s="19"/>
      <c r="E14" s="198" t="s">
        <v>26</v>
      </c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26" t="s">
        <v>25</v>
      </c>
      <c r="AN14" s="28" t="s">
        <v>26</v>
      </c>
      <c r="AR14" s="19"/>
      <c r="BE14" s="220"/>
      <c r="BS14" s="16" t="s">
        <v>6</v>
      </c>
    </row>
    <row r="15" spans="2:71" ht="7" customHeight="1">
      <c r="B15" s="19"/>
      <c r="AR15" s="19"/>
      <c r="BE15" s="220"/>
      <c r="BS15" s="16" t="s">
        <v>3</v>
      </c>
    </row>
    <row r="16" spans="2:71" ht="12" customHeight="1">
      <c r="B16" s="19"/>
      <c r="D16" s="26" t="s">
        <v>27</v>
      </c>
      <c r="AK16" s="26" t="s">
        <v>23</v>
      </c>
      <c r="AN16" s="24" t="s">
        <v>1</v>
      </c>
      <c r="AR16" s="19"/>
      <c r="BE16" s="220"/>
      <c r="BS16" s="16" t="s">
        <v>3</v>
      </c>
    </row>
    <row r="17" spans="2:71" ht="18.5" customHeight="1">
      <c r="B17" s="19"/>
      <c r="E17" s="24" t="s">
        <v>28</v>
      </c>
      <c r="AK17" s="26" t="s">
        <v>25</v>
      </c>
      <c r="AN17" s="24" t="s">
        <v>1</v>
      </c>
      <c r="AR17" s="19"/>
      <c r="BE17" s="220"/>
      <c r="BS17" s="16" t="s">
        <v>29</v>
      </c>
    </row>
    <row r="18" spans="2:71" ht="7" customHeight="1">
      <c r="B18" s="19"/>
      <c r="AR18" s="19"/>
      <c r="BE18" s="220"/>
      <c r="BS18" s="16" t="s">
        <v>6</v>
      </c>
    </row>
    <row r="19" spans="2:71" ht="12" customHeight="1">
      <c r="B19" s="19"/>
      <c r="D19" s="26" t="s">
        <v>30</v>
      </c>
      <c r="AK19" s="26" t="s">
        <v>23</v>
      </c>
      <c r="AN19" s="24" t="s">
        <v>1</v>
      </c>
      <c r="AR19" s="19"/>
      <c r="BE19" s="220"/>
      <c r="BS19" s="16" t="s">
        <v>6</v>
      </c>
    </row>
    <row r="20" spans="2:71" ht="18.5" customHeight="1">
      <c r="B20" s="19"/>
      <c r="E20" s="24" t="s">
        <v>19</v>
      </c>
      <c r="AK20" s="26" t="s">
        <v>25</v>
      </c>
      <c r="AN20" s="24" t="s">
        <v>1</v>
      </c>
      <c r="AR20" s="19"/>
      <c r="BE20" s="220"/>
      <c r="BS20" s="16" t="s">
        <v>29</v>
      </c>
    </row>
    <row r="21" spans="2:57" ht="7" customHeight="1">
      <c r="B21" s="19"/>
      <c r="AR21" s="19"/>
      <c r="BE21" s="220"/>
    </row>
    <row r="22" spans="2:57" ht="12" customHeight="1">
      <c r="B22" s="19"/>
      <c r="D22" s="26" t="s">
        <v>31</v>
      </c>
      <c r="AR22" s="19"/>
      <c r="BE22" s="220"/>
    </row>
    <row r="23" spans="2:57" ht="16.5" customHeight="1">
      <c r="B23" s="19"/>
      <c r="E23" s="200" t="s">
        <v>1</v>
      </c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R23" s="19"/>
      <c r="BE23" s="220"/>
    </row>
    <row r="24" spans="2:57" ht="7" customHeight="1">
      <c r="B24" s="19"/>
      <c r="AR24" s="19"/>
      <c r="BE24" s="220"/>
    </row>
    <row r="25" spans="2:57" ht="7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20"/>
    </row>
    <row r="26" spans="2:57" s="1" customFormat="1" ht="25.9" customHeight="1">
      <c r="B26" s="31"/>
      <c r="D26" s="32" t="s">
        <v>32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01">
        <f>ROUND(AG94,2)</f>
        <v>0</v>
      </c>
      <c r="AL26" s="202"/>
      <c r="AM26" s="202"/>
      <c r="AN26" s="202"/>
      <c r="AO26" s="202"/>
      <c r="AR26" s="31"/>
      <c r="BE26" s="220"/>
    </row>
    <row r="27" spans="2:57" s="1" customFormat="1" ht="7" customHeight="1">
      <c r="B27" s="31"/>
      <c r="AR27" s="31"/>
      <c r="BE27" s="220"/>
    </row>
    <row r="28" spans="2:57" s="1" customFormat="1" ht="12.5">
      <c r="B28" s="31"/>
      <c r="L28" s="191" t="s">
        <v>33</v>
      </c>
      <c r="M28" s="191"/>
      <c r="N28" s="191"/>
      <c r="O28" s="191"/>
      <c r="P28" s="191"/>
      <c r="W28" s="191" t="s">
        <v>34</v>
      </c>
      <c r="X28" s="191"/>
      <c r="Y28" s="191"/>
      <c r="Z28" s="191"/>
      <c r="AA28" s="191"/>
      <c r="AB28" s="191"/>
      <c r="AC28" s="191"/>
      <c r="AD28" s="191"/>
      <c r="AE28" s="191"/>
      <c r="AK28" s="191" t="s">
        <v>35</v>
      </c>
      <c r="AL28" s="191"/>
      <c r="AM28" s="191"/>
      <c r="AN28" s="191"/>
      <c r="AO28" s="191"/>
      <c r="AR28" s="31"/>
      <c r="BE28" s="220"/>
    </row>
    <row r="29" spans="2:57" s="2" customFormat="1" ht="14.4" customHeight="1">
      <c r="B29" s="35"/>
      <c r="D29" s="26" t="s">
        <v>36</v>
      </c>
      <c r="F29" s="26" t="s">
        <v>37</v>
      </c>
      <c r="L29" s="194">
        <v>0.21</v>
      </c>
      <c r="M29" s="193"/>
      <c r="N29" s="193"/>
      <c r="O29" s="193"/>
      <c r="P29" s="193"/>
      <c r="W29" s="192">
        <f>ROUND(AZ94,2)</f>
        <v>0</v>
      </c>
      <c r="X29" s="193"/>
      <c r="Y29" s="193"/>
      <c r="Z29" s="193"/>
      <c r="AA29" s="193"/>
      <c r="AB29" s="193"/>
      <c r="AC29" s="193"/>
      <c r="AD29" s="193"/>
      <c r="AE29" s="193"/>
      <c r="AK29" s="192">
        <f>ROUND(AV94,2)</f>
        <v>0</v>
      </c>
      <c r="AL29" s="193"/>
      <c r="AM29" s="193"/>
      <c r="AN29" s="193"/>
      <c r="AO29" s="193"/>
      <c r="AR29" s="35"/>
      <c r="BE29" s="221"/>
    </row>
    <row r="30" spans="2:57" s="2" customFormat="1" ht="14.4" customHeight="1">
      <c r="B30" s="35"/>
      <c r="F30" s="26" t="s">
        <v>38</v>
      </c>
      <c r="L30" s="194">
        <v>0.15</v>
      </c>
      <c r="M30" s="193"/>
      <c r="N30" s="193"/>
      <c r="O30" s="193"/>
      <c r="P30" s="193"/>
      <c r="W30" s="192">
        <f>ROUND(BA94,2)</f>
        <v>0</v>
      </c>
      <c r="X30" s="193"/>
      <c r="Y30" s="193"/>
      <c r="Z30" s="193"/>
      <c r="AA30" s="193"/>
      <c r="AB30" s="193"/>
      <c r="AC30" s="193"/>
      <c r="AD30" s="193"/>
      <c r="AE30" s="193"/>
      <c r="AK30" s="192">
        <f>ROUND(AW94,2)</f>
        <v>0</v>
      </c>
      <c r="AL30" s="193"/>
      <c r="AM30" s="193"/>
      <c r="AN30" s="193"/>
      <c r="AO30" s="193"/>
      <c r="AR30" s="35"/>
      <c r="BE30" s="221"/>
    </row>
    <row r="31" spans="2:57" s="2" customFormat="1" ht="14.4" customHeight="1" hidden="1">
      <c r="B31" s="35"/>
      <c r="F31" s="26" t="s">
        <v>39</v>
      </c>
      <c r="L31" s="194">
        <v>0.21</v>
      </c>
      <c r="M31" s="193"/>
      <c r="N31" s="193"/>
      <c r="O31" s="193"/>
      <c r="P31" s="193"/>
      <c r="W31" s="192">
        <f>ROUND(BB94,2)</f>
        <v>0</v>
      </c>
      <c r="X31" s="193"/>
      <c r="Y31" s="193"/>
      <c r="Z31" s="193"/>
      <c r="AA31" s="193"/>
      <c r="AB31" s="193"/>
      <c r="AC31" s="193"/>
      <c r="AD31" s="193"/>
      <c r="AE31" s="193"/>
      <c r="AK31" s="192">
        <v>0</v>
      </c>
      <c r="AL31" s="193"/>
      <c r="AM31" s="193"/>
      <c r="AN31" s="193"/>
      <c r="AO31" s="193"/>
      <c r="AR31" s="35"/>
      <c r="BE31" s="221"/>
    </row>
    <row r="32" spans="2:57" s="2" customFormat="1" ht="14.4" customHeight="1" hidden="1">
      <c r="B32" s="35"/>
      <c r="F32" s="26" t="s">
        <v>40</v>
      </c>
      <c r="L32" s="194">
        <v>0.15</v>
      </c>
      <c r="M32" s="193"/>
      <c r="N32" s="193"/>
      <c r="O32" s="193"/>
      <c r="P32" s="193"/>
      <c r="W32" s="192">
        <f>ROUND(BC94,2)</f>
        <v>0</v>
      </c>
      <c r="X32" s="193"/>
      <c r="Y32" s="193"/>
      <c r="Z32" s="193"/>
      <c r="AA32" s="193"/>
      <c r="AB32" s="193"/>
      <c r="AC32" s="193"/>
      <c r="AD32" s="193"/>
      <c r="AE32" s="193"/>
      <c r="AK32" s="192">
        <v>0</v>
      </c>
      <c r="AL32" s="193"/>
      <c r="AM32" s="193"/>
      <c r="AN32" s="193"/>
      <c r="AO32" s="193"/>
      <c r="AR32" s="35"/>
      <c r="BE32" s="221"/>
    </row>
    <row r="33" spans="2:57" s="2" customFormat="1" ht="14.4" customHeight="1" hidden="1">
      <c r="B33" s="35"/>
      <c r="F33" s="26" t="s">
        <v>41</v>
      </c>
      <c r="L33" s="194">
        <v>0</v>
      </c>
      <c r="M33" s="193"/>
      <c r="N33" s="193"/>
      <c r="O33" s="193"/>
      <c r="P33" s="193"/>
      <c r="W33" s="192">
        <f>ROUND(BD94,2)</f>
        <v>0</v>
      </c>
      <c r="X33" s="193"/>
      <c r="Y33" s="193"/>
      <c r="Z33" s="193"/>
      <c r="AA33" s="193"/>
      <c r="AB33" s="193"/>
      <c r="AC33" s="193"/>
      <c r="AD33" s="193"/>
      <c r="AE33" s="193"/>
      <c r="AK33" s="192">
        <v>0</v>
      </c>
      <c r="AL33" s="193"/>
      <c r="AM33" s="193"/>
      <c r="AN33" s="193"/>
      <c r="AO33" s="193"/>
      <c r="AR33" s="35"/>
      <c r="BE33" s="221"/>
    </row>
    <row r="34" spans="2:57" s="1" customFormat="1" ht="7" customHeight="1">
      <c r="B34" s="31"/>
      <c r="AR34" s="31"/>
      <c r="BE34" s="220"/>
    </row>
    <row r="35" spans="2:44" s="1" customFormat="1" ht="25.9" customHeight="1">
      <c r="B35" s="31"/>
      <c r="C35" s="36"/>
      <c r="D35" s="37" t="s">
        <v>42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43</v>
      </c>
      <c r="U35" s="38"/>
      <c r="V35" s="38"/>
      <c r="W35" s="38"/>
      <c r="X35" s="206" t="s">
        <v>44</v>
      </c>
      <c r="Y35" s="204"/>
      <c r="Z35" s="204"/>
      <c r="AA35" s="204"/>
      <c r="AB35" s="204"/>
      <c r="AC35" s="38"/>
      <c r="AD35" s="38"/>
      <c r="AE35" s="38"/>
      <c r="AF35" s="38"/>
      <c r="AG35" s="38"/>
      <c r="AH35" s="38"/>
      <c r="AI35" s="38"/>
      <c r="AJ35" s="38"/>
      <c r="AK35" s="203">
        <f>SUM(AK26:AK33)</f>
        <v>0</v>
      </c>
      <c r="AL35" s="204"/>
      <c r="AM35" s="204"/>
      <c r="AN35" s="204"/>
      <c r="AO35" s="205"/>
      <c r="AP35" s="36"/>
      <c r="AQ35" s="36"/>
      <c r="AR35" s="31"/>
    </row>
    <row r="36" spans="2:44" s="1" customFormat="1" ht="7" customHeight="1">
      <c r="B36" s="31"/>
      <c r="AR36" s="31"/>
    </row>
    <row r="37" spans="2:44" s="1" customFormat="1" ht="14.4" customHeight="1">
      <c r="B37" s="31"/>
      <c r="AR37" s="31"/>
    </row>
    <row r="38" spans="2:44" ht="14.4" customHeight="1">
      <c r="B38" s="19"/>
      <c r="AR38" s="19"/>
    </row>
    <row r="39" spans="2:44" ht="14.4" customHeight="1">
      <c r="B39" s="19"/>
      <c r="AR39" s="19"/>
    </row>
    <row r="40" spans="2:44" ht="14.4" customHeight="1">
      <c r="B40" s="19"/>
      <c r="AR40" s="19"/>
    </row>
    <row r="41" spans="2:44" ht="14.4" customHeight="1">
      <c r="B41" s="19"/>
      <c r="AR41" s="19"/>
    </row>
    <row r="42" spans="2:44" ht="14.4" customHeight="1">
      <c r="B42" s="19"/>
      <c r="AR42" s="19"/>
    </row>
    <row r="43" spans="2:44" ht="14.4" customHeight="1">
      <c r="B43" s="19"/>
      <c r="AR43" s="19"/>
    </row>
    <row r="44" spans="2:44" ht="14.4" customHeight="1">
      <c r="B44" s="19"/>
      <c r="AR44" s="19"/>
    </row>
    <row r="45" spans="2:44" ht="14.4" customHeight="1">
      <c r="B45" s="19"/>
      <c r="AR45" s="19"/>
    </row>
    <row r="46" spans="2:44" ht="14.4" customHeight="1">
      <c r="B46" s="19"/>
      <c r="AR46" s="19"/>
    </row>
    <row r="47" spans="2:44" ht="14.4" customHeight="1">
      <c r="B47" s="19"/>
      <c r="AR47" s="19"/>
    </row>
    <row r="48" spans="2:44" ht="14.4" customHeight="1">
      <c r="B48" s="19"/>
      <c r="AR48" s="19"/>
    </row>
    <row r="49" spans="2:44" s="1" customFormat="1" ht="14.4" customHeight="1">
      <c r="B49" s="31"/>
      <c r="D49" s="40" t="s">
        <v>45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46</v>
      </c>
      <c r="AI49" s="41"/>
      <c r="AJ49" s="41"/>
      <c r="AK49" s="41"/>
      <c r="AL49" s="41"/>
      <c r="AM49" s="41"/>
      <c r="AN49" s="41"/>
      <c r="AO49" s="41"/>
      <c r="AR49" s="31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2:44" s="1" customFormat="1" ht="12.5">
      <c r="B60" s="31"/>
      <c r="D60" s="42" t="s">
        <v>47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48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47</v>
      </c>
      <c r="AI60" s="33"/>
      <c r="AJ60" s="33"/>
      <c r="AK60" s="33"/>
      <c r="AL60" s="33"/>
      <c r="AM60" s="42" t="s">
        <v>48</v>
      </c>
      <c r="AN60" s="33"/>
      <c r="AO60" s="33"/>
      <c r="AR60" s="31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2:44" s="1" customFormat="1" ht="13">
      <c r="B64" s="31"/>
      <c r="D64" s="40" t="s">
        <v>1474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1473</v>
      </c>
      <c r="AI64" s="41"/>
      <c r="AJ64" s="41"/>
      <c r="AK64" s="41"/>
      <c r="AL64" s="41"/>
      <c r="AM64" s="41"/>
      <c r="AN64" s="41"/>
      <c r="AO64" s="41"/>
      <c r="AR64" s="31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2:44" s="1" customFormat="1" ht="12.5">
      <c r="B75" s="31"/>
      <c r="D75" s="42" t="s">
        <v>47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48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47</v>
      </c>
      <c r="AI75" s="33"/>
      <c r="AJ75" s="33"/>
      <c r="AK75" s="33"/>
      <c r="AL75" s="33"/>
      <c r="AM75" s="42" t="s">
        <v>48</v>
      </c>
      <c r="AN75" s="33"/>
      <c r="AO75" s="33"/>
      <c r="AR75" s="31"/>
    </row>
    <row r="76" spans="2:44" s="1" customFormat="1" ht="12">
      <c r="B76" s="31"/>
      <c r="AR76" s="31"/>
    </row>
    <row r="77" spans="2:44" s="1" customFormat="1" ht="7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2:44" s="1" customFormat="1" ht="7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2:44" s="1" customFormat="1" ht="25" customHeight="1">
      <c r="B82" s="31"/>
      <c r="C82" s="20" t="s">
        <v>49</v>
      </c>
      <c r="AR82" s="31"/>
    </row>
    <row r="83" spans="2:44" s="1" customFormat="1" ht="7" customHeight="1">
      <c r="B83" s="31"/>
      <c r="AR83" s="31"/>
    </row>
    <row r="84" spans="2:44" s="3" customFormat="1" ht="12" customHeight="1">
      <c r="B84" s="47"/>
      <c r="C84" s="26" t="s">
        <v>13</v>
      </c>
      <c r="L84" s="3" t="str">
        <f>K5</f>
        <v>IMPORT</v>
      </c>
      <c r="AR84" s="47"/>
    </row>
    <row r="85" spans="2:44" s="4" customFormat="1" ht="37" customHeight="1">
      <c r="B85" s="48"/>
      <c r="C85" s="49" t="s">
        <v>15</v>
      </c>
      <c r="L85" s="216" t="str">
        <f>K6</f>
        <v xml:space="preserve">Revitalizace prostor OGV, objekt Komenského 10, Jihlava </v>
      </c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  <c r="AJ85" s="217"/>
      <c r="AK85" s="217"/>
      <c r="AL85" s="217"/>
      <c r="AM85" s="217"/>
      <c r="AN85" s="217"/>
      <c r="AO85" s="217"/>
      <c r="AR85" s="48"/>
    </row>
    <row r="86" spans="2:44" s="1" customFormat="1" ht="7" customHeight="1">
      <c r="B86" s="31"/>
      <c r="AR86" s="31"/>
    </row>
    <row r="87" spans="2:44" s="1" customFormat="1" ht="12" customHeight="1">
      <c r="B87" s="31"/>
      <c r="C87" s="26" t="s">
        <v>18</v>
      </c>
      <c r="L87" s="50" t="str">
        <f>IF(K8="","",K8)</f>
        <v xml:space="preserve"> </v>
      </c>
      <c r="AI87" s="26" t="s">
        <v>20</v>
      </c>
      <c r="AM87" s="222" t="str">
        <f>IF(AN8="","",AN8)</f>
        <v>24. 8. 2023</v>
      </c>
      <c r="AN87" s="222"/>
      <c r="AR87" s="31"/>
    </row>
    <row r="88" spans="2:44" s="1" customFormat="1" ht="7" customHeight="1">
      <c r="B88" s="31"/>
      <c r="AR88" s="31"/>
    </row>
    <row r="89" spans="2:56" s="1" customFormat="1" ht="15.15" customHeight="1">
      <c r="B89" s="31"/>
      <c r="C89" s="26" t="s">
        <v>22</v>
      </c>
      <c r="L89" s="3" t="str">
        <f>IF(E11="","",E11)</f>
        <v>Oblastní galerie Vysočiny v Jihlavě</v>
      </c>
      <c r="AI89" s="26" t="s">
        <v>27</v>
      </c>
      <c r="AM89" s="223" t="str">
        <f>IF(E17="","",E17)</f>
        <v>Atelier Tsunami s.r.o.</v>
      </c>
      <c r="AN89" s="224"/>
      <c r="AO89" s="224"/>
      <c r="AP89" s="224"/>
      <c r="AR89" s="31"/>
      <c r="AS89" s="211" t="s">
        <v>50</v>
      </c>
      <c r="AT89" s="212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2:56" s="1" customFormat="1" ht="15.15" customHeight="1">
      <c r="B90" s="31"/>
      <c r="C90" s="26" t="s">
        <v>1472</v>
      </c>
      <c r="L90" s="3" t="str">
        <f>IF(E14="Vyplň údaj","",E14)</f>
        <v/>
      </c>
      <c r="AI90" s="26" t="s">
        <v>30</v>
      </c>
      <c r="AM90" s="223" t="str">
        <f>IF(E20="","",E20)</f>
        <v xml:space="preserve"> </v>
      </c>
      <c r="AN90" s="224"/>
      <c r="AO90" s="224"/>
      <c r="AP90" s="224"/>
      <c r="AR90" s="31"/>
      <c r="AS90" s="213"/>
      <c r="AT90" s="214"/>
      <c r="BD90" s="55"/>
    </row>
    <row r="91" spans="2:56" s="1" customFormat="1" ht="10.75" customHeight="1">
      <c r="B91" s="31"/>
      <c r="AR91" s="31"/>
      <c r="AS91" s="213"/>
      <c r="AT91" s="214"/>
      <c r="BD91" s="55"/>
    </row>
    <row r="92" spans="2:56" s="1" customFormat="1" ht="29.25" customHeight="1">
      <c r="B92" s="31"/>
      <c r="C92" s="190" t="s">
        <v>51</v>
      </c>
      <c r="D92" s="189"/>
      <c r="E92" s="189"/>
      <c r="F92" s="189"/>
      <c r="G92" s="189"/>
      <c r="H92" s="56"/>
      <c r="I92" s="188" t="s">
        <v>52</v>
      </c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210" t="s">
        <v>53</v>
      </c>
      <c r="AH92" s="189"/>
      <c r="AI92" s="189"/>
      <c r="AJ92" s="189"/>
      <c r="AK92" s="189"/>
      <c r="AL92" s="189"/>
      <c r="AM92" s="189"/>
      <c r="AN92" s="188" t="s">
        <v>54</v>
      </c>
      <c r="AO92" s="189"/>
      <c r="AP92" s="225"/>
      <c r="AQ92" s="57" t="s">
        <v>55</v>
      </c>
      <c r="AR92" s="31"/>
      <c r="AS92" s="58" t="s">
        <v>56</v>
      </c>
      <c r="AT92" s="59" t="s">
        <v>57</v>
      </c>
      <c r="AU92" s="59" t="s">
        <v>58</v>
      </c>
      <c r="AV92" s="59" t="s">
        <v>59</v>
      </c>
      <c r="AW92" s="59" t="s">
        <v>60</v>
      </c>
      <c r="AX92" s="59" t="s">
        <v>61</v>
      </c>
      <c r="AY92" s="59" t="s">
        <v>62</v>
      </c>
      <c r="AZ92" s="59" t="s">
        <v>63</v>
      </c>
      <c r="BA92" s="59" t="s">
        <v>64</v>
      </c>
      <c r="BB92" s="59" t="s">
        <v>65</v>
      </c>
      <c r="BC92" s="59" t="s">
        <v>66</v>
      </c>
      <c r="BD92" s="60" t="s">
        <v>67</v>
      </c>
    </row>
    <row r="93" spans="2:56" s="1" customFormat="1" ht="10.75" customHeight="1">
      <c r="B93" s="31"/>
      <c r="AR93" s="31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2:90" s="5" customFormat="1" ht="32.4" customHeight="1">
      <c r="B94" s="62"/>
      <c r="C94" s="63" t="s">
        <v>68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18">
        <f>ROUND(SUM(AG95:AG101),2)</f>
        <v>0</v>
      </c>
      <c r="AH94" s="218"/>
      <c r="AI94" s="218"/>
      <c r="AJ94" s="218"/>
      <c r="AK94" s="218"/>
      <c r="AL94" s="218"/>
      <c r="AM94" s="218"/>
      <c r="AN94" s="215">
        <f aca="true" t="shared" si="0" ref="AN94:AN101">SUM(AG94,AT94)</f>
        <v>0</v>
      </c>
      <c r="AO94" s="215"/>
      <c r="AP94" s="215"/>
      <c r="AQ94" s="66" t="s">
        <v>1</v>
      </c>
      <c r="AR94" s="62"/>
      <c r="AS94" s="67">
        <f>ROUND(SUM(AS95:AS101),2)</f>
        <v>0</v>
      </c>
      <c r="AT94" s="68">
        <f aca="true" t="shared" si="1" ref="AT94:AT101">ROUND(SUM(AV94:AW94),2)</f>
        <v>0</v>
      </c>
      <c r="AU94" s="69">
        <f>ROUND(SUM(AU95:AU101),5)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ROUND(SUM(AZ95:AZ101),2)</f>
        <v>0</v>
      </c>
      <c r="BA94" s="68">
        <f>ROUND(SUM(BA95:BA101),2)</f>
        <v>0</v>
      </c>
      <c r="BB94" s="68">
        <f>ROUND(SUM(BB95:BB101),2)</f>
        <v>0</v>
      </c>
      <c r="BC94" s="68">
        <f>ROUND(SUM(BC95:BC101),2)</f>
        <v>0</v>
      </c>
      <c r="BD94" s="70">
        <f>ROUND(SUM(BD95:BD101),2)</f>
        <v>0</v>
      </c>
      <c r="BS94" s="71" t="s">
        <v>69</v>
      </c>
      <c r="BT94" s="71" t="s">
        <v>70</v>
      </c>
      <c r="BU94" s="72" t="s">
        <v>71</v>
      </c>
      <c r="BV94" s="71" t="s">
        <v>14</v>
      </c>
      <c r="BW94" s="71" t="s">
        <v>4</v>
      </c>
      <c r="BX94" s="71" t="s">
        <v>72</v>
      </c>
      <c r="CL94" s="71" t="s">
        <v>1</v>
      </c>
    </row>
    <row r="95" spans="1:91" s="6" customFormat="1" ht="16.5" customHeight="1">
      <c r="A95" s="73" t="s">
        <v>73</v>
      </c>
      <c r="B95" s="74"/>
      <c r="C95" s="75"/>
      <c r="D95" s="187" t="s">
        <v>74</v>
      </c>
      <c r="E95" s="187"/>
      <c r="F95" s="187"/>
      <c r="G95" s="187"/>
      <c r="H95" s="187"/>
      <c r="I95" s="76"/>
      <c r="J95" s="187" t="s">
        <v>75</v>
      </c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208">
        <f>'1 - Stavební část'!J30</f>
        <v>0</v>
      </c>
      <c r="AH95" s="209"/>
      <c r="AI95" s="209"/>
      <c r="AJ95" s="209"/>
      <c r="AK95" s="209"/>
      <c r="AL95" s="209"/>
      <c r="AM95" s="209"/>
      <c r="AN95" s="208">
        <f t="shared" si="0"/>
        <v>0</v>
      </c>
      <c r="AO95" s="209"/>
      <c r="AP95" s="209"/>
      <c r="AQ95" s="77" t="s">
        <v>76</v>
      </c>
      <c r="AR95" s="74"/>
      <c r="AS95" s="78">
        <v>0</v>
      </c>
      <c r="AT95" s="79">
        <f t="shared" si="1"/>
        <v>0</v>
      </c>
      <c r="AU95" s="80">
        <f>'1 - Stavební část'!P137</f>
        <v>0</v>
      </c>
      <c r="AV95" s="79">
        <f>'1 - Stavební část'!J33</f>
        <v>0</v>
      </c>
      <c r="AW95" s="79">
        <f>'1 - Stavební část'!J34</f>
        <v>0</v>
      </c>
      <c r="AX95" s="79">
        <f>'1 - Stavební část'!J35</f>
        <v>0</v>
      </c>
      <c r="AY95" s="79">
        <f>'1 - Stavební část'!J36</f>
        <v>0</v>
      </c>
      <c r="AZ95" s="79">
        <f>'1 - Stavební část'!F33</f>
        <v>0</v>
      </c>
      <c r="BA95" s="79">
        <f>'1 - Stavební část'!F34</f>
        <v>0</v>
      </c>
      <c r="BB95" s="79">
        <f>'1 - Stavební část'!F35</f>
        <v>0</v>
      </c>
      <c r="BC95" s="79">
        <f>'1 - Stavební část'!F36</f>
        <v>0</v>
      </c>
      <c r="BD95" s="81">
        <f>'1 - Stavební část'!F37</f>
        <v>0</v>
      </c>
      <c r="BT95" s="82" t="s">
        <v>74</v>
      </c>
      <c r="BV95" s="82" t="s">
        <v>14</v>
      </c>
      <c r="BW95" s="82" t="s">
        <v>77</v>
      </c>
      <c r="BX95" s="82" t="s">
        <v>4</v>
      </c>
      <c r="CL95" s="82" t="s">
        <v>1</v>
      </c>
      <c r="CM95" s="82" t="s">
        <v>78</v>
      </c>
    </row>
    <row r="96" spans="1:91" s="6" customFormat="1" ht="16.5" customHeight="1">
      <c r="A96" s="73" t="s">
        <v>73</v>
      </c>
      <c r="B96" s="74"/>
      <c r="C96" s="75"/>
      <c r="D96" s="187" t="s">
        <v>78</v>
      </c>
      <c r="E96" s="187"/>
      <c r="F96" s="187"/>
      <c r="G96" s="187"/>
      <c r="H96" s="187"/>
      <c r="I96" s="76"/>
      <c r="J96" s="187" t="s">
        <v>79</v>
      </c>
      <c r="K96" s="187"/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F96" s="187"/>
      <c r="AG96" s="208">
        <f>'2 - Zdravotechnika'!J30</f>
        <v>0</v>
      </c>
      <c r="AH96" s="209"/>
      <c r="AI96" s="209"/>
      <c r="AJ96" s="209"/>
      <c r="AK96" s="209"/>
      <c r="AL96" s="209"/>
      <c r="AM96" s="209"/>
      <c r="AN96" s="208">
        <f t="shared" si="0"/>
        <v>0</v>
      </c>
      <c r="AO96" s="209"/>
      <c r="AP96" s="209"/>
      <c r="AQ96" s="77" t="s">
        <v>76</v>
      </c>
      <c r="AR96" s="74"/>
      <c r="AS96" s="78">
        <v>0</v>
      </c>
      <c r="AT96" s="79">
        <f t="shared" si="1"/>
        <v>0</v>
      </c>
      <c r="AU96" s="80">
        <f>'2 - Zdravotechnika'!P127</f>
        <v>0</v>
      </c>
      <c r="AV96" s="79">
        <f>'2 - Zdravotechnika'!J33</f>
        <v>0</v>
      </c>
      <c r="AW96" s="79">
        <f>'2 - Zdravotechnika'!J34</f>
        <v>0</v>
      </c>
      <c r="AX96" s="79">
        <f>'2 - Zdravotechnika'!J35</f>
        <v>0</v>
      </c>
      <c r="AY96" s="79">
        <f>'2 - Zdravotechnika'!J36</f>
        <v>0</v>
      </c>
      <c r="AZ96" s="79">
        <f>'2 - Zdravotechnika'!F33</f>
        <v>0</v>
      </c>
      <c r="BA96" s="79">
        <f>'2 - Zdravotechnika'!F34</f>
        <v>0</v>
      </c>
      <c r="BB96" s="79">
        <f>'2 - Zdravotechnika'!F35</f>
        <v>0</v>
      </c>
      <c r="BC96" s="79">
        <f>'2 - Zdravotechnika'!F36</f>
        <v>0</v>
      </c>
      <c r="BD96" s="81">
        <f>'2 - Zdravotechnika'!F37</f>
        <v>0</v>
      </c>
      <c r="BT96" s="82" t="s">
        <v>74</v>
      </c>
      <c r="BV96" s="82" t="s">
        <v>14</v>
      </c>
      <c r="BW96" s="82" t="s">
        <v>80</v>
      </c>
      <c r="BX96" s="82" t="s">
        <v>4</v>
      </c>
      <c r="CL96" s="82" t="s">
        <v>1</v>
      </c>
      <c r="CM96" s="82" t="s">
        <v>78</v>
      </c>
    </row>
    <row r="97" spans="1:91" s="6" customFormat="1" ht="16.5" customHeight="1">
      <c r="A97" s="73" t="s">
        <v>73</v>
      </c>
      <c r="B97" s="74"/>
      <c r="C97" s="75"/>
      <c r="D97" s="187" t="s">
        <v>81</v>
      </c>
      <c r="E97" s="187"/>
      <c r="F97" s="187"/>
      <c r="G97" s="187"/>
      <c r="H97" s="187"/>
      <c r="I97" s="76"/>
      <c r="J97" s="187" t="s">
        <v>82</v>
      </c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208">
        <f>'3 - Vytápění'!J30</f>
        <v>0</v>
      </c>
      <c r="AH97" s="209"/>
      <c r="AI97" s="209"/>
      <c r="AJ97" s="209"/>
      <c r="AK97" s="209"/>
      <c r="AL97" s="209"/>
      <c r="AM97" s="209"/>
      <c r="AN97" s="208">
        <f t="shared" si="0"/>
        <v>0</v>
      </c>
      <c r="AO97" s="209"/>
      <c r="AP97" s="209"/>
      <c r="AQ97" s="77" t="s">
        <v>76</v>
      </c>
      <c r="AR97" s="74"/>
      <c r="AS97" s="78">
        <v>0</v>
      </c>
      <c r="AT97" s="79">
        <f t="shared" si="1"/>
        <v>0</v>
      </c>
      <c r="AU97" s="80">
        <f>'3 - Vytápění'!P127</f>
        <v>0</v>
      </c>
      <c r="AV97" s="79">
        <f>'3 - Vytápění'!J33</f>
        <v>0</v>
      </c>
      <c r="AW97" s="79">
        <f>'3 - Vytápění'!J34</f>
        <v>0</v>
      </c>
      <c r="AX97" s="79">
        <f>'3 - Vytápění'!J35</f>
        <v>0</v>
      </c>
      <c r="AY97" s="79">
        <f>'3 - Vytápění'!J36</f>
        <v>0</v>
      </c>
      <c r="AZ97" s="79">
        <f>'3 - Vytápění'!F33</f>
        <v>0</v>
      </c>
      <c r="BA97" s="79">
        <f>'3 - Vytápění'!F34</f>
        <v>0</v>
      </c>
      <c r="BB97" s="79">
        <f>'3 - Vytápění'!F35</f>
        <v>0</v>
      </c>
      <c r="BC97" s="79">
        <f>'3 - Vytápění'!F36</f>
        <v>0</v>
      </c>
      <c r="BD97" s="81">
        <f>'3 - Vytápění'!F37</f>
        <v>0</v>
      </c>
      <c r="BT97" s="82" t="s">
        <v>74</v>
      </c>
      <c r="BV97" s="82" t="s">
        <v>14</v>
      </c>
      <c r="BW97" s="82" t="s">
        <v>83</v>
      </c>
      <c r="BX97" s="82" t="s">
        <v>4</v>
      </c>
      <c r="CL97" s="82" t="s">
        <v>1</v>
      </c>
      <c r="CM97" s="82" t="s">
        <v>78</v>
      </c>
    </row>
    <row r="98" spans="1:91" s="6" customFormat="1" ht="16.5" customHeight="1">
      <c r="A98" s="73" t="s">
        <v>73</v>
      </c>
      <c r="B98" s="74"/>
      <c r="C98" s="75"/>
      <c r="D98" s="187" t="s">
        <v>85</v>
      </c>
      <c r="E98" s="187"/>
      <c r="F98" s="187"/>
      <c r="G98" s="187"/>
      <c r="H98" s="187"/>
      <c r="I98" s="76"/>
      <c r="J98" s="187" t="s">
        <v>86</v>
      </c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F98" s="187"/>
      <c r="AG98" s="208">
        <f>'5 - Elektroinstalace'!J30</f>
        <v>0</v>
      </c>
      <c r="AH98" s="209"/>
      <c r="AI98" s="209"/>
      <c r="AJ98" s="209"/>
      <c r="AK98" s="209"/>
      <c r="AL98" s="209"/>
      <c r="AM98" s="209"/>
      <c r="AN98" s="208">
        <f t="shared" si="0"/>
        <v>0</v>
      </c>
      <c r="AO98" s="209"/>
      <c r="AP98" s="209"/>
      <c r="AQ98" s="77" t="s">
        <v>76</v>
      </c>
      <c r="AR98" s="74"/>
      <c r="AS98" s="78">
        <v>0</v>
      </c>
      <c r="AT98" s="79">
        <f t="shared" si="1"/>
        <v>0</v>
      </c>
      <c r="AU98" s="80">
        <f>'5 - Elektroinstalace'!P122</f>
        <v>0</v>
      </c>
      <c r="AV98" s="79">
        <f>'5 - Elektroinstalace'!J33</f>
        <v>0</v>
      </c>
      <c r="AW98" s="79">
        <f>'5 - Elektroinstalace'!J34</f>
        <v>0</v>
      </c>
      <c r="AX98" s="79">
        <f>'5 - Elektroinstalace'!J35</f>
        <v>0</v>
      </c>
      <c r="AY98" s="79">
        <f>'5 - Elektroinstalace'!J36</f>
        <v>0</v>
      </c>
      <c r="AZ98" s="79">
        <f>'5 - Elektroinstalace'!F33</f>
        <v>0</v>
      </c>
      <c r="BA98" s="79">
        <f>'5 - Elektroinstalace'!F34</f>
        <v>0</v>
      </c>
      <c r="BB98" s="79">
        <f>'5 - Elektroinstalace'!F35</f>
        <v>0</v>
      </c>
      <c r="BC98" s="79">
        <f>'5 - Elektroinstalace'!F36</f>
        <v>0</v>
      </c>
      <c r="BD98" s="81">
        <f>'5 - Elektroinstalace'!F37</f>
        <v>0</v>
      </c>
      <c r="BT98" s="82" t="s">
        <v>74</v>
      </c>
      <c r="BV98" s="82" t="s">
        <v>14</v>
      </c>
      <c r="BW98" s="82" t="s">
        <v>87</v>
      </c>
      <c r="BX98" s="82" t="s">
        <v>4</v>
      </c>
      <c r="CL98" s="82" t="s">
        <v>1</v>
      </c>
      <c r="CM98" s="82" t="s">
        <v>78</v>
      </c>
    </row>
    <row r="99" spans="1:91" s="6" customFormat="1" ht="16.5" customHeight="1">
      <c r="A99" s="73" t="s">
        <v>73</v>
      </c>
      <c r="B99" s="74"/>
      <c r="C99" s="75"/>
      <c r="D99" s="187" t="s">
        <v>89</v>
      </c>
      <c r="E99" s="187"/>
      <c r="F99" s="187"/>
      <c r="G99" s="187"/>
      <c r="H99" s="187"/>
      <c r="I99" s="76"/>
      <c r="J99" s="187" t="s">
        <v>90</v>
      </c>
      <c r="K99" s="187"/>
      <c r="L99" s="187"/>
      <c r="M99" s="187"/>
      <c r="N99" s="187"/>
      <c r="O99" s="187"/>
      <c r="P99" s="187"/>
      <c r="Q99" s="187"/>
      <c r="R99" s="187"/>
      <c r="S99" s="187"/>
      <c r="T99" s="187"/>
      <c r="U99" s="187"/>
      <c r="V99" s="187"/>
      <c r="W99" s="187"/>
      <c r="X99" s="187"/>
      <c r="Y99" s="187"/>
      <c r="Z99" s="187"/>
      <c r="AA99" s="187"/>
      <c r="AB99" s="187"/>
      <c r="AC99" s="187"/>
      <c r="AD99" s="187"/>
      <c r="AE99" s="187"/>
      <c r="AF99" s="187"/>
      <c r="AG99" s="208">
        <f>'7 - VZT'!J30</f>
        <v>0</v>
      </c>
      <c r="AH99" s="209"/>
      <c r="AI99" s="209"/>
      <c r="AJ99" s="209"/>
      <c r="AK99" s="209"/>
      <c r="AL99" s="209"/>
      <c r="AM99" s="209"/>
      <c r="AN99" s="208">
        <f t="shared" si="0"/>
        <v>0</v>
      </c>
      <c r="AO99" s="209"/>
      <c r="AP99" s="209"/>
      <c r="AQ99" s="77" t="s">
        <v>76</v>
      </c>
      <c r="AR99" s="74"/>
      <c r="AS99" s="78">
        <v>0</v>
      </c>
      <c r="AT99" s="79">
        <f t="shared" si="1"/>
        <v>0</v>
      </c>
      <c r="AU99" s="80">
        <f>'7 - VZT'!P120</f>
        <v>0</v>
      </c>
      <c r="AV99" s="79">
        <f>'7 - VZT'!J33</f>
        <v>0</v>
      </c>
      <c r="AW99" s="79">
        <f>'7 - VZT'!J34</f>
        <v>0</v>
      </c>
      <c r="AX99" s="79">
        <f>'7 - VZT'!J35</f>
        <v>0</v>
      </c>
      <c r="AY99" s="79">
        <f>'7 - VZT'!J36</f>
        <v>0</v>
      </c>
      <c r="AZ99" s="79">
        <f>'7 - VZT'!F33</f>
        <v>0</v>
      </c>
      <c r="BA99" s="79">
        <f>'7 - VZT'!F34</f>
        <v>0</v>
      </c>
      <c r="BB99" s="79">
        <f>'7 - VZT'!F35</f>
        <v>0</v>
      </c>
      <c r="BC99" s="79">
        <f>'7 - VZT'!F36</f>
        <v>0</v>
      </c>
      <c r="BD99" s="81">
        <f>'7 - VZT'!F37</f>
        <v>0</v>
      </c>
      <c r="BT99" s="82" t="s">
        <v>74</v>
      </c>
      <c r="BV99" s="82" t="s">
        <v>14</v>
      </c>
      <c r="BW99" s="82" t="s">
        <v>91</v>
      </c>
      <c r="BX99" s="82" t="s">
        <v>4</v>
      </c>
      <c r="CL99" s="82" t="s">
        <v>1</v>
      </c>
      <c r="CM99" s="82" t="s">
        <v>78</v>
      </c>
    </row>
    <row r="100" spans="1:91" s="6" customFormat="1" ht="16.5" customHeight="1">
      <c r="A100" s="73" t="s">
        <v>73</v>
      </c>
      <c r="B100" s="74"/>
      <c r="C100" s="75"/>
      <c r="D100" s="187" t="s">
        <v>92</v>
      </c>
      <c r="E100" s="187"/>
      <c r="F100" s="187"/>
      <c r="G100" s="187"/>
      <c r="H100" s="187"/>
      <c r="I100" s="76"/>
      <c r="J100" s="187" t="s">
        <v>93</v>
      </c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  <c r="U100" s="187"/>
      <c r="V100" s="187"/>
      <c r="W100" s="187"/>
      <c r="X100" s="187"/>
      <c r="Y100" s="187"/>
      <c r="Z100" s="187"/>
      <c r="AA100" s="187"/>
      <c r="AB100" s="187"/>
      <c r="AC100" s="187"/>
      <c r="AD100" s="187"/>
      <c r="AE100" s="187"/>
      <c r="AF100" s="187"/>
      <c r="AG100" s="208">
        <f>'8 - MaR'!J30</f>
        <v>0</v>
      </c>
      <c r="AH100" s="209"/>
      <c r="AI100" s="209"/>
      <c r="AJ100" s="209"/>
      <c r="AK100" s="209"/>
      <c r="AL100" s="209"/>
      <c r="AM100" s="209"/>
      <c r="AN100" s="208">
        <f t="shared" si="0"/>
        <v>0</v>
      </c>
      <c r="AO100" s="209"/>
      <c r="AP100" s="209"/>
      <c r="AQ100" s="77" t="s">
        <v>76</v>
      </c>
      <c r="AR100" s="74"/>
      <c r="AS100" s="78">
        <v>0</v>
      </c>
      <c r="AT100" s="79">
        <f t="shared" si="1"/>
        <v>0</v>
      </c>
      <c r="AU100" s="80">
        <f>'8 - MaR'!P122</f>
        <v>0</v>
      </c>
      <c r="AV100" s="79">
        <f>'8 - MaR'!J33</f>
        <v>0</v>
      </c>
      <c r="AW100" s="79">
        <f>'8 - MaR'!J34</f>
        <v>0</v>
      </c>
      <c r="AX100" s="79">
        <f>'8 - MaR'!J35</f>
        <v>0</v>
      </c>
      <c r="AY100" s="79">
        <f>'8 - MaR'!J36</f>
        <v>0</v>
      </c>
      <c r="AZ100" s="79">
        <f>'8 - MaR'!F33</f>
        <v>0</v>
      </c>
      <c r="BA100" s="79">
        <f>'8 - MaR'!F34</f>
        <v>0</v>
      </c>
      <c r="BB100" s="79">
        <f>'8 - MaR'!F35</f>
        <v>0</v>
      </c>
      <c r="BC100" s="79">
        <f>'8 - MaR'!F36</f>
        <v>0</v>
      </c>
      <c r="BD100" s="81">
        <f>'8 - MaR'!F37</f>
        <v>0</v>
      </c>
      <c r="BT100" s="82" t="s">
        <v>74</v>
      </c>
      <c r="BV100" s="82" t="s">
        <v>14</v>
      </c>
      <c r="BW100" s="82" t="s">
        <v>94</v>
      </c>
      <c r="BX100" s="82" t="s">
        <v>4</v>
      </c>
      <c r="CL100" s="82" t="s">
        <v>1</v>
      </c>
      <c r="CM100" s="82" t="s">
        <v>78</v>
      </c>
    </row>
    <row r="101" spans="1:91" s="6" customFormat="1" ht="16.5" customHeight="1">
      <c r="A101" s="73" t="s">
        <v>73</v>
      </c>
      <c r="B101" s="74"/>
      <c r="C101" s="75"/>
      <c r="D101" s="187" t="s">
        <v>95</v>
      </c>
      <c r="E101" s="187"/>
      <c r="F101" s="187"/>
      <c r="G101" s="187"/>
      <c r="H101" s="187"/>
      <c r="I101" s="76"/>
      <c r="J101" s="187" t="s">
        <v>96</v>
      </c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  <c r="U101" s="187"/>
      <c r="V101" s="187"/>
      <c r="W101" s="187"/>
      <c r="X101" s="187"/>
      <c r="Y101" s="187"/>
      <c r="Z101" s="187"/>
      <c r="AA101" s="187"/>
      <c r="AB101" s="187"/>
      <c r="AC101" s="187"/>
      <c r="AD101" s="187"/>
      <c r="AE101" s="187"/>
      <c r="AF101" s="187"/>
      <c r="AG101" s="208">
        <f>'9 - Vedlejší a ostatní ná...'!J30</f>
        <v>0</v>
      </c>
      <c r="AH101" s="209"/>
      <c r="AI101" s="209"/>
      <c r="AJ101" s="209"/>
      <c r="AK101" s="209"/>
      <c r="AL101" s="209"/>
      <c r="AM101" s="209"/>
      <c r="AN101" s="208">
        <f t="shared" si="0"/>
        <v>0</v>
      </c>
      <c r="AO101" s="209"/>
      <c r="AP101" s="209"/>
      <c r="AQ101" s="77" t="s">
        <v>76</v>
      </c>
      <c r="AR101" s="74"/>
      <c r="AS101" s="83">
        <v>0</v>
      </c>
      <c r="AT101" s="84">
        <f t="shared" si="1"/>
        <v>0</v>
      </c>
      <c r="AU101" s="85">
        <f>'9 - Vedlejší a ostatní ná...'!P121</f>
        <v>0</v>
      </c>
      <c r="AV101" s="84">
        <f>'9 - Vedlejší a ostatní ná...'!J33</f>
        <v>0</v>
      </c>
      <c r="AW101" s="84">
        <f>'9 - Vedlejší a ostatní ná...'!J34</f>
        <v>0</v>
      </c>
      <c r="AX101" s="84">
        <f>'9 - Vedlejší a ostatní ná...'!J35</f>
        <v>0</v>
      </c>
      <c r="AY101" s="84">
        <f>'9 - Vedlejší a ostatní ná...'!J36</f>
        <v>0</v>
      </c>
      <c r="AZ101" s="84">
        <f>'9 - Vedlejší a ostatní ná...'!F33</f>
        <v>0</v>
      </c>
      <c r="BA101" s="84">
        <f>'9 - Vedlejší a ostatní ná...'!F34</f>
        <v>0</v>
      </c>
      <c r="BB101" s="84">
        <f>'9 - Vedlejší a ostatní ná...'!F35</f>
        <v>0</v>
      </c>
      <c r="BC101" s="84">
        <f>'9 - Vedlejší a ostatní ná...'!F36</f>
        <v>0</v>
      </c>
      <c r="BD101" s="86">
        <f>'9 - Vedlejší a ostatní ná...'!F37</f>
        <v>0</v>
      </c>
      <c r="BT101" s="82" t="s">
        <v>74</v>
      </c>
      <c r="BV101" s="82" t="s">
        <v>14</v>
      </c>
      <c r="BW101" s="82" t="s">
        <v>97</v>
      </c>
      <c r="BX101" s="82" t="s">
        <v>4</v>
      </c>
      <c r="CL101" s="82" t="s">
        <v>1</v>
      </c>
      <c r="CM101" s="82" t="s">
        <v>78</v>
      </c>
    </row>
    <row r="102" spans="2:44" s="1" customFormat="1" ht="30" customHeight="1">
      <c r="B102" s="31"/>
      <c r="AR102" s="31"/>
    </row>
    <row r="103" spans="2:44" s="1" customFormat="1" ht="7" customHeight="1"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31"/>
    </row>
  </sheetData>
  <mergeCells count="66">
    <mergeCell ref="AG101:AM101"/>
    <mergeCell ref="AG97:AM97"/>
    <mergeCell ref="AM87:AN87"/>
    <mergeCell ref="AM89:AP89"/>
    <mergeCell ref="AM90:AP90"/>
    <mergeCell ref="AN101:AP101"/>
    <mergeCell ref="AN100:AP100"/>
    <mergeCell ref="AN96:AP96"/>
    <mergeCell ref="AN92:AP92"/>
    <mergeCell ref="AN99:AP99"/>
    <mergeCell ref="AN98:AP98"/>
    <mergeCell ref="AN97:AP97"/>
    <mergeCell ref="AR2:BE2"/>
    <mergeCell ref="AG100:AM100"/>
    <mergeCell ref="AG99:AM99"/>
    <mergeCell ref="AG92:AM92"/>
    <mergeCell ref="AG98:AM98"/>
    <mergeCell ref="AG95:AM95"/>
    <mergeCell ref="AG96:AM96"/>
    <mergeCell ref="AN95:AP95"/>
    <mergeCell ref="AS89:AT91"/>
    <mergeCell ref="AN94:AP94"/>
    <mergeCell ref="AK33:AO33"/>
    <mergeCell ref="L85:AO85"/>
    <mergeCell ref="AG94:AM94"/>
    <mergeCell ref="BE5:BE34"/>
    <mergeCell ref="L33:P33"/>
    <mergeCell ref="W33:AE33"/>
    <mergeCell ref="AK35:AO35"/>
    <mergeCell ref="X35:AB35"/>
    <mergeCell ref="W30:AE30"/>
    <mergeCell ref="L31:P31"/>
    <mergeCell ref="W31:AE31"/>
    <mergeCell ref="AK31:AO31"/>
    <mergeCell ref="AK32:AO32"/>
    <mergeCell ref="L32:P32"/>
    <mergeCell ref="W32:AE32"/>
    <mergeCell ref="AK30:AO30"/>
    <mergeCell ref="L30:P30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D99:H99"/>
    <mergeCell ref="D100:H100"/>
    <mergeCell ref="D101:H101"/>
    <mergeCell ref="I92:AF92"/>
    <mergeCell ref="J98:AF98"/>
    <mergeCell ref="J99:AF99"/>
    <mergeCell ref="J100:AF100"/>
    <mergeCell ref="J96:AF96"/>
    <mergeCell ref="J97:AF97"/>
    <mergeCell ref="J101:AF101"/>
    <mergeCell ref="J95:AF95"/>
    <mergeCell ref="C92:G92"/>
    <mergeCell ref="D97:H97"/>
    <mergeCell ref="D95:H95"/>
    <mergeCell ref="D98:H98"/>
    <mergeCell ref="D96:H96"/>
  </mergeCells>
  <hyperlinks>
    <hyperlink ref="A95" location="'1 - Stavební část'!C2" display="/"/>
    <hyperlink ref="A96" location="'2 - Zdravotechnika'!C2" display="/"/>
    <hyperlink ref="A97" location="'3 - Vytápění'!C2" display="/"/>
    <hyperlink ref="A98" location="'5 - Elektroinstalace'!C2" display="/"/>
    <hyperlink ref="A99" location="'7 - VZT'!C2" display="/"/>
    <hyperlink ref="A100" location="'8 - MaR'!C2" display="/"/>
    <hyperlink ref="A101" location="'9 - Vedlejší a ostatní ná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715"/>
  <sheetViews>
    <sheetView showGridLines="0" workbookViewId="0" topLeftCell="A242">
      <selection activeCell="Y174" sqref="Y174"/>
    </sheetView>
  </sheetViews>
  <sheetFormatPr defaultColWidth="9.140625" defaultRowHeight="12"/>
  <cols>
    <col min="1" max="1" width="8.28125" style="0" customWidth="1"/>
    <col min="2" max="2" width="1.2851562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7" customHeight="1">
      <c r="L2" s="207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6" t="s">
        <v>77</v>
      </c>
    </row>
    <row r="3" spans="2:46" ht="7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78</v>
      </c>
    </row>
    <row r="4" spans="2:46" ht="25" customHeight="1">
      <c r="B4" s="19"/>
      <c r="D4" s="20" t="s">
        <v>98</v>
      </c>
      <c r="L4" s="19"/>
      <c r="M4" s="87" t="s">
        <v>10</v>
      </c>
      <c r="AT4" s="16" t="s">
        <v>3</v>
      </c>
    </row>
    <row r="5" spans="2:12" ht="7" customHeight="1">
      <c r="B5" s="19"/>
      <c r="L5" s="19"/>
    </row>
    <row r="6" spans="2:12" ht="12" customHeight="1">
      <c r="B6" s="19"/>
      <c r="D6" s="26" t="s">
        <v>15</v>
      </c>
      <c r="L6" s="19"/>
    </row>
    <row r="7" spans="2:12" ht="26.25" customHeight="1">
      <c r="B7" s="19"/>
      <c r="E7" s="227" t="str">
        <f>'Rekapitulace stavby'!K6</f>
        <v xml:space="preserve">Revitalizace prostor OGV, objekt Komenského 10, Jihlava </v>
      </c>
      <c r="F7" s="228"/>
      <c r="G7" s="228"/>
      <c r="H7" s="228"/>
      <c r="L7" s="19"/>
    </row>
    <row r="8" spans="2:12" s="1" customFormat="1" ht="12" customHeight="1">
      <c r="B8" s="31"/>
      <c r="D8" s="26" t="s">
        <v>99</v>
      </c>
      <c r="L8" s="31"/>
    </row>
    <row r="9" spans="2:12" s="1" customFormat="1" ht="16.5" customHeight="1">
      <c r="B9" s="31"/>
      <c r="E9" s="216" t="s">
        <v>100</v>
      </c>
      <c r="F9" s="226"/>
      <c r="G9" s="226"/>
      <c r="H9" s="226"/>
      <c r="L9" s="31"/>
    </row>
    <row r="10" spans="2:12" s="1" customFormat="1" ht="12">
      <c r="B10" s="31"/>
      <c r="L10" s="31"/>
    </row>
    <row r="11" spans="2:12" s="1" customFormat="1" ht="12" customHeight="1">
      <c r="B11" s="31"/>
      <c r="D11" s="26" t="s">
        <v>16</v>
      </c>
      <c r="F11" s="24" t="s">
        <v>1</v>
      </c>
      <c r="I11" s="26" t="s">
        <v>17</v>
      </c>
      <c r="J11" s="24" t="s">
        <v>1</v>
      </c>
      <c r="L11" s="31"/>
    </row>
    <row r="12" spans="2:12" s="1" customFormat="1" ht="12" customHeight="1">
      <c r="B12" s="31"/>
      <c r="D12" s="26" t="s">
        <v>18</v>
      </c>
      <c r="F12" s="24" t="s">
        <v>19</v>
      </c>
      <c r="I12" s="26" t="s">
        <v>20</v>
      </c>
      <c r="J12" s="51" t="str">
        <f>'Rekapitulace stavby'!AN8</f>
        <v>24. 8. 2023</v>
      </c>
      <c r="L12" s="31"/>
    </row>
    <row r="13" spans="2:12" s="1" customFormat="1" ht="10.75" customHeight="1">
      <c r="B13" s="31"/>
      <c r="L13" s="31"/>
    </row>
    <row r="14" spans="2:12" s="1" customFormat="1" ht="12" customHeight="1">
      <c r="B14" s="31"/>
      <c r="D14" s="26" t="s">
        <v>22</v>
      </c>
      <c r="I14" s="26" t="s">
        <v>23</v>
      </c>
      <c r="J14" s="24" t="s">
        <v>1</v>
      </c>
      <c r="L14" s="31"/>
    </row>
    <row r="15" spans="2:12" s="1" customFormat="1" ht="18" customHeight="1">
      <c r="B15" s="31"/>
      <c r="E15" s="24" t="s">
        <v>24</v>
      </c>
      <c r="I15" s="26" t="s">
        <v>25</v>
      </c>
      <c r="J15" s="24" t="s">
        <v>1</v>
      </c>
      <c r="L15" s="31"/>
    </row>
    <row r="16" spans="2:12" s="1" customFormat="1" ht="7" customHeight="1">
      <c r="B16" s="31"/>
      <c r="L16" s="31"/>
    </row>
    <row r="17" spans="2:12" s="1" customFormat="1" ht="12" customHeight="1">
      <c r="B17" s="31"/>
      <c r="D17" s="26" t="s">
        <v>1472</v>
      </c>
      <c r="I17" s="26" t="s">
        <v>23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29" t="str">
        <f>'Rekapitulace stavby'!E14</f>
        <v>Vyplň údaj</v>
      </c>
      <c r="F18" s="195"/>
      <c r="G18" s="195"/>
      <c r="H18" s="195"/>
      <c r="I18" s="26" t="s">
        <v>25</v>
      </c>
      <c r="J18" s="27" t="str">
        <f>'Rekapitulace stavby'!AN14</f>
        <v>Vyplň údaj</v>
      </c>
      <c r="L18" s="31"/>
    </row>
    <row r="19" spans="2:12" s="1" customFormat="1" ht="7" customHeight="1">
      <c r="B19" s="31"/>
      <c r="L19" s="31"/>
    </row>
    <row r="20" spans="2:12" s="1" customFormat="1" ht="12" customHeight="1">
      <c r="B20" s="31"/>
      <c r="D20" s="26" t="s">
        <v>27</v>
      </c>
      <c r="I20" s="26" t="s">
        <v>23</v>
      </c>
      <c r="J20" s="24" t="s">
        <v>1</v>
      </c>
      <c r="L20" s="31"/>
    </row>
    <row r="21" spans="2:12" s="1" customFormat="1" ht="18" customHeight="1">
      <c r="B21" s="31"/>
      <c r="E21" s="24" t="s">
        <v>28</v>
      </c>
      <c r="I21" s="26" t="s">
        <v>25</v>
      </c>
      <c r="J21" s="24" t="s">
        <v>1</v>
      </c>
      <c r="L21" s="31"/>
    </row>
    <row r="22" spans="2:12" s="1" customFormat="1" ht="7" customHeight="1">
      <c r="B22" s="31"/>
      <c r="L22" s="31"/>
    </row>
    <row r="23" spans="2:12" s="1" customFormat="1" ht="12" customHeight="1">
      <c r="B23" s="31"/>
      <c r="D23" s="26" t="s">
        <v>30</v>
      </c>
      <c r="I23" s="26" t="s">
        <v>23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25</v>
      </c>
      <c r="J24" s="24" t="str">
        <f>IF('Rekapitulace stavby'!AN20="","",'Rekapitulace stavby'!AN20)</f>
        <v/>
      </c>
      <c r="L24" s="31"/>
    </row>
    <row r="25" spans="2:12" s="1" customFormat="1" ht="7" customHeight="1">
      <c r="B25" s="31"/>
      <c r="L25" s="31"/>
    </row>
    <row r="26" spans="2:12" s="1" customFormat="1" ht="12" customHeight="1">
      <c r="B26" s="31"/>
      <c r="D26" s="26" t="s">
        <v>31</v>
      </c>
      <c r="L26" s="31"/>
    </row>
    <row r="27" spans="2:12" s="7" customFormat="1" ht="16.5" customHeight="1">
      <c r="B27" s="88"/>
      <c r="E27" s="200" t="s">
        <v>1</v>
      </c>
      <c r="F27" s="200"/>
      <c r="G27" s="200"/>
      <c r="H27" s="200"/>
      <c r="L27" s="88"/>
    </row>
    <row r="28" spans="2:12" s="1" customFormat="1" ht="7" customHeight="1">
      <c r="B28" s="31"/>
      <c r="L28" s="31"/>
    </row>
    <row r="29" spans="2:12" s="1" customFormat="1" ht="7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4" customHeight="1">
      <c r="B30" s="31"/>
      <c r="D30" s="89" t="s">
        <v>32</v>
      </c>
      <c r="J30" s="65">
        <f>ROUND(J137,2)</f>
        <v>0</v>
      </c>
      <c r="L30" s="31"/>
    </row>
    <row r="31" spans="2:12" s="1" customFormat="1" ht="7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" customHeight="1">
      <c r="B32" s="31"/>
      <c r="F32" s="34" t="s">
        <v>34</v>
      </c>
      <c r="I32" s="34" t="s">
        <v>33</v>
      </c>
      <c r="J32" s="34" t="s">
        <v>35</v>
      </c>
      <c r="L32" s="31"/>
    </row>
    <row r="33" spans="2:12" s="1" customFormat="1" ht="14.4" customHeight="1">
      <c r="B33" s="31"/>
      <c r="D33" s="54" t="s">
        <v>36</v>
      </c>
      <c r="E33" s="26" t="s">
        <v>37</v>
      </c>
      <c r="F33" s="90">
        <f>ROUND((SUM(BE137:BE714)),2)</f>
        <v>0</v>
      </c>
      <c r="I33" s="91">
        <v>0.21</v>
      </c>
      <c r="J33" s="90">
        <f>ROUND(((SUM(BE137:BE714))*I33),2)</f>
        <v>0</v>
      </c>
      <c r="L33" s="31"/>
    </row>
    <row r="34" spans="2:12" s="1" customFormat="1" ht="14.4" customHeight="1">
      <c r="B34" s="31"/>
      <c r="E34" s="26" t="s">
        <v>38</v>
      </c>
      <c r="F34" s="90">
        <f>ROUND((SUM(BF137:BF714)),2)</f>
        <v>0</v>
      </c>
      <c r="I34" s="91">
        <v>0.15</v>
      </c>
      <c r="J34" s="90">
        <f>ROUND(((SUM(BF137:BF714))*I34),2)</f>
        <v>0</v>
      </c>
      <c r="L34" s="31"/>
    </row>
    <row r="35" spans="2:12" s="1" customFormat="1" ht="14.4" customHeight="1" hidden="1">
      <c r="B35" s="31"/>
      <c r="E35" s="26" t="s">
        <v>39</v>
      </c>
      <c r="F35" s="90">
        <f>ROUND((SUM(BG137:BG714)),2)</f>
        <v>0</v>
      </c>
      <c r="I35" s="91">
        <v>0.21</v>
      </c>
      <c r="J35" s="90">
        <f>0</f>
        <v>0</v>
      </c>
      <c r="L35" s="31"/>
    </row>
    <row r="36" spans="2:12" s="1" customFormat="1" ht="14.4" customHeight="1" hidden="1">
      <c r="B36" s="31"/>
      <c r="E36" s="26" t="s">
        <v>40</v>
      </c>
      <c r="F36" s="90">
        <f>ROUND((SUM(BH137:BH714)),2)</f>
        <v>0</v>
      </c>
      <c r="I36" s="91">
        <v>0.15</v>
      </c>
      <c r="J36" s="90">
        <f>0</f>
        <v>0</v>
      </c>
      <c r="L36" s="31"/>
    </row>
    <row r="37" spans="2:12" s="1" customFormat="1" ht="14.4" customHeight="1" hidden="1">
      <c r="B37" s="31"/>
      <c r="E37" s="26" t="s">
        <v>41</v>
      </c>
      <c r="F37" s="90">
        <f>ROUND((SUM(BI137:BI714)),2)</f>
        <v>0</v>
      </c>
      <c r="I37" s="91">
        <v>0</v>
      </c>
      <c r="J37" s="90">
        <f>0</f>
        <v>0</v>
      </c>
      <c r="L37" s="31"/>
    </row>
    <row r="38" spans="2:12" s="1" customFormat="1" ht="7" customHeight="1">
      <c r="B38" s="31"/>
      <c r="L38" s="31"/>
    </row>
    <row r="39" spans="2:12" s="1" customFormat="1" ht="25.4" customHeight="1">
      <c r="B39" s="31"/>
      <c r="C39" s="92"/>
      <c r="D39" s="93" t="s">
        <v>42</v>
      </c>
      <c r="E39" s="56"/>
      <c r="F39" s="56"/>
      <c r="G39" s="94" t="s">
        <v>43</v>
      </c>
      <c r="H39" s="95" t="s">
        <v>44</v>
      </c>
      <c r="I39" s="56"/>
      <c r="J39" s="96">
        <f>SUM(J30:J37)</f>
        <v>0</v>
      </c>
      <c r="K39" s="97"/>
      <c r="L39" s="31"/>
    </row>
    <row r="40" spans="2:12" s="1" customFormat="1" ht="14.4" customHeight="1">
      <c r="B40" s="31"/>
      <c r="L40" s="31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5">
      <c r="B61" s="31"/>
      <c r="D61" s="42" t="s">
        <v>47</v>
      </c>
      <c r="E61" s="33"/>
      <c r="F61" s="98" t="s">
        <v>48</v>
      </c>
      <c r="G61" s="42" t="s">
        <v>47</v>
      </c>
      <c r="H61" s="33"/>
      <c r="I61" s="33"/>
      <c r="J61" s="99" t="s">
        <v>48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3">
      <c r="B65" s="31"/>
      <c r="D65" s="40" t="s">
        <v>1474</v>
      </c>
      <c r="E65" s="41"/>
      <c r="F65" s="41"/>
      <c r="G65" s="40" t="s">
        <v>1473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5">
      <c r="B76" s="31"/>
      <c r="D76" s="42" t="s">
        <v>47</v>
      </c>
      <c r="E76" s="33"/>
      <c r="F76" s="98" t="s">
        <v>48</v>
      </c>
      <c r="G76" s="42" t="s">
        <v>47</v>
      </c>
      <c r="H76" s="33"/>
      <c r="I76" s="33"/>
      <c r="J76" s="99" t="s">
        <v>48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7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5" customHeight="1">
      <c r="B82" s="31"/>
      <c r="C82" s="20" t="s">
        <v>101</v>
      </c>
      <c r="L82" s="31"/>
    </row>
    <row r="83" spans="2:12" s="1" customFormat="1" ht="7" customHeight="1">
      <c r="B83" s="31"/>
      <c r="L83" s="31"/>
    </row>
    <row r="84" spans="2:12" s="1" customFormat="1" ht="12" customHeight="1">
      <c r="B84" s="31"/>
      <c r="C84" s="26" t="s">
        <v>15</v>
      </c>
      <c r="L84" s="31"/>
    </row>
    <row r="85" spans="2:12" s="1" customFormat="1" ht="26.25" customHeight="1">
      <c r="B85" s="31"/>
      <c r="E85" s="227" t="str">
        <f>E7</f>
        <v xml:space="preserve">Revitalizace prostor OGV, objekt Komenského 10, Jihlava </v>
      </c>
      <c r="F85" s="228"/>
      <c r="G85" s="228"/>
      <c r="H85" s="228"/>
      <c r="L85" s="31"/>
    </row>
    <row r="86" spans="2:12" s="1" customFormat="1" ht="12" customHeight="1">
      <c r="B86" s="31"/>
      <c r="C86" s="26" t="s">
        <v>99</v>
      </c>
      <c r="L86" s="31"/>
    </row>
    <row r="87" spans="2:12" s="1" customFormat="1" ht="16.5" customHeight="1">
      <c r="B87" s="31"/>
      <c r="E87" s="216" t="str">
        <f>E9</f>
        <v>1 - Stavební část</v>
      </c>
      <c r="F87" s="226"/>
      <c r="G87" s="226"/>
      <c r="H87" s="226"/>
      <c r="L87" s="31"/>
    </row>
    <row r="88" spans="2:12" s="1" customFormat="1" ht="7" customHeight="1">
      <c r="B88" s="31"/>
      <c r="L88" s="31"/>
    </row>
    <row r="89" spans="2:12" s="1" customFormat="1" ht="12" customHeight="1">
      <c r="B89" s="31"/>
      <c r="C89" s="26" t="s">
        <v>18</v>
      </c>
      <c r="F89" s="24" t="str">
        <f>F12</f>
        <v xml:space="preserve"> </v>
      </c>
      <c r="I89" s="26" t="s">
        <v>20</v>
      </c>
      <c r="J89" s="51" t="str">
        <f>IF(J12="","",J12)</f>
        <v>24. 8. 2023</v>
      </c>
      <c r="L89" s="31"/>
    </row>
    <row r="90" spans="2:12" s="1" customFormat="1" ht="7" customHeight="1">
      <c r="B90" s="31"/>
      <c r="L90" s="31"/>
    </row>
    <row r="91" spans="2:12" s="1" customFormat="1" ht="15.15" customHeight="1">
      <c r="B91" s="31"/>
      <c r="C91" s="26" t="s">
        <v>22</v>
      </c>
      <c r="F91" s="24" t="str">
        <f>E15</f>
        <v>Oblastní galerie Vysočiny v Jihlavě</v>
      </c>
      <c r="I91" s="26" t="s">
        <v>27</v>
      </c>
      <c r="J91" s="29" t="str">
        <f>E21</f>
        <v>Atelier Tsunami s.r.o.</v>
      </c>
      <c r="L91" s="31"/>
    </row>
    <row r="92" spans="2:12" s="1" customFormat="1" ht="15.15" customHeight="1">
      <c r="B92" s="31"/>
      <c r="C92" s="26" t="s">
        <v>1472</v>
      </c>
      <c r="F92" s="24" t="str">
        <f>IF(E18="","",E18)</f>
        <v>Vyplň údaj</v>
      </c>
      <c r="I92" s="26" t="s">
        <v>30</v>
      </c>
      <c r="J92" s="29" t="str">
        <f>E24</f>
        <v xml:space="preserve"> </v>
      </c>
      <c r="L92" s="31"/>
    </row>
    <row r="93" spans="2:12" s="1" customFormat="1" ht="10.25" customHeight="1">
      <c r="B93" s="31"/>
      <c r="L93" s="31"/>
    </row>
    <row r="94" spans="2:12" s="1" customFormat="1" ht="29.25" customHeight="1">
      <c r="B94" s="31"/>
      <c r="C94" s="100" t="s">
        <v>102</v>
      </c>
      <c r="D94" s="92"/>
      <c r="E94" s="92"/>
      <c r="F94" s="92"/>
      <c r="G94" s="92"/>
      <c r="H94" s="92"/>
      <c r="I94" s="92"/>
      <c r="J94" s="101" t="s">
        <v>103</v>
      </c>
      <c r="K94" s="92"/>
      <c r="L94" s="31"/>
    </row>
    <row r="95" spans="2:12" s="1" customFormat="1" ht="10.25" customHeight="1">
      <c r="B95" s="31"/>
      <c r="L95" s="31"/>
    </row>
    <row r="96" spans="2:47" s="1" customFormat="1" ht="22.75" customHeight="1">
      <c r="B96" s="31"/>
      <c r="C96" s="102" t="s">
        <v>104</v>
      </c>
      <c r="J96" s="65">
        <f>J137</f>
        <v>0</v>
      </c>
      <c r="L96" s="31"/>
      <c r="AU96" s="16" t="s">
        <v>105</v>
      </c>
    </row>
    <row r="97" spans="2:12" s="8" customFormat="1" ht="25" customHeight="1">
      <c r="B97" s="103"/>
      <c r="D97" s="104" t="s">
        <v>106</v>
      </c>
      <c r="E97" s="105"/>
      <c r="F97" s="105"/>
      <c r="G97" s="105"/>
      <c r="H97" s="105"/>
      <c r="I97" s="105"/>
      <c r="J97" s="106">
        <f>J138</f>
        <v>0</v>
      </c>
      <c r="L97" s="103"/>
    </row>
    <row r="98" spans="2:12" s="9" customFormat="1" ht="19.9" customHeight="1">
      <c r="B98" s="107"/>
      <c r="D98" s="108" t="s">
        <v>107</v>
      </c>
      <c r="E98" s="109"/>
      <c r="F98" s="109"/>
      <c r="G98" s="109"/>
      <c r="H98" s="109"/>
      <c r="I98" s="109"/>
      <c r="J98" s="110">
        <f>J139</f>
        <v>0</v>
      </c>
      <c r="L98" s="107"/>
    </row>
    <row r="99" spans="2:12" s="9" customFormat="1" ht="19.9" customHeight="1">
      <c r="B99" s="107"/>
      <c r="D99" s="108" t="s">
        <v>108</v>
      </c>
      <c r="E99" s="109"/>
      <c r="F99" s="109"/>
      <c r="G99" s="109"/>
      <c r="H99" s="109"/>
      <c r="I99" s="109"/>
      <c r="J99" s="110">
        <f>J149</f>
        <v>0</v>
      </c>
      <c r="L99" s="107"/>
    </row>
    <row r="100" spans="2:12" s="9" customFormat="1" ht="19.9" customHeight="1">
      <c r="B100" s="107"/>
      <c r="D100" s="108" t="s">
        <v>109</v>
      </c>
      <c r="E100" s="109"/>
      <c r="F100" s="109"/>
      <c r="G100" s="109"/>
      <c r="H100" s="109"/>
      <c r="I100" s="109"/>
      <c r="J100" s="110">
        <f>J245</f>
        <v>0</v>
      </c>
      <c r="L100" s="107"/>
    </row>
    <row r="101" spans="2:12" s="9" customFormat="1" ht="19.9" customHeight="1">
      <c r="B101" s="107"/>
      <c r="D101" s="108" t="s">
        <v>110</v>
      </c>
      <c r="E101" s="109"/>
      <c r="F101" s="109"/>
      <c r="G101" s="109"/>
      <c r="H101" s="109"/>
      <c r="I101" s="109"/>
      <c r="J101" s="110">
        <f>J357</f>
        <v>0</v>
      </c>
      <c r="L101" s="107"/>
    </row>
    <row r="102" spans="2:12" s="9" customFormat="1" ht="19.9" customHeight="1">
      <c r="B102" s="107"/>
      <c r="D102" s="108" t="s">
        <v>111</v>
      </c>
      <c r="E102" s="109"/>
      <c r="F102" s="109"/>
      <c r="G102" s="109"/>
      <c r="H102" s="109"/>
      <c r="I102" s="109"/>
      <c r="J102" s="110">
        <f>J364</f>
        <v>0</v>
      </c>
      <c r="L102" s="107"/>
    </row>
    <row r="103" spans="2:12" s="8" customFormat="1" ht="25" customHeight="1">
      <c r="B103" s="103"/>
      <c r="D103" s="104" t="s">
        <v>112</v>
      </c>
      <c r="E103" s="105"/>
      <c r="F103" s="105"/>
      <c r="G103" s="105"/>
      <c r="H103" s="105"/>
      <c r="I103" s="105"/>
      <c r="J103" s="106">
        <f>J366</f>
        <v>0</v>
      </c>
      <c r="L103" s="103"/>
    </row>
    <row r="104" spans="2:12" s="9" customFormat="1" ht="19.9" customHeight="1">
      <c r="B104" s="107"/>
      <c r="D104" s="108" t="s">
        <v>113</v>
      </c>
      <c r="E104" s="109"/>
      <c r="F104" s="109"/>
      <c r="G104" s="109"/>
      <c r="H104" s="109"/>
      <c r="I104" s="109"/>
      <c r="J104" s="110">
        <f>J367</f>
        <v>0</v>
      </c>
      <c r="L104" s="107"/>
    </row>
    <row r="105" spans="2:12" s="9" customFormat="1" ht="19.9" customHeight="1">
      <c r="B105" s="107"/>
      <c r="D105" s="108" t="s">
        <v>114</v>
      </c>
      <c r="E105" s="109"/>
      <c r="F105" s="109"/>
      <c r="G105" s="109"/>
      <c r="H105" s="109"/>
      <c r="I105" s="109"/>
      <c r="J105" s="110">
        <f>J386</f>
        <v>0</v>
      </c>
      <c r="L105" s="107"/>
    </row>
    <row r="106" spans="2:12" s="9" customFormat="1" ht="19.9" customHeight="1">
      <c r="B106" s="107"/>
      <c r="D106" s="108" t="s">
        <v>115</v>
      </c>
      <c r="E106" s="109"/>
      <c r="F106" s="109"/>
      <c r="G106" s="109"/>
      <c r="H106" s="109"/>
      <c r="I106" s="109"/>
      <c r="J106" s="110">
        <f>J416</f>
        <v>0</v>
      </c>
      <c r="L106" s="107"/>
    </row>
    <row r="107" spans="2:12" s="9" customFormat="1" ht="19.9" customHeight="1">
      <c r="B107" s="107"/>
      <c r="D107" s="108" t="s">
        <v>116</v>
      </c>
      <c r="E107" s="109"/>
      <c r="F107" s="109"/>
      <c r="G107" s="109"/>
      <c r="H107" s="109"/>
      <c r="I107" s="109"/>
      <c r="J107" s="110">
        <f>J443</f>
        <v>0</v>
      </c>
      <c r="L107" s="107"/>
    </row>
    <row r="108" spans="2:12" s="9" customFormat="1" ht="19.9" customHeight="1">
      <c r="B108" s="107"/>
      <c r="D108" s="108" t="s">
        <v>117</v>
      </c>
      <c r="E108" s="109"/>
      <c r="F108" s="109"/>
      <c r="G108" s="109"/>
      <c r="H108" s="109"/>
      <c r="I108" s="109"/>
      <c r="J108" s="110">
        <f>J494</f>
        <v>0</v>
      </c>
      <c r="L108" s="107"/>
    </row>
    <row r="109" spans="2:12" s="9" customFormat="1" ht="19.9" customHeight="1">
      <c r="B109" s="107"/>
      <c r="D109" s="108" t="s">
        <v>118</v>
      </c>
      <c r="E109" s="109"/>
      <c r="F109" s="109"/>
      <c r="G109" s="109"/>
      <c r="H109" s="109"/>
      <c r="I109" s="109"/>
      <c r="J109" s="110">
        <f>J511</f>
        <v>0</v>
      </c>
      <c r="L109" s="107"/>
    </row>
    <row r="110" spans="2:12" s="9" customFormat="1" ht="19.9" customHeight="1">
      <c r="B110" s="107"/>
      <c r="D110" s="108" t="s">
        <v>119</v>
      </c>
      <c r="E110" s="109"/>
      <c r="F110" s="109"/>
      <c r="G110" s="109"/>
      <c r="H110" s="109"/>
      <c r="I110" s="109"/>
      <c r="J110" s="110">
        <f>J537</f>
        <v>0</v>
      </c>
      <c r="L110" s="107"/>
    </row>
    <row r="111" spans="2:12" s="9" customFormat="1" ht="19.9" customHeight="1">
      <c r="B111" s="107"/>
      <c r="D111" s="108" t="s">
        <v>120</v>
      </c>
      <c r="E111" s="109"/>
      <c r="F111" s="109"/>
      <c r="G111" s="109"/>
      <c r="H111" s="109"/>
      <c r="I111" s="109"/>
      <c r="J111" s="110">
        <f>J590</f>
        <v>0</v>
      </c>
      <c r="L111" s="107"/>
    </row>
    <row r="112" spans="2:12" s="9" customFormat="1" ht="19.9" customHeight="1">
      <c r="B112" s="107"/>
      <c r="D112" s="108" t="s">
        <v>121</v>
      </c>
      <c r="E112" s="109"/>
      <c r="F112" s="109"/>
      <c r="G112" s="109"/>
      <c r="H112" s="109"/>
      <c r="I112" s="109"/>
      <c r="J112" s="110">
        <f>J602</f>
        <v>0</v>
      </c>
      <c r="L112" s="107"/>
    </row>
    <row r="113" spans="2:12" s="9" customFormat="1" ht="19.9" customHeight="1">
      <c r="B113" s="107"/>
      <c r="D113" s="108" t="s">
        <v>122</v>
      </c>
      <c r="E113" s="109"/>
      <c r="F113" s="109"/>
      <c r="G113" s="109"/>
      <c r="H113" s="109"/>
      <c r="I113" s="109"/>
      <c r="J113" s="110">
        <f>J620</f>
        <v>0</v>
      </c>
      <c r="L113" s="107"/>
    </row>
    <row r="114" spans="2:12" s="9" customFormat="1" ht="19.9" customHeight="1">
      <c r="B114" s="107"/>
      <c r="D114" s="108" t="s">
        <v>123</v>
      </c>
      <c r="E114" s="109"/>
      <c r="F114" s="109"/>
      <c r="G114" s="109"/>
      <c r="H114" s="109"/>
      <c r="I114" s="109"/>
      <c r="J114" s="110">
        <f>J643</f>
        <v>0</v>
      </c>
      <c r="L114" s="107"/>
    </row>
    <row r="115" spans="2:12" s="9" customFormat="1" ht="19.9" customHeight="1">
      <c r="B115" s="107"/>
      <c r="D115" s="108" t="s">
        <v>124</v>
      </c>
      <c r="E115" s="109"/>
      <c r="F115" s="109"/>
      <c r="G115" s="109"/>
      <c r="H115" s="109"/>
      <c r="I115" s="109"/>
      <c r="J115" s="110">
        <f>J655</f>
        <v>0</v>
      </c>
      <c r="L115" s="107"/>
    </row>
    <row r="116" spans="2:12" s="9" customFormat="1" ht="19.9" customHeight="1">
      <c r="B116" s="107"/>
      <c r="D116" s="108" t="s">
        <v>125</v>
      </c>
      <c r="E116" s="109"/>
      <c r="F116" s="109"/>
      <c r="G116" s="109"/>
      <c r="H116" s="109"/>
      <c r="I116" s="109"/>
      <c r="J116" s="110">
        <f>J676</f>
        <v>0</v>
      </c>
      <c r="L116" s="107"/>
    </row>
    <row r="117" spans="2:12" s="9" customFormat="1" ht="19.9" customHeight="1">
      <c r="B117" s="107"/>
      <c r="D117" s="108" t="s">
        <v>126</v>
      </c>
      <c r="E117" s="109"/>
      <c r="F117" s="109"/>
      <c r="G117" s="109"/>
      <c r="H117" s="109"/>
      <c r="I117" s="109"/>
      <c r="J117" s="110">
        <f>J685</f>
        <v>0</v>
      </c>
      <c r="L117" s="107"/>
    </row>
    <row r="118" spans="2:12" s="1" customFormat="1" ht="21.75" customHeight="1">
      <c r="B118" s="31"/>
      <c r="L118" s="31"/>
    </row>
    <row r="119" spans="2:12" s="1" customFormat="1" ht="7" customHeight="1">
      <c r="B119" s="43"/>
      <c r="C119" s="44"/>
      <c r="D119" s="44"/>
      <c r="E119" s="44"/>
      <c r="F119" s="44"/>
      <c r="G119" s="44"/>
      <c r="H119" s="44"/>
      <c r="I119" s="44"/>
      <c r="J119" s="44"/>
      <c r="K119" s="44"/>
      <c r="L119" s="31"/>
    </row>
    <row r="123" spans="2:12" s="1" customFormat="1" ht="7" customHeight="1">
      <c r="B123" s="45"/>
      <c r="C123" s="46"/>
      <c r="D123" s="46"/>
      <c r="E123" s="46"/>
      <c r="F123" s="46"/>
      <c r="G123" s="46"/>
      <c r="H123" s="46"/>
      <c r="I123" s="46"/>
      <c r="J123" s="46"/>
      <c r="K123" s="46"/>
      <c r="L123" s="31"/>
    </row>
    <row r="124" spans="2:12" s="1" customFormat="1" ht="25" customHeight="1">
      <c r="B124" s="31"/>
      <c r="C124" s="20" t="s">
        <v>127</v>
      </c>
      <c r="L124" s="31"/>
    </row>
    <row r="125" spans="2:12" s="1" customFormat="1" ht="7" customHeight="1">
      <c r="B125" s="31"/>
      <c r="L125" s="31"/>
    </row>
    <row r="126" spans="2:12" s="1" customFormat="1" ht="12" customHeight="1">
      <c r="B126" s="31"/>
      <c r="C126" s="26" t="s">
        <v>15</v>
      </c>
      <c r="L126" s="31"/>
    </row>
    <row r="127" spans="2:12" s="1" customFormat="1" ht="26.25" customHeight="1">
      <c r="B127" s="31"/>
      <c r="E127" s="227" t="str">
        <f>E7</f>
        <v xml:space="preserve">Revitalizace prostor OGV, objekt Komenského 10, Jihlava </v>
      </c>
      <c r="F127" s="228"/>
      <c r="G127" s="228"/>
      <c r="H127" s="228"/>
      <c r="L127" s="31"/>
    </row>
    <row r="128" spans="2:12" s="1" customFormat="1" ht="12" customHeight="1">
      <c r="B128" s="31"/>
      <c r="C128" s="26" t="s">
        <v>99</v>
      </c>
      <c r="L128" s="31"/>
    </row>
    <row r="129" spans="2:12" s="1" customFormat="1" ht="16.5" customHeight="1">
      <c r="B129" s="31"/>
      <c r="E129" s="216" t="str">
        <f>E9</f>
        <v>1 - Stavební část</v>
      </c>
      <c r="F129" s="226"/>
      <c r="G129" s="226"/>
      <c r="H129" s="226"/>
      <c r="L129" s="31"/>
    </row>
    <row r="130" spans="2:12" s="1" customFormat="1" ht="7" customHeight="1">
      <c r="B130" s="31"/>
      <c r="L130" s="31"/>
    </row>
    <row r="131" spans="2:12" s="1" customFormat="1" ht="12" customHeight="1">
      <c r="B131" s="31"/>
      <c r="C131" s="26" t="s">
        <v>18</v>
      </c>
      <c r="F131" s="24" t="str">
        <f>F12</f>
        <v xml:space="preserve"> </v>
      </c>
      <c r="I131" s="26" t="s">
        <v>20</v>
      </c>
      <c r="J131" s="51" t="str">
        <f>IF(J12="","",J12)</f>
        <v>24. 8. 2023</v>
      </c>
      <c r="L131" s="31"/>
    </row>
    <row r="132" spans="2:12" s="1" customFormat="1" ht="7" customHeight="1">
      <c r="B132" s="31"/>
      <c r="L132" s="31"/>
    </row>
    <row r="133" spans="2:12" s="1" customFormat="1" ht="15.15" customHeight="1">
      <c r="B133" s="31"/>
      <c r="C133" s="26" t="s">
        <v>22</v>
      </c>
      <c r="F133" s="24" t="str">
        <f>E15</f>
        <v>Oblastní galerie Vysočiny v Jihlavě</v>
      </c>
      <c r="I133" s="26" t="s">
        <v>27</v>
      </c>
      <c r="J133" s="29" t="str">
        <f>E21</f>
        <v>Atelier Tsunami s.r.o.</v>
      </c>
      <c r="L133" s="31"/>
    </row>
    <row r="134" spans="2:12" s="1" customFormat="1" ht="15.15" customHeight="1">
      <c r="B134" s="31"/>
      <c r="C134" s="26" t="s">
        <v>1472</v>
      </c>
      <c r="F134" s="24" t="str">
        <f>IF(E18="","",E18)</f>
        <v>Vyplň údaj</v>
      </c>
      <c r="I134" s="26" t="s">
        <v>30</v>
      </c>
      <c r="J134" s="29" t="str">
        <f>E24</f>
        <v xml:space="preserve"> </v>
      </c>
      <c r="L134" s="31"/>
    </row>
    <row r="135" spans="2:12" s="1" customFormat="1" ht="10.25" customHeight="1">
      <c r="B135" s="31"/>
      <c r="L135" s="31"/>
    </row>
    <row r="136" spans="2:20" s="10" customFormat="1" ht="29.25" customHeight="1">
      <c r="B136" s="111"/>
      <c r="C136" s="112" t="s">
        <v>128</v>
      </c>
      <c r="D136" s="113" t="s">
        <v>55</v>
      </c>
      <c r="E136" s="113" t="s">
        <v>51</v>
      </c>
      <c r="F136" s="113" t="s">
        <v>52</v>
      </c>
      <c r="G136" s="113" t="s">
        <v>129</v>
      </c>
      <c r="H136" s="113" t="s">
        <v>130</v>
      </c>
      <c r="I136" s="113" t="s">
        <v>131</v>
      </c>
      <c r="J136" s="114" t="s">
        <v>103</v>
      </c>
      <c r="K136" s="115" t="s">
        <v>132</v>
      </c>
      <c r="L136" s="111"/>
      <c r="M136" s="58" t="s">
        <v>1</v>
      </c>
      <c r="N136" s="59" t="s">
        <v>36</v>
      </c>
      <c r="O136" s="59" t="s">
        <v>133</v>
      </c>
      <c r="P136" s="59" t="s">
        <v>134</v>
      </c>
      <c r="Q136" s="59" t="s">
        <v>135</v>
      </c>
      <c r="R136" s="59" t="s">
        <v>136</v>
      </c>
      <c r="S136" s="59" t="s">
        <v>137</v>
      </c>
      <c r="T136" s="60" t="s">
        <v>138</v>
      </c>
    </row>
    <row r="137" spans="2:63" s="1" customFormat="1" ht="22.75" customHeight="1">
      <c r="B137" s="31"/>
      <c r="C137" s="63" t="s">
        <v>139</v>
      </c>
      <c r="J137" s="116">
        <f>BK137</f>
        <v>0</v>
      </c>
      <c r="L137" s="31"/>
      <c r="M137" s="61"/>
      <c r="N137" s="52"/>
      <c r="O137" s="52"/>
      <c r="P137" s="117">
        <f>P138+P366</f>
        <v>0</v>
      </c>
      <c r="Q137" s="52"/>
      <c r="R137" s="117">
        <f>R138+R366</f>
        <v>0</v>
      </c>
      <c r="S137" s="52"/>
      <c r="T137" s="118">
        <f>T138+T366</f>
        <v>0</v>
      </c>
      <c r="AT137" s="16" t="s">
        <v>69</v>
      </c>
      <c r="AU137" s="16" t="s">
        <v>105</v>
      </c>
      <c r="BK137" s="119">
        <f>BK138+BK366</f>
        <v>0</v>
      </c>
    </row>
    <row r="138" spans="2:63" s="11" customFormat="1" ht="25.9" customHeight="1">
      <c r="B138" s="120"/>
      <c r="D138" s="121" t="s">
        <v>69</v>
      </c>
      <c r="E138" s="122" t="s">
        <v>140</v>
      </c>
      <c r="F138" s="122" t="s">
        <v>141</v>
      </c>
      <c r="I138" s="123"/>
      <c r="J138" s="124">
        <f>BK138</f>
        <v>0</v>
      </c>
      <c r="L138" s="120"/>
      <c r="M138" s="125"/>
      <c r="P138" s="126">
        <f>P139+P149+P245+P357+P364</f>
        <v>0</v>
      </c>
      <c r="R138" s="126">
        <f>R139+R149+R245+R357+R364</f>
        <v>0</v>
      </c>
      <c r="T138" s="127">
        <f>T139+T149+T245+T357+T364</f>
        <v>0</v>
      </c>
      <c r="AR138" s="121" t="s">
        <v>74</v>
      </c>
      <c r="AT138" s="128" t="s">
        <v>69</v>
      </c>
      <c r="AU138" s="128" t="s">
        <v>70</v>
      </c>
      <c r="AY138" s="121" t="s">
        <v>142</v>
      </c>
      <c r="BK138" s="129">
        <f>BK139+BK149+BK245+BK357+BK364</f>
        <v>0</v>
      </c>
    </row>
    <row r="139" spans="2:63" s="11" customFormat="1" ht="22.75" customHeight="1">
      <c r="B139" s="120"/>
      <c r="D139" s="121" t="s">
        <v>69</v>
      </c>
      <c r="E139" s="130" t="s">
        <v>81</v>
      </c>
      <c r="F139" s="130" t="s">
        <v>143</v>
      </c>
      <c r="I139" s="123"/>
      <c r="J139" s="131">
        <f>BK139</f>
        <v>0</v>
      </c>
      <c r="L139" s="120"/>
      <c r="M139" s="125"/>
      <c r="P139" s="126">
        <f>SUM(P140:P148)</f>
        <v>0</v>
      </c>
      <c r="R139" s="126">
        <f>SUM(R140:R148)</f>
        <v>0</v>
      </c>
      <c r="T139" s="127">
        <f>SUM(T140:T148)</f>
        <v>0</v>
      </c>
      <c r="AR139" s="121" t="s">
        <v>74</v>
      </c>
      <c r="AT139" s="128" t="s">
        <v>69</v>
      </c>
      <c r="AU139" s="128" t="s">
        <v>74</v>
      </c>
      <c r="AY139" s="121" t="s">
        <v>142</v>
      </c>
      <c r="BK139" s="129">
        <f>SUM(BK140:BK148)</f>
        <v>0</v>
      </c>
    </row>
    <row r="140" spans="2:65" s="1" customFormat="1" ht="37.75" customHeight="1">
      <c r="B140" s="132"/>
      <c r="C140" s="133" t="s">
        <v>74</v>
      </c>
      <c r="D140" s="133" t="s">
        <v>144</v>
      </c>
      <c r="E140" s="134" t="s">
        <v>145</v>
      </c>
      <c r="F140" s="135" t="s">
        <v>146</v>
      </c>
      <c r="G140" s="136" t="s">
        <v>147</v>
      </c>
      <c r="H140" s="137">
        <v>1.088</v>
      </c>
      <c r="I140" s="138"/>
      <c r="J140" s="139">
        <f>ROUND(I140*H140,2)</f>
        <v>0</v>
      </c>
      <c r="K140" s="140"/>
      <c r="L140" s="31"/>
      <c r="M140" s="141" t="s">
        <v>1</v>
      </c>
      <c r="N140" s="142" t="s">
        <v>37</v>
      </c>
      <c r="P140" s="143">
        <f>O140*H140</f>
        <v>0</v>
      </c>
      <c r="Q140" s="143">
        <v>0</v>
      </c>
      <c r="R140" s="143">
        <f>Q140*H140</f>
        <v>0</v>
      </c>
      <c r="S140" s="143">
        <v>0</v>
      </c>
      <c r="T140" s="144">
        <f>S140*H140</f>
        <v>0</v>
      </c>
      <c r="AR140" s="145" t="s">
        <v>84</v>
      </c>
      <c r="AT140" s="145" t="s">
        <v>144</v>
      </c>
      <c r="AU140" s="145" t="s">
        <v>78</v>
      </c>
      <c r="AY140" s="16" t="s">
        <v>142</v>
      </c>
      <c r="BE140" s="146">
        <f>IF(N140="základní",J140,0)</f>
        <v>0</v>
      </c>
      <c r="BF140" s="146">
        <f>IF(N140="snížená",J140,0)</f>
        <v>0</v>
      </c>
      <c r="BG140" s="146">
        <f>IF(N140="zákl. přenesená",J140,0)</f>
        <v>0</v>
      </c>
      <c r="BH140" s="146">
        <f>IF(N140="sníž. přenesená",J140,0)</f>
        <v>0</v>
      </c>
      <c r="BI140" s="146">
        <f>IF(N140="nulová",J140,0)</f>
        <v>0</v>
      </c>
      <c r="BJ140" s="16" t="s">
        <v>74</v>
      </c>
      <c r="BK140" s="146">
        <f>ROUND(I140*H140,2)</f>
        <v>0</v>
      </c>
      <c r="BL140" s="16" t="s">
        <v>84</v>
      </c>
      <c r="BM140" s="145" t="s">
        <v>78</v>
      </c>
    </row>
    <row r="141" spans="2:51" s="12" customFormat="1" ht="12">
      <c r="B141" s="147"/>
      <c r="D141" s="148" t="s">
        <v>148</v>
      </c>
      <c r="E141" s="149" t="s">
        <v>1</v>
      </c>
      <c r="F141" s="150" t="s">
        <v>149</v>
      </c>
      <c r="H141" s="149" t="s">
        <v>1</v>
      </c>
      <c r="I141" s="151"/>
      <c r="L141" s="147"/>
      <c r="M141" s="152"/>
      <c r="T141" s="153"/>
      <c r="AT141" s="149" t="s">
        <v>148</v>
      </c>
      <c r="AU141" s="149" t="s">
        <v>78</v>
      </c>
      <c r="AV141" s="12" t="s">
        <v>74</v>
      </c>
      <c r="AW141" s="12" t="s">
        <v>29</v>
      </c>
      <c r="AX141" s="12" t="s">
        <v>70</v>
      </c>
      <c r="AY141" s="149" t="s">
        <v>142</v>
      </c>
    </row>
    <row r="142" spans="2:51" s="12" customFormat="1" ht="12">
      <c r="B142" s="147"/>
      <c r="D142" s="148" t="s">
        <v>148</v>
      </c>
      <c r="E142" s="149" t="s">
        <v>1</v>
      </c>
      <c r="F142" s="150" t="s">
        <v>150</v>
      </c>
      <c r="H142" s="149" t="s">
        <v>1</v>
      </c>
      <c r="I142" s="151"/>
      <c r="L142" s="147"/>
      <c r="M142" s="152"/>
      <c r="T142" s="153"/>
      <c r="AT142" s="149" t="s">
        <v>148</v>
      </c>
      <c r="AU142" s="149" t="s">
        <v>78</v>
      </c>
      <c r="AV142" s="12" t="s">
        <v>74</v>
      </c>
      <c r="AW142" s="12" t="s">
        <v>29</v>
      </c>
      <c r="AX142" s="12" t="s">
        <v>70</v>
      </c>
      <c r="AY142" s="149" t="s">
        <v>142</v>
      </c>
    </row>
    <row r="143" spans="2:51" s="13" customFormat="1" ht="12">
      <c r="B143" s="154"/>
      <c r="D143" s="148" t="s">
        <v>148</v>
      </c>
      <c r="E143" s="155" t="s">
        <v>1</v>
      </c>
      <c r="F143" s="156" t="s">
        <v>151</v>
      </c>
      <c r="H143" s="157">
        <v>1.088</v>
      </c>
      <c r="I143" s="158"/>
      <c r="L143" s="154"/>
      <c r="M143" s="159"/>
      <c r="T143" s="160"/>
      <c r="AT143" s="155" t="s">
        <v>148</v>
      </c>
      <c r="AU143" s="155" t="s">
        <v>78</v>
      </c>
      <c r="AV143" s="13" t="s">
        <v>78</v>
      </c>
      <c r="AW143" s="13" t="s">
        <v>29</v>
      </c>
      <c r="AX143" s="13" t="s">
        <v>70</v>
      </c>
      <c r="AY143" s="155" t="s">
        <v>142</v>
      </c>
    </row>
    <row r="144" spans="2:51" s="14" customFormat="1" ht="12">
      <c r="B144" s="161"/>
      <c r="D144" s="148" t="s">
        <v>148</v>
      </c>
      <c r="E144" s="162" t="s">
        <v>1</v>
      </c>
      <c r="F144" s="163" t="s">
        <v>152</v>
      </c>
      <c r="H144" s="164">
        <v>1.088</v>
      </c>
      <c r="I144" s="165"/>
      <c r="L144" s="161"/>
      <c r="M144" s="166"/>
      <c r="T144" s="167"/>
      <c r="AT144" s="162" t="s">
        <v>148</v>
      </c>
      <c r="AU144" s="162" t="s">
        <v>78</v>
      </c>
      <c r="AV144" s="14" t="s">
        <v>84</v>
      </c>
      <c r="AW144" s="14" t="s">
        <v>29</v>
      </c>
      <c r="AX144" s="14" t="s">
        <v>74</v>
      </c>
      <c r="AY144" s="162" t="s">
        <v>142</v>
      </c>
    </row>
    <row r="145" spans="2:65" s="1" customFormat="1" ht="33" customHeight="1">
      <c r="B145" s="132"/>
      <c r="C145" s="133" t="s">
        <v>78</v>
      </c>
      <c r="D145" s="133" t="s">
        <v>144</v>
      </c>
      <c r="E145" s="134" t="s">
        <v>153</v>
      </c>
      <c r="F145" s="135" t="s">
        <v>154</v>
      </c>
      <c r="G145" s="136" t="s">
        <v>147</v>
      </c>
      <c r="H145" s="137">
        <v>0.375</v>
      </c>
      <c r="I145" s="138"/>
      <c r="J145" s="139">
        <f>ROUND(I145*H145,2)</f>
        <v>0</v>
      </c>
      <c r="K145" s="140"/>
      <c r="L145" s="31"/>
      <c r="M145" s="141" t="s">
        <v>1</v>
      </c>
      <c r="N145" s="142" t="s">
        <v>37</v>
      </c>
      <c r="P145" s="143">
        <f>O145*H145</f>
        <v>0</v>
      </c>
      <c r="Q145" s="143">
        <v>0</v>
      </c>
      <c r="R145" s="143">
        <f>Q145*H145</f>
        <v>0</v>
      </c>
      <c r="S145" s="143">
        <v>0</v>
      </c>
      <c r="T145" s="144">
        <f>S145*H145</f>
        <v>0</v>
      </c>
      <c r="AR145" s="145" t="s">
        <v>84</v>
      </c>
      <c r="AT145" s="145" t="s">
        <v>144</v>
      </c>
      <c r="AU145" s="145" t="s">
        <v>78</v>
      </c>
      <c r="AY145" s="16" t="s">
        <v>142</v>
      </c>
      <c r="BE145" s="146">
        <f>IF(N145="základní",J145,0)</f>
        <v>0</v>
      </c>
      <c r="BF145" s="146">
        <f>IF(N145="snížená",J145,0)</f>
        <v>0</v>
      </c>
      <c r="BG145" s="146">
        <f>IF(N145="zákl. přenesená",J145,0)</f>
        <v>0</v>
      </c>
      <c r="BH145" s="146">
        <f>IF(N145="sníž. přenesená",J145,0)</f>
        <v>0</v>
      </c>
      <c r="BI145" s="146">
        <f>IF(N145="nulová",J145,0)</f>
        <v>0</v>
      </c>
      <c r="BJ145" s="16" t="s">
        <v>74</v>
      </c>
      <c r="BK145" s="146">
        <f>ROUND(I145*H145,2)</f>
        <v>0</v>
      </c>
      <c r="BL145" s="16" t="s">
        <v>84</v>
      </c>
      <c r="BM145" s="145" t="s">
        <v>84</v>
      </c>
    </row>
    <row r="146" spans="2:51" s="12" customFormat="1" ht="12">
      <c r="B146" s="147"/>
      <c r="D146" s="148" t="s">
        <v>148</v>
      </c>
      <c r="E146" s="149" t="s">
        <v>1</v>
      </c>
      <c r="F146" s="150" t="s">
        <v>155</v>
      </c>
      <c r="H146" s="149" t="s">
        <v>1</v>
      </c>
      <c r="I146" s="151"/>
      <c r="L146" s="147"/>
      <c r="M146" s="152"/>
      <c r="T146" s="153"/>
      <c r="AT146" s="149" t="s">
        <v>148</v>
      </c>
      <c r="AU146" s="149" t="s">
        <v>78</v>
      </c>
      <c r="AV146" s="12" t="s">
        <v>74</v>
      </c>
      <c r="AW146" s="12" t="s">
        <v>29</v>
      </c>
      <c r="AX146" s="12" t="s">
        <v>70</v>
      </c>
      <c r="AY146" s="149" t="s">
        <v>142</v>
      </c>
    </row>
    <row r="147" spans="2:51" s="13" customFormat="1" ht="12">
      <c r="B147" s="154"/>
      <c r="D147" s="148" t="s">
        <v>148</v>
      </c>
      <c r="E147" s="155" t="s">
        <v>1</v>
      </c>
      <c r="F147" s="156" t="s">
        <v>156</v>
      </c>
      <c r="H147" s="157">
        <v>0.375</v>
      </c>
      <c r="I147" s="158"/>
      <c r="L147" s="154"/>
      <c r="M147" s="159"/>
      <c r="T147" s="160"/>
      <c r="AT147" s="155" t="s">
        <v>148</v>
      </c>
      <c r="AU147" s="155" t="s">
        <v>78</v>
      </c>
      <c r="AV147" s="13" t="s">
        <v>78</v>
      </c>
      <c r="AW147" s="13" t="s">
        <v>29</v>
      </c>
      <c r="AX147" s="13" t="s">
        <v>70</v>
      </c>
      <c r="AY147" s="155" t="s">
        <v>142</v>
      </c>
    </row>
    <row r="148" spans="2:51" s="14" customFormat="1" ht="12">
      <c r="B148" s="161"/>
      <c r="D148" s="148" t="s">
        <v>148</v>
      </c>
      <c r="E148" s="162" t="s">
        <v>1</v>
      </c>
      <c r="F148" s="163" t="s">
        <v>152</v>
      </c>
      <c r="H148" s="164">
        <v>0.375</v>
      </c>
      <c r="I148" s="165"/>
      <c r="L148" s="161"/>
      <c r="M148" s="166"/>
      <c r="T148" s="167"/>
      <c r="AT148" s="162" t="s">
        <v>148</v>
      </c>
      <c r="AU148" s="162" t="s">
        <v>78</v>
      </c>
      <c r="AV148" s="14" t="s">
        <v>84</v>
      </c>
      <c r="AW148" s="14" t="s">
        <v>29</v>
      </c>
      <c r="AX148" s="14" t="s">
        <v>74</v>
      </c>
      <c r="AY148" s="162" t="s">
        <v>142</v>
      </c>
    </row>
    <row r="149" spans="2:63" s="11" customFormat="1" ht="22.75" customHeight="1">
      <c r="B149" s="120"/>
      <c r="D149" s="121" t="s">
        <v>69</v>
      </c>
      <c r="E149" s="130" t="s">
        <v>88</v>
      </c>
      <c r="F149" s="130" t="s">
        <v>157</v>
      </c>
      <c r="I149" s="123"/>
      <c r="J149" s="131">
        <f>BK149</f>
        <v>0</v>
      </c>
      <c r="L149" s="120"/>
      <c r="M149" s="125"/>
      <c r="P149" s="126">
        <f>SUM(P150:P244)</f>
        <v>0</v>
      </c>
      <c r="R149" s="126">
        <f>SUM(R150:R244)</f>
        <v>0</v>
      </c>
      <c r="T149" s="127">
        <f>SUM(T150:T244)</f>
        <v>0</v>
      </c>
      <c r="AR149" s="121" t="s">
        <v>74</v>
      </c>
      <c r="AT149" s="128" t="s">
        <v>69</v>
      </c>
      <c r="AU149" s="128" t="s">
        <v>74</v>
      </c>
      <c r="AY149" s="121" t="s">
        <v>142</v>
      </c>
      <c r="BK149" s="129">
        <f>SUM(BK150:BK244)</f>
        <v>0</v>
      </c>
    </row>
    <row r="150" spans="2:65" s="1" customFormat="1" ht="24.15" customHeight="1">
      <c r="B150" s="132"/>
      <c r="C150" s="133" t="s">
        <v>81</v>
      </c>
      <c r="D150" s="133" t="s">
        <v>144</v>
      </c>
      <c r="E150" s="134" t="s">
        <v>158</v>
      </c>
      <c r="F150" s="135" t="s">
        <v>159</v>
      </c>
      <c r="G150" s="136" t="s">
        <v>147</v>
      </c>
      <c r="H150" s="137">
        <v>514.282</v>
      </c>
      <c r="I150" s="138"/>
      <c r="J150" s="139">
        <f>ROUND(I150*H150,2)</f>
        <v>0</v>
      </c>
      <c r="K150" s="140"/>
      <c r="L150" s="31"/>
      <c r="M150" s="141" t="s">
        <v>1</v>
      </c>
      <c r="N150" s="142" t="s">
        <v>37</v>
      </c>
      <c r="P150" s="143">
        <f>O150*H150</f>
        <v>0</v>
      </c>
      <c r="Q150" s="143">
        <v>0</v>
      </c>
      <c r="R150" s="143">
        <f>Q150*H150</f>
        <v>0</v>
      </c>
      <c r="S150" s="143">
        <v>0</v>
      </c>
      <c r="T150" s="144">
        <f>S150*H150</f>
        <v>0</v>
      </c>
      <c r="AR150" s="145" t="s">
        <v>84</v>
      </c>
      <c r="AT150" s="145" t="s">
        <v>144</v>
      </c>
      <c r="AU150" s="145" t="s">
        <v>78</v>
      </c>
      <c r="AY150" s="16" t="s">
        <v>142</v>
      </c>
      <c r="BE150" s="146">
        <f>IF(N150="základní",J150,0)</f>
        <v>0</v>
      </c>
      <c r="BF150" s="146">
        <f>IF(N150="snížená",J150,0)</f>
        <v>0</v>
      </c>
      <c r="BG150" s="146">
        <f>IF(N150="zákl. přenesená",J150,0)</f>
        <v>0</v>
      </c>
      <c r="BH150" s="146">
        <f>IF(N150="sníž. přenesená",J150,0)</f>
        <v>0</v>
      </c>
      <c r="BI150" s="146">
        <f>IF(N150="nulová",J150,0)</f>
        <v>0</v>
      </c>
      <c r="BJ150" s="16" t="s">
        <v>74</v>
      </c>
      <c r="BK150" s="146">
        <f>ROUND(I150*H150,2)</f>
        <v>0</v>
      </c>
      <c r="BL150" s="16" t="s">
        <v>84</v>
      </c>
      <c r="BM150" s="145" t="s">
        <v>88</v>
      </c>
    </row>
    <row r="151" spans="2:51" s="12" customFormat="1" ht="12">
      <c r="B151" s="147"/>
      <c r="D151" s="148" t="s">
        <v>148</v>
      </c>
      <c r="E151" s="149" t="s">
        <v>1</v>
      </c>
      <c r="F151" s="150" t="s">
        <v>160</v>
      </c>
      <c r="H151" s="149" t="s">
        <v>1</v>
      </c>
      <c r="I151" s="151"/>
      <c r="L151" s="147"/>
      <c r="M151" s="152"/>
      <c r="T151" s="153"/>
      <c r="AT151" s="149" t="s">
        <v>148</v>
      </c>
      <c r="AU151" s="149" t="s">
        <v>78</v>
      </c>
      <c r="AV151" s="12" t="s">
        <v>74</v>
      </c>
      <c r="AW151" s="12" t="s">
        <v>29</v>
      </c>
      <c r="AX151" s="12" t="s">
        <v>70</v>
      </c>
      <c r="AY151" s="149" t="s">
        <v>142</v>
      </c>
    </row>
    <row r="152" spans="2:51" s="13" customFormat="1" ht="12">
      <c r="B152" s="154"/>
      <c r="D152" s="148" t="s">
        <v>148</v>
      </c>
      <c r="E152" s="155" t="s">
        <v>1</v>
      </c>
      <c r="F152" s="156" t="s">
        <v>161</v>
      </c>
      <c r="H152" s="157">
        <v>19.236</v>
      </c>
      <c r="I152" s="158"/>
      <c r="L152" s="154"/>
      <c r="M152" s="159"/>
      <c r="T152" s="160"/>
      <c r="AT152" s="155" t="s">
        <v>148</v>
      </c>
      <c r="AU152" s="155" t="s">
        <v>78</v>
      </c>
      <c r="AV152" s="13" t="s">
        <v>78</v>
      </c>
      <c r="AW152" s="13" t="s">
        <v>29</v>
      </c>
      <c r="AX152" s="13" t="s">
        <v>70</v>
      </c>
      <c r="AY152" s="155" t="s">
        <v>142</v>
      </c>
    </row>
    <row r="153" spans="2:51" s="13" customFormat="1" ht="12">
      <c r="B153" s="154"/>
      <c r="D153" s="148" t="s">
        <v>148</v>
      </c>
      <c r="E153" s="155" t="s">
        <v>1</v>
      </c>
      <c r="F153" s="156" t="s">
        <v>162</v>
      </c>
      <c r="H153" s="157">
        <v>4.27</v>
      </c>
      <c r="I153" s="158"/>
      <c r="L153" s="154"/>
      <c r="M153" s="159"/>
      <c r="T153" s="160"/>
      <c r="AT153" s="155" t="s">
        <v>148</v>
      </c>
      <c r="AU153" s="155" t="s">
        <v>78</v>
      </c>
      <c r="AV153" s="13" t="s">
        <v>78</v>
      </c>
      <c r="AW153" s="13" t="s">
        <v>29</v>
      </c>
      <c r="AX153" s="13" t="s">
        <v>70</v>
      </c>
      <c r="AY153" s="155" t="s">
        <v>142</v>
      </c>
    </row>
    <row r="154" spans="2:51" s="12" customFormat="1" ht="12">
      <c r="B154" s="147"/>
      <c r="D154" s="148" t="s">
        <v>148</v>
      </c>
      <c r="E154" s="149" t="s">
        <v>1</v>
      </c>
      <c r="F154" s="150" t="s">
        <v>149</v>
      </c>
      <c r="H154" s="149" t="s">
        <v>1</v>
      </c>
      <c r="I154" s="151"/>
      <c r="L154" s="147"/>
      <c r="M154" s="152"/>
      <c r="T154" s="153"/>
      <c r="AT154" s="149" t="s">
        <v>148</v>
      </c>
      <c r="AU154" s="149" t="s">
        <v>78</v>
      </c>
      <c r="AV154" s="12" t="s">
        <v>74</v>
      </c>
      <c r="AW154" s="12" t="s">
        <v>29</v>
      </c>
      <c r="AX154" s="12" t="s">
        <v>70</v>
      </c>
      <c r="AY154" s="149" t="s">
        <v>142</v>
      </c>
    </row>
    <row r="155" spans="2:51" s="13" customFormat="1" ht="12">
      <c r="B155" s="154"/>
      <c r="D155" s="148" t="s">
        <v>148</v>
      </c>
      <c r="E155" s="155" t="s">
        <v>1</v>
      </c>
      <c r="F155" s="156" t="s">
        <v>163</v>
      </c>
      <c r="H155" s="157">
        <v>100.17</v>
      </c>
      <c r="I155" s="158"/>
      <c r="L155" s="154"/>
      <c r="M155" s="159"/>
      <c r="T155" s="160"/>
      <c r="AT155" s="155" t="s">
        <v>148</v>
      </c>
      <c r="AU155" s="155" t="s">
        <v>78</v>
      </c>
      <c r="AV155" s="13" t="s">
        <v>78</v>
      </c>
      <c r="AW155" s="13" t="s">
        <v>29</v>
      </c>
      <c r="AX155" s="13" t="s">
        <v>70</v>
      </c>
      <c r="AY155" s="155" t="s">
        <v>142</v>
      </c>
    </row>
    <row r="156" spans="2:51" s="13" customFormat="1" ht="12">
      <c r="B156" s="154"/>
      <c r="D156" s="148" t="s">
        <v>148</v>
      </c>
      <c r="E156" s="155" t="s">
        <v>1</v>
      </c>
      <c r="F156" s="156" t="s">
        <v>164</v>
      </c>
      <c r="H156" s="157">
        <v>75.322</v>
      </c>
      <c r="I156" s="158"/>
      <c r="L156" s="154"/>
      <c r="M156" s="159"/>
      <c r="T156" s="160"/>
      <c r="AT156" s="155" t="s">
        <v>148</v>
      </c>
      <c r="AU156" s="155" t="s">
        <v>78</v>
      </c>
      <c r="AV156" s="13" t="s">
        <v>78</v>
      </c>
      <c r="AW156" s="13" t="s">
        <v>29</v>
      </c>
      <c r="AX156" s="13" t="s">
        <v>70</v>
      </c>
      <c r="AY156" s="155" t="s">
        <v>142</v>
      </c>
    </row>
    <row r="157" spans="2:51" s="13" customFormat="1" ht="12">
      <c r="B157" s="154"/>
      <c r="D157" s="148" t="s">
        <v>148</v>
      </c>
      <c r="E157" s="155" t="s">
        <v>1</v>
      </c>
      <c r="F157" s="156" t="s">
        <v>165</v>
      </c>
      <c r="H157" s="157">
        <v>41.16</v>
      </c>
      <c r="I157" s="158"/>
      <c r="L157" s="154"/>
      <c r="M157" s="159"/>
      <c r="T157" s="160"/>
      <c r="AT157" s="155" t="s">
        <v>148</v>
      </c>
      <c r="AU157" s="155" t="s">
        <v>78</v>
      </c>
      <c r="AV157" s="13" t="s">
        <v>78</v>
      </c>
      <c r="AW157" s="13" t="s">
        <v>29</v>
      </c>
      <c r="AX157" s="13" t="s">
        <v>70</v>
      </c>
      <c r="AY157" s="155" t="s">
        <v>142</v>
      </c>
    </row>
    <row r="158" spans="2:51" s="13" customFormat="1" ht="12">
      <c r="B158" s="154"/>
      <c r="D158" s="148" t="s">
        <v>148</v>
      </c>
      <c r="E158" s="155" t="s">
        <v>1</v>
      </c>
      <c r="F158" s="156" t="s">
        <v>166</v>
      </c>
      <c r="H158" s="157">
        <v>41.184</v>
      </c>
      <c r="I158" s="158"/>
      <c r="L158" s="154"/>
      <c r="M158" s="159"/>
      <c r="T158" s="160"/>
      <c r="AT158" s="155" t="s">
        <v>148</v>
      </c>
      <c r="AU158" s="155" t="s">
        <v>78</v>
      </c>
      <c r="AV158" s="13" t="s">
        <v>78</v>
      </c>
      <c r="AW158" s="13" t="s">
        <v>29</v>
      </c>
      <c r="AX158" s="13" t="s">
        <v>70</v>
      </c>
      <c r="AY158" s="155" t="s">
        <v>142</v>
      </c>
    </row>
    <row r="159" spans="2:51" s="13" customFormat="1" ht="12">
      <c r="B159" s="154"/>
      <c r="D159" s="148" t="s">
        <v>148</v>
      </c>
      <c r="E159" s="155" t="s">
        <v>1</v>
      </c>
      <c r="F159" s="156" t="s">
        <v>167</v>
      </c>
      <c r="H159" s="157">
        <v>45.604</v>
      </c>
      <c r="I159" s="158"/>
      <c r="L159" s="154"/>
      <c r="M159" s="159"/>
      <c r="T159" s="160"/>
      <c r="AT159" s="155" t="s">
        <v>148</v>
      </c>
      <c r="AU159" s="155" t="s">
        <v>78</v>
      </c>
      <c r="AV159" s="13" t="s">
        <v>78</v>
      </c>
      <c r="AW159" s="13" t="s">
        <v>29</v>
      </c>
      <c r="AX159" s="13" t="s">
        <v>70</v>
      </c>
      <c r="AY159" s="155" t="s">
        <v>142</v>
      </c>
    </row>
    <row r="160" spans="2:51" s="13" customFormat="1" ht="12">
      <c r="B160" s="154"/>
      <c r="D160" s="148" t="s">
        <v>148</v>
      </c>
      <c r="E160" s="155" t="s">
        <v>1</v>
      </c>
      <c r="F160" s="156" t="s">
        <v>168</v>
      </c>
      <c r="H160" s="157">
        <v>8.814</v>
      </c>
      <c r="I160" s="158"/>
      <c r="L160" s="154"/>
      <c r="M160" s="159"/>
      <c r="T160" s="160"/>
      <c r="AT160" s="155" t="s">
        <v>148</v>
      </c>
      <c r="AU160" s="155" t="s">
        <v>78</v>
      </c>
      <c r="AV160" s="13" t="s">
        <v>78</v>
      </c>
      <c r="AW160" s="13" t="s">
        <v>29</v>
      </c>
      <c r="AX160" s="13" t="s">
        <v>70</v>
      </c>
      <c r="AY160" s="155" t="s">
        <v>142</v>
      </c>
    </row>
    <row r="161" spans="2:51" s="13" customFormat="1" ht="12">
      <c r="B161" s="154"/>
      <c r="D161" s="148" t="s">
        <v>148</v>
      </c>
      <c r="E161" s="155" t="s">
        <v>1</v>
      </c>
      <c r="F161" s="156" t="s">
        <v>169</v>
      </c>
      <c r="H161" s="157">
        <v>14.885</v>
      </c>
      <c r="I161" s="158"/>
      <c r="L161" s="154"/>
      <c r="M161" s="159"/>
      <c r="T161" s="160"/>
      <c r="AT161" s="155" t="s">
        <v>148</v>
      </c>
      <c r="AU161" s="155" t="s">
        <v>78</v>
      </c>
      <c r="AV161" s="13" t="s">
        <v>78</v>
      </c>
      <c r="AW161" s="13" t="s">
        <v>29</v>
      </c>
      <c r="AX161" s="13" t="s">
        <v>70</v>
      </c>
      <c r="AY161" s="155" t="s">
        <v>142</v>
      </c>
    </row>
    <row r="162" spans="2:51" s="12" customFormat="1" ht="12">
      <c r="B162" s="147"/>
      <c r="D162" s="148" t="s">
        <v>148</v>
      </c>
      <c r="E162" s="149" t="s">
        <v>1</v>
      </c>
      <c r="F162" s="150" t="s">
        <v>170</v>
      </c>
      <c r="H162" s="149" t="s">
        <v>1</v>
      </c>
      <c r="I162" s="151"/>
      <c r="L162" s="147"/>
      <c r="M162" s="152"/>
      <c r="T162" s="153"/>
      <c r="AT162" s="149" t="s">
        <v>148</v>
      </c>
      <c r="AU162" s="149" t="s">
        <v>78</v>
      </c>
      <c r="AV162" s="12" t="s">
        <v>74</v>
      </c>
      <c r="AW162" s="12" t="s">
        <v>29</v>
      </c>
      <c r="AX162" s="12" t="s">
        <v>70</v>
      </c>
      <c r="AY162" s="149" t="s">
        <v>142</v>
      </c>
    </row>
    <row r="163" spans="2:51" s="13" customFormat="1" ht="12">
      <c r="B163" s="154"/>
      <c r="D163" s="148" t="s">
        <v>148</v>
      </c>
      <c r="E163" s="155" t="s">
        <v>1</v>
      </c>
      <c r="F163" s="156" t="s">
        <v>171</v>
      </c>
      <c r="H163" s="157">
        <v>11.1</v>
      </c>
      <c r="I163" s="158"/>
      <c r="L163" s="154"/>
      <c r="M163" s="159"/>
      <c r="T163" s="160"/>
      <c r="AT163" s="155" t="s">
        <v>148</v>
      </c>
      <c r="AU163" s="155" t="s">
        <v>78</v>
      </c>
      <c r="AV163" s="13" t="s">
        <v>78</v>
      </c>
      <c r="AW163" s="13" t="s">
        <v>29</v>
      </c>
      <c r="AX163" s="13" t="s">
        <v>70</v>
      </c>
      <c r="AY163" s="155" t="s">
        <v>142</v>
      </c>
    </row>
    <row r="164" spans="2:51" s="13" customFormat="1" ht="12">
      <c r="B164" s="154"/>
      <c r="D164" s="148" t="s">
        <v>148</v>
      </c>
      <c r="E164" s="155" t="s">
        <v>1</v>
      </c>
      <c r="F164" s="156" t="s">
        <v>172</v>
      </c>
      <c r="H164" s="157">
        <v>23.257</v>
      </c>
      <c r="I164" s="158"/>
      <c r="L164" s="154"/>
      <c r="M164" s="159"/>
      <c r="T164" s="160"/>
      <c r="AT164" s="155" t="s">
        <v>148</v>
      </c>
      <c r="AU164" s="155" t="s">
        <v>78</v>
      </c>
      <c r="AV164" s="13" t="s">
        <v>78</v>
      </c>
      <c r="AW164" s="13" t="s">
        <v>29</v>
      </c>
      <c r="AX164" s="13" t="s">
        <v>70</v>
      </c>
      <c r="AY164" s="155" t="s">
        <v>142</v>
      </c>
    </row>
    <row r="165" spans="2:51" s="13" customFormat="1" ht="12">
      <c r="B165" s="154"/>
      <c r="D165" s="148" t="s">
        <v>148</v>
      </c>
      <c r="E165" s="155" t="s">
        <v>1</v>
      </c>
      <c r="F165" s="156" t="s">
        <v>173</v>
      </c>
      <c r="H165" s="157">
        <v>9.44</v>
      </c>
      <c r="I165" s="158"/>
      <c r="L165" s="154"/>
      <c r="M165" s="159"/>
      <c r="T165" s="160"/>
      <c r="AT165" s="155" t="s">
        <v>148</v>
      </c>
      <c r="AU165" s="155" t="s">
        <v>78</v>
      </c>
      <c r="AV165" s="13" t="s">
        <v>78</v>
      </c>
      <c r="AW165" s="13" t="s">
        <v>29</v>
      </c>
      <c r="AX165" s="13" t="s">
        <v>70</v>
      </c>
      <c r="AY165" s="155" t="s">
        <v>142</v>
      </c>
    </row>
    <row r="166" spans="2:51" s="12" customFormat="1" ht="12">
      <c r="B166" s="147"/>
      <c r="D166" s="148" t="s">
        <v>148</v>
      </c>
      <c r="E166" s="149" t="s">
        <v>1</v>
      </c>
      <c r="F166" s="150" t="s">
        <v>155</v>
      </c>
      <c r="H166" s="149" t="s">
        <v>1</v>
      </c>
      <c r="I166" s="151"/>
      <c r="L166" s="147"/>
      <c r="M166" s="152"/>
      <c r="T166" s="153"/>
      <c r="AT166" s="149" t="s">
        <v>148</v>
      </c>
      <c r="AU166" s="149" t="s">
        <v>78</v>
      </c>
      <c r="AV166" s="12" t="s">
        <v>74</v>
      </c>
      <c r="AW166" s="12" t="s">
        <v>29</v>
      </c>
      <c r="AX166" s="12" t="s">
        <v>70</v>
      </c>
      <c r="AY166" s="149" t="s">
        <v>142</v>
      </c>
    </row>
    <row r="167" spans="2:51" s="13" customFormat="1" ht="12">
      <c r="B167" s="154"/>
      <c r="D167" s="148" t="s">
        <v>148</v>
      </c>
      <c r="E167" s="155" t="s">
        <v>1</v>
      </c>
      <c r="F167" s="156" t="s">
        <v>174</v>
      </c>
      <c r="H167" s="157">
        <v>64.04</v>
      </c>
      <c r="I167" s="158"/>
      <c r="L167" s="154"/>
      <c r="M167" s="159"/>
      <c r="T167" s="160"/>
      <c r="AT167" s="155" t="s">
        <v>148</v>
      </c>
      <c r="AU167" s="155" t="s">
        <v>78</v>
      </c>
      <c r="AV167" s="13" t="s">
        <v>78</v>
      </c>
      <c r="AW167" s="13" t="s">
        <v>29</v>
      </c>
      <c r="AX167" s="13" t="s">
        <v>70</v>
      </c>
      <c r="AY167" s="155" t="s">
        <v>142</v>
      </c>
    </row>
    <row r="168" spans="2:51" s="13" customFormat="1" ht="12">
      <c r="B168" s="154"/>
      <c r="D168" s="148" t="s">
        <v>148</v>
      </c>
      <c r="E168" s="155" t="s">
        <v>1</v>
      </c>
      <c r="F168" s="156" t="s">
        <v>175</v>
      </c>
      <c r="H168" s="157">
        <v>55.8</v>
      </c>
      <c r="I168" s="158"/>
      <c r="L168" s="154"/>
      <c r="M168" s="159"/>
      <c r="T168" s="160"/>
      <c r="AT168" s="155" t="s">
        <v>148</v>
      </c>
      <c r="AU168" s="155" t="s">
        <v>78</v>
      </c>
      <c r="AV168" s="13" t="s">
        <v>78</v>
      </c>
      <c r="AW168" s="13" t="s">
        <v>29</v>
      </c>
      <c r="AX168" s="13" t="s">
        <v>70</v>
      </c>
      <c r="AY168" s="155" t="s">
        <v>142</v>
      </c>
    </row>
    <row r="169" spans="2:51" s="14" customFormat="1" ht="12">
      <c r="B169" s="161"/>
      <c r="D169" s="148" t="s">
        <v>148</v>
      </c>
      <c r="E169" s="162" t="s">
        <v>1</v>
      </c>
      <c r="F169" s="163" t="s">
        <v>152</v>
      </c>
      <c r="H169" s="164">
        <v>514.282</v>
      </c>
      <c r="I169" s="165"/>
      <c r="L169" s="161"/>
      <c r="M169" s="166"/>
      <c r="T169" s="167"/>
      <c r="AT169" s="162" t="s">
        <v>148</v>
      </c>
      <c r="AU169" s="162" t="s">
        <v>78</v>
      </c>
      <c r="AV169" s="14" t="s">
        <v>84</v>
      </c>
      <c r="AW169" s="14" t="s">
        <v>29</v>
      </c>
      <c r="AX169" s="14" t="s">
        <v>74</v>
      </c>
      <c r="AY169" s="162" t="s">
        <v>142</v>
      </c>
    </row>
    <row r="170" spans="2:65" s="1" customFormat="1" ht="24.15" customHeight="1">
      <c r="B170" s="132"/>
      <c r="C170" s="133" t="s">
        <v>84</v>
      </c>
      <c r="D170" s="133" t="s">
        <v>144</v>
      </c>
      <c r="E170" s="134" t="s">
        <v>176</v>
      </c>
      <c r="F170" s="135" t="s">
        <v>177</v>
      </c>
      <c r="G170" s="136" t="s">
        <v>147</v>
      </c>
      <c r="H170" s="137">
        <v>2.551</v>
      </c>
      <c r="I170" s="138"/>
      <c r="J170" s="139">
        <f>ROUND(I170*H170,2)</f>
        <v>0</v>
      </c>
      <c r="K170" s="140"/>
      <c r="L170" s="31"/>
      <c r="M170" s="141" t="s">
        <v>1</v>
      </c>
      <c r="N170" s="142" t="s">
        <v>37</v>
      </c>
      <c r="P170" s="143">
        <f>O170*H170</f>
        <v>0</v>
      </c>
      <c r="Q170" s="143">
        <v>0</v>
      </c>
      <c r="R170" s="143">
        <f>Q170*H170</f>
        <v>0</v>
      </c>
      <c r="S170" s="143">
        <v>0</v>
      </c>
      <c r="T170" s="144">
        <f>S170*H170</f>
        <v>0</v>
      </c>
      <c r="AR170" s="145" t="s">
        <v>84</v>
      </c>
      <c r="AT170" s="145" t="s">
        <v>144</v>
      </c>
      <c r="AU170" s="145" t="s">
        <v>78</v>
      </c>
      <c r="AY170" s="16" t="s">
        <v>142</v>
      </c>
      <c r="BE170" s="146">
        <f>IF(N170="základní",J170,0)</f>
        <v>0</v>
      </c>
      <c r="BF170" s="146">
        <f>IF(N170="snížená",J170,0)</f>
        <v>0</v>
      </c>
      <c r="BG170" s="146">
        <f>IF(N170="zákl. přenesená",J170,0)</f>
        <v>0</v>
      </c>
      <c r="BH170" s="146">
        <f>IF(N170="sníž. přenesená",J170,0)</f>
        <v>0</v>
      </c>
      <c r="BI170" s="146">
        <f>IF(N170="nulová",J170,0)</f>
        <v>0</v>
      </c>
      <c r="BJ170" s="16" t="s">
        <v>74</v>
      </c>
      <c r="BK170" s="146">
        <f>ROUND(I170*H170,2)</f>
        <v>0</v>
      </c>
      <c r="BL170" s="16" t="s">
        <v>84</v>
      </c>
      <c r="BM170" s="145" t="s">
        <v>92</v>
      </c>
    </row>
    <row r="171" spans="2:51" s="12" customFormat="1" ht="12">
      <c r="B171" s="147"/>
      <c r="D171" s="148" t="s">
        <v>148</v>
      </c>
      <c r="E171" s="149" t="s">
        <v>1</v>
      </c>
      <c r="F171" s="150" t="s">
        <v>178</v>
      </c>
      <c r="H171" s="149" t="s">
        <v>1</v>
      </c>
      <c r="I171" s="151"/>
      <c r="L171" s="147"/>
      <c r="M171" s="152"/>
      <c r="T171" s="153"/>
      <c r="AT171" s="149" t="s">
        <v>148</v>
      </c>
      <c r="AU171" s="149" t="s">
        <v>78</v>
      </c>
      <c r="AV171" s="12" t="s">
        <v>74</v>
      </c>
      <c r="AW171" s="12" t="s">
        <v>29</v>
      </c>
      <c r="AX171" s="12" t="s">
        <v>70</v>
      </c>
      <c r="AY171" s="149" t="s">
        <v>142</v>
      </c>
    </row>
    <row r="172" spans="2:51" s="12" customFormat="1" ht="12">
      <c r="B172" s="147"/>
      <c r="D172" s="148" t="s">
        <v>148</v>
      </c>
      <c r="E172" s="149" t="s">
        <v>1</v>
      </c>
      <c r="F172" s="150" t="s">
        <v>149</v>
      </c>
      <c r="H172" s="149" t="s">
        <v>1</v>
      </c>
      <c r="I172" s="151"/>
      <c r="L172" s="147"/>
      <c r="M172" s="152"/>
      <c r="T172" s="153"/>
      <c r="AT172" s="149" t="s">
        <v>148</v>
      </c>
      <c r="AU172" s="149" t="s">
        <v>78</v>
      </c>
      <c r="AV172" s="12" t="s">
        <v>74</v>
      </c>
      <c r="AW172" s="12" t="s">
        <v>29</v>
      </c>
      <c r="AX172" s="12" t="s">
        <v>70</v>
      </c>
      <c r="AY172" s="149" t="s">
        <v>142</v>
      </c>
    </row>
    <row r="173" spans="2:51" s="13" customFormat="1" ht="12">
      <c r="B173" s="154"/>
      <c r="D173" s="148" t="s">
        <v>148</v>
      </c>
      <c r="E173" s="155" t="s">
        <v>1</v>
      </c>
      <c r="F173" s="156" t="s">
        <v>179</v>
      </c>
      <c r="H173" s="157">
        <v>2.176</v>
      </c>
      <c r="I173" s="158"/>
      <c r="L173" s="154"/>
      <c r="M173" s="159"/>
      <c r="T173" s="160"/>
      <c r="AT173" s="155" t="s">
        <v>148</v>
      </c>
      <c r="AU173" s="155" t="s">
        <v>78</v>
      </c>
      <c r="AV173" s="13" t="s">
        <v>78</v>
      </c>
      <c r="AW173" s="13" t="s">
        <v>29</v>
      </c>
      <c r="AX173" s="13" t="s">
        <v>70</v>
      </c>
      <c r="AY173" s="155" t="s">
        <v>142</v>
      </c>
    </row>
    <row r="174" spans="2:51" s="12" customFormat="1" ht="12">
      <c r="B174" s="147"/>
      <c r="D174" s="148" t="s">
        <v>148</v>
      </c>
      <c r="E174" s="149" t="s">
        <v>1</v>
      </c>
      <c r="F174" s="150" t="s">
        <v>155</v>
      </c>
      <c r="H174" s="149" t="s">
        <v>1</v>
      </c>
      <c r="I174" s="151"/>
      <c r="L174" s="147"/>
      <c r="M174" s="152"/>
      <c r="T174" s="153"/>
      <c r="AT174" s="149" t="s">
        <v>148</v>
      </c>
      <c r="AU174" s="149" t="s">
        <v>78</v>
      </c>
      <c r="AV174" s="12" t="s">
        <v>74</v>
      </c>
      <c r="AW174" s="12" t="s">
        <v>29</v>
      </c>
      <c r="AX174" s="12" t="s">
        <v>70</v>
      </c>
      <c r="AY174" s="149" t="s">
        <v>142</v>
      </c>
    </row>
    <row r="175" spans="2:51" s="13" customFormat="1" ht="12">
      <c r="B175" s="154"/>
      <c r="D175" s="148" t="s">
        <v>148</v>
      </c>
      <c r="E175" s="155" t="s">
        <v>1</v>
      </c>
      <c r="F175" s="156" t="s">
        <v>180</v>
      </c>
      <c r="H175" s="157">
        <v>0.375</v>
      </c>
      <c r="I175" s="158"/>
      <c r="L175" s="154"/>
      <c r="M175" s="159"/>
      <c r="T175" s="160"/>
      <c r="AT175" s="155" t="s">
        <v>148</v>
      </c>
      <c r="AU175" s="155" t="s">
        <v>78</v>
      </c>
      <c r="AV175" s="13" t="s">
        <v>78</v>
      </c>
      <c r="AW175" s="13" t="s">
        <v>29</v>
      </c>
      <c r="AX175" s="13" t="s">
        <v>70</v>
      </c>
      <c r="AY175" s="155" t="s">
        <v>142</v>
      </c>
    </row>
    <row r="176" spans="2:51" s="14" customFormat="1" ht="12">
      <c r="B176" s="161"/>
      <c r="D176" s="148" t="s">
        <v>148</v>
      </c>
      <c r="E176" s="162" t="s">
        <v>1</v>
      </c>
      <c r="F176" s="163" t="s">
        <v>152</v>
      </c>
      <c r="H176" s="164">
        <v>2.551</v>
      </c>
      <c r="I176" s="165"/>
      <c r="L176" s="161"/>
      <c r="M176" s="166"/>
      <c r="T176" s="167"/>
      <c r="AT176" s="162" t="s">
        <v>148</v>
      </c>
      <c r="AU176" s="162" t="s">
        <v>78</v>
      </c>
      <c r="AV176" s="14" t="s">
        <v>84</v>
      </c>
      <c r="AW176" s="14" t="s">
        <v>29</v>
      </c>
      <c r="AX176" s="14" t="s">
        <v>74</v>
      </c>
      <c r="AY176" s="162" t="s">
        <v>142</v>
      </c>
    </row>
    <row r="177" spans="2:65" s="1" customFormat="1" ht="24.15" customHeight="1">
      <c r="B177" s="132"/>
      <c r="C177" s="133" t="s">
        <v>85</v>
      </c>
      <c r="D177" s="133" t="s">
        <v>144</v>
      </c>
      <c r="E177" s="134" t="s">
        <v>181</v>
      </c>
      <c r="F177" s="135" t="s">
        <v>182</v>
      </c>
      <c r="G177" s="136" t="s">
        <v>147</v>
      </c>
      <c r="H177" s="137">
        <v>2.551</v>
      </c>
      <c r="I177" s="138"/>
      <c r="J177" s="139">
        <f>ROUND(I177*H177,2)</f>
        <v>0</v>
      </c>
      <c r="K177" s="140"/>
      <c r="L177" s="31"/>
      <c r="M177" s="141" t="s">
        <v>1</v>
      </c>
      <c r="N177" s="142" t="s">
        <v>37</v>
      </c>
      <c r="P177" s="143">
        <f>O177*H177</f>
        <v>0</v>
      </c>
      <c r="Q177" s="143">
        <v>0</v>
      </c>
      <c r="R177" s="143">
        <f>Q177*H177</f>
        <v>0</v>
      </c>
      <c r="S177" s="143">
        <v>0</v>
      </c>
      <c r="T177" s="144">
        <f>S177*H177</f>
        <v>0</v>
      </c>
      <c r="AR177" s="145" t="s">
        <v>84</v>
      </c>
      <c r="AT177" s="145" t="s">
        <v>144</v>
      </c>
      <c r="AU177" s="145" t="s">
        <v>78</v>
      </c>
      <c r="AY177" s="16" t="s">
        <v>142</v>
      </c>
      <c r="BE177" s="146">
        <f>IF(N177="základní",J177,0)</f>
        <v>0</v>
      </c>
      <c r="BF177" s="146">
        <f>IF(N177="snížená",J177,0)</f>
        <v>0</v>
      </c>
      <c r="BG177" s="146">
        <f>IF(N177="zákl. přenesená",J177,0)</f>
        <v>0</v>
      </c>
      <c r="BH177" s="146">
        <f>IF(N177="sníž. přenesená",J177,0)</f>
        <v>0</v>
      </c>
      <c r="BI177" s="146">
        <f>IF(N177="nulová",J177,0)</f>
        <v>0</v>
      </c>
      <c r="BJ177" s="16" t="s">
        <v>74</v>
      </c>
      <c r="BK177" s="146">
        <f>ROUND(I177*H177,2)</f>
        <v>0</v>
      </c>
      <c r="BL177" s="16" t="s">
        <v>84</v>
      </c>
      <c r="BM177" s="145" t="s">
        <v>183</v>
      </c>
    </row>
    <row r="178" spans="2:65" s="1" customFormat="1" ht="24.15" customHeight="1">
      <c r="B178" s="132"/>
      <c r="C178" s="133" t="s">
        <v>88</v>
      </c>
      <c r="D178" s="133" t="s">
        <v>144</v>
      </c>
      <c r="E178" s="134" t="s">
        <v>184</v>
      </c>
      <c r="F178" s="135" t="s">
        <v>185</v>
      </c>
      <c r="G178" s="136" t="s">
        <v>147</v>
      </c>
      <c r="H178" s="137">
        <v>48.5</v>
      </c>
      <c r="I178" s="138"/>
      <c r="J178" s="139">
        <f>ROUND(I178*H178,2)</f>
        <v>0</v>
      </c>
      <c r="K178" s="140"/>
      <c r="L178" s="31"/>
      <c r="M178" s="141" t="s">
        <v>1</v>
      </c>
      <c r="N178" s="142" t="s">
        <v>37</v>
      </c>
      <c r="P178" s="143">
        <f>O178*H178</f>
        <v>0</v>
      </c>
      <c r="Q178" s="143">
        <v>0</v>
      </c>
      <c r="R178" s="143">
        <f>Q178*H178</f>
        <v>0</v>
      </c>
      <c r="S178" s="143">
        <v>0</v>
      </c>
      <c r="T178" s="144">
        <f>S178*H178</f>
        <v>0</v>
      </c>
      <c r="AR178" s="145" t="s">
        <v>84</v>
      </c>
      <c r="AT178" s="145" t="s">
        <v>144</v>
      </c>
      <c r="AU178" s="145" t="s">
        <v>78</v>
      </c>
      <c r="AY178" s="16" t="s">
        <v>142</v>
      </c>
      <c r="BE178" s="146">
        <f>IF(N178="základní",J178,0)</f>
        <v>0</v>
      </c>
      <c r="BF178" s="146">
        <f>IF(N178="snížená",J178,0)</f>
        <v>0</v>
      </c>
      <c r="BG178" s="146">
        <f>IF(N178="zákl. přenesená",J178,0)</f>
        <v>0</v>
      </c>
      <c r="BH178" s="146">
        <f>IF(N178="sníž. přenesená",J178,0)</f>
        <v>0</v>
      </c>
      <c r="BI178" s="146">
        <f>IF(N178="nulová",J178,0)</f>
        <v>0</v>
      </c>
      <c r="BJ178" s="16" t="s">
        <v>74</v>
      </c>
      <c r="BK178" s="146">
        <f>ROUND(I178*H178,2)</f>
        <v>0</v>
      </c>
      <c r="BL178" s="16" t="s">
        <v>84</v>
      </c>
      <c r="BM178" s="145" t="s">
        <v>186</v>
      </c>
    </row>
    <row r="179" spans="2:51" s="12" customFormat="1" ht="12">
      <c r="B179" s="147"/>
      <c r="D179" s="148" t="s">
        <v>148</v>
      </c>
      <c r="E179" s="149" t="s">
        <v>1</v>
      </c>
      <c r="F179" s="150" t="s">
        <v>187</v>
      </c>
      <c r="H179" s="149" t="s">
        <v>1</v>
      </c>
      <c r="I179" s="151"/>
      <c r="L179" s="147"/>
      <c r="M179" s="152"/>
      <c r="T179" s="153"/>
      <c r="AT179" s="149" t="s">
        <v>148</v>
      </c>
      <c r="AU179" s="149" t="s">
        <v>78</v>
      </c>
      <c r="AV179" s="12" t="s">
        <v>74</v>
      </c>
      <c r="AW179" s="12" t="s">
        <v>29</v>
      </c>
      <c r="AX179" s="12" t="s">
        <v>70</v>
      </c>
      <c r="AY179" s="149" t="s">
        <v>142</v>
      </c>
    </row>
    <row r="180" spans="2:51" s="13" customFormat="1" ht="12">
      <c r="B180" s="154"/>
      <c r="D180" s="148" t="s">
        <v>148</v>
      </c>
      <c r="E180" s="155" t="s">
        <v>1</v>
      </c>
      <c r="F180" s="156" t="s">
        <v>188</v>
      </c>
      <c r="H180" s="157">
        <v>48.5</v>
      </c>
      <c r="I180" s="158"/>
      <c r="L180" s="154"/>
      <c r="M180" s="159"/>
      <c r="T180" s="160"/>
      <c r="AT180" s="155" t="s">
        <v>148</v>
      </c>
      <c r="AU180" s="155" t="s">
        <v>78</v>
      </c>
      <c r="AV180" s="13" t="s">
        <v>78</v>
      </c>
      <c r="AW180" s="13" t="s">
        <v>29</v>
      </c>
      <c r="AX180" s="13" t="s">
        <v>70</v>
      </c>
      <c r="AY180" s="155" t="s">
        <v>142</v>
      </c>
    </row>
    <row r="181" spans="2:51" s="14" customFormat="1" ht="12">
      <c r="B181" s="161"/>
      <c r="D181" s="148" t="s">
        <v>148</v>
      </c>
      <c r="E181" s="162" t="s">
        <v>1</v>
      </c>
      <c r="F181" s="163" t="s">
        <v>152</v>
      </c>
      <c r="H181" s="164">
        <v>48.5</v>
      </c>
      <c r="I181" s="165"/>
      <c r="L181" s="161"/>
      <c r="M181" s="166"/>
      <c r="T181" s="167"/>
      <c r="AT181" s="162" t="s">
        <v>148</v>
      </c>
      <c r="AU181" s="162" t="s">
        <v>78</v>
      </c>
      <c r="AV181" s="14" t="s">
        <v>84</v>
      </c>
      <c r="AW181" s="14" t="s">
        <v>29</v>
      </c>
      <c r="AX181" s="14" t="s">
        <v>74</v>
      </c>
      <c r="AY181" s="162" t="s">
        <v>142</v>
      </c>
    </row>
    <row r="182" spans="2:65" s="1" customFormat="1" ht="24.15" customHeight="1">
      <c r="B182" s="132"/>
      <c r="C182" s="133" t="s">
        <v>89</v>
      </c>
      <c r="D182" s="133" t="s">
        <v>144</v>
      </c>
      <c r="E182" s="134" t="s">
        <v>189</v>
      </c>
      <c r="F182" s="135" t="s">
        <v>190</v>
      </c>
      <c r="G182" s="136" t="s">
        <v>147</v>
      </c>
      <c r="H182" s="137">
        <v>7.492</v>
      </c>
      <c r="I182" s="138"/>
      <c r="J182" s="139">
        <f>ROUND(I182*H182,2)</f>
        <v>0</v>
      </c>
      <c r="K182" s="140"/>
      <c r="L182" s="31"/>
      <c r="M182" s="141" t="s">
        <v>1</v>
      </c>
      <c r="N182" s="142" t="s">
        <v>37</v>
      </c>
      <c r="P182" s="143">
        <f>O182*H182</f>
        <v>0</v>
      </c>
      <c r="Q182" s="143">
        <v>0</v>
      </c>
      <c r="R182" s="143">
        <f>Q182*H182</f>
        <v>0</v>
      </c>
      <c r="S182" s="143">
        <v>0</v>
      </c>
      <c r="T182" s="144">
        <f>S182*H182</f>
        <v>0</v>
      </c>
      <c r="AR182" s="145" t="s">
        <v>84</v>
      </c>
      <c r="AT182" s="145" t="s">
        <v>144</v>
      </c>
      <c r="AU182" s="145" t="s">
        <v>78</v>
      </c>
      <c r="AY182" s="16" t="s">
        <v>142</v>
      </c>
      <c r="BE182" s="146">
        <f>IF(N182="základní",J182,0)</f>
        <v>0</v>
      </c>
      <c r="BF182" s="146">
        <f>IF(N182="snížená",J182,0)</f>
        <v>0</v>
      </c>
      <c r="BG182" s="146">
        <f>IF(N182="zákl. přenesená",J182,0)</f>
        <v>0</v>
      </c>
      <c r="BH182" s="146">
        <f>IF(N182="sníž. přenesená",J182,0)</f>
        <v>0</v>
      </c>
      <c r="BI182" s="146">
        <f>IF(N182="nulová",J182,0)</f>
        <v>0</v>
      </c>
      <c r="BJ182" s="16" t="s">
        <v>74</v>
      </c>
      <c r="BK182" s="146">
        <f>ROUND(I182*H182,2)</f>
        <v>0</v>
      </c>
      <c r="BL182" s="16" t="s">
        <v>84</v>
      </c>
      <c r="BM182" s="145" t="s">
        <v>191</v>
      </c>
    </row>
    <row r="183" spans="2:51" s="12" customFormat="1" ht="12">
      <c r="B183" s="147"/>
      <c r="D183" s="148" t="s">
        <v>148</v>
      </c>
      <c r="E183" s="149" t="s">
        <v>1</v>
      </c>
      <c r="F183" s="150" t="s">
        <v>149</v>
      </c>
      <c r="H183" s="149" t="s">
        <v>1</v>
      </c>
      <c r="I183" s="151"/>
      <c r="L183" s="147"/>
      <c r="M183" s="152"/>
      <c r="T183" s="153"/>
      <c r="AT183" s="149" t="s">
        <v>148</v>
      </c>
      <c r="AU183" s="149" t="s">
        <v>78</v>
      </c>
      <c r="AV183" s="12" t="s">
        <v>74</v>
      </c>
      <c r="AW183" s="12" t="s">
        <v>29</v>
      </c>
      <c r="AX183" s="12" t="s">
        <v>70</v>
      </c>
      <c r="AY183" s="149" t="s">
        <v>142</v>
      </c>
    </row>
    <row r="184" spans="2:51" s="12" customFormat="1" ht="12">
      <c r="B184" s="147"/>
      <c r="D184" s="148" t="s">
        <v>148</v>
      </c>
      <c r="E184" s="149" t="s">
        <v>1</v>
      </c>
      <c r="F184" s="150" t="s">
        <v>192</v>
      </c>
      <c r="H184" s="149" t="s">
        <v>1</v>
      </c>
      <c r="I184" s="151"/>
      <c r="L184" s="147"/>
      <c r="M184" s="152"/>
      <c r="T184" s="153"/>
      <c r="AT184" s="149" t="s">
        <v>148</v>
      </c>
      <c r="AU184" s="149" t="s">
        <v>78</v>
      </c>
      <c r="AV184" s="12" t="s">
        <v>74</v>
      </c>
      <c r="AW184" s="12" t="s">
        <v>29</v>
      </c>
      <c r="AX184" s="12" t="s">
        <v>70</v>
      </c>
      <c r="AY184" s="149" t="s">
        <v>142</v>
      </c>
    </row>
    <row r="185" spans="2:51" s="13" customFormat="1" ht="12">
      <c r="B185" s="154"/>
      <c r="D185" s="148" t="s">
        <v>148</v>
      </c>
      <c r="E185" s="155" t="s">
        <v>1</v>
      </c>
      <c r="F185" s="156" t="s">
        <v>193</v>
      </c>
      <c r="H185" s="157">
        <v>2.8</v>
      </c>
      <c r="I185" s="158"/>
      <c r="L185" s="154"/>
      <c r="M185" s="159"/>
      <c r="T185" s="160"/>
      <c r="AT185" s="155" t="s">
        <v>148</v>
      </c>
      <c r="AU185" s="155" t="s">
        <v>78</v>
      </c>
      <c r="AV185" s="13" t="s">
        <v>78</v>
      </c>
      <c r="AW185" s="13" t="s">
        <v>29</v>
      </c>
      <c r="AX185" s="13" t="s">
        <v>70</v>
      </c>
      <c r="AY185" s="155" t="s">
        <v>142</v>
      </c>
    </row>
    <row r="186" spans="2:51" s="12" customFormat="1" ht="12">
      <c r="B186" s="147"/>
      <c r="D186" s="148" t="s">
        <v>148</v>
      </c>
      <c r="E186" s="149" t="s">
        <v>1</v>
      </c>
      <c r="F186" s="150" t="s">
        <v>170</v>
      </c>
      <c r="H186" s="149" t="s">
        <v>1</v>
      </c>
      <c r="I186" s="151"/>
      <c r="L186" s="147"/>
      <c r="M186" s="152"/>
      <c r="T186" s="153"/>
      <c r="AT186" s="149" t="s">
        <v>148</v>
      </c>
      <c r="AU186" s="149" t="s">
        <v>78</v>
      </c>
      <c r="AV186" s="12" t="s">
        <v>74</v>
      </c>
      <c r="AW186" s="12" t="s">
        <v>29</v>
      </c>
      <c r="AX186" s="12" t="s">
        <v>70</v>
      </c>
      <c r="AY186" s="149" t="s">
        <v>142</v>
      </c>
    </row>
    <row r="187" spans="2:51" s="12" customFormat="1" ht="12">
      <c r="B187" s="147"/>
      <c r="D187" s="148" t="s">
        <v>148</v>
      </c>
      <c r="E187" s="149" t="s">
        <v>1</v>
      </c>
      <c r="F187" s="150" t="s">
        <v>192</v>
      </c>
      <c r="H187" s="149" t="s">
        <v>1</v>
      </c>
      <c r="I187" s="151"/>
      <c r="L187" s="147"/>
      <c r="M187" s="152"/>
      <c r="T187" s="153"/>
      <c r="AT187" s="149" t="s">
        <v>148</v>
      </c>
      <c r="AU187" s="149" t="s">
        <v>78</v>
      </c>
      <c r="AV187" s="12" t="s">
        <v>74</v>
      </c>
      <c r="AW187" s="12" t="s">
        <v>29</v>
      </c>
      <c r="AX187" s="12" t="s">
        <v>70</v>
      </c>
      <c r="AY187" s="149" t="s">
        <v>142</v>
      </c>
    </row>
    <row r="188" spans="2:51" s="13" customFormat="1" ht="12">
      <c r="B188" s="154"/>
      <c r="D188" s="148" t="s">
        <v>148</v>
      </c>
      <c r="E188" s="155" t="s">
        <v>1</v>
      </c>
      <c r="F188" s="156" t="s">
        <v>193</v>
      </c>
      <c r="H188" s="157">
        <v>2.8</v>
      </c>
      <c r="I188" s="158"/>
      <c r="L188" s="154"/>
      <c r="M188" s="159"/>
      <c r="T188" s="160"/>
      <c r="AT188" s="155" t="s">
        <v>148</v>
      </c>
      <c r="AU188" s="155" t="s">
        <v>78</v>
      </c>
      <c r="AV188" s="13" t="s">
        <v>78</v>
      </c>
      <c r="AW188" s="13" t="s">
        <v>29</v>
      </c>
      <c r="AX188" s="13" t="s">
        <v>70</v>
      </c>
      <c r="AY188" s="155" t="s">
        <v>142</v>
      </c>
    </row>
    <row r="189" spans="2:51" s="12" customFormat="1" ht="12">
      <c r="B189" s="147"/>
      <c r="D189" s="148" t="s">
        <v>148</v>
      </c>
      <c r="E189" s="149" t="s">
        <v>1</v>
      </c>
      <c r="F189" s="150" t="s">
        <v>194</v>
      </c>
      <c r="H189" s="149" t="s">
        <v>1</v>
      </c>
      <c r="I189" s="151"/>
      <c r="L189" s="147"/>
      <c r="M189" s="152"/>
      <c r="T189" s="153"/>
      <c r="AT189" s="149" t="s">
        <v>148</v>
      </c>
      <c r="AU189" s="149" t="s">
        <v>78</v>
      </c>
      <c r="AV189" s="12" t="s">
        <v>74</v>
      </c>
      <c r="AW189" s="12" t="s">
        <v>29</v>
      </c>
      <c r="AX189" s="12" t="s">
        <v>70</v>
      </c>
      <c r="AY189" s="149" t="s">
        <v>142</v>
      </c>
    </row>
    <row r="190" spans="2:51" s="13" customFormat="1" ht="12">
      <c r="B190" s="154"/>
      <c r="D190" s="148" t="s">
        <v>148</v>
      </c>
      <c r="E190" s="155" t="s">
        <v>1</v>
      </c>
      <c r="F190" s="156" t="s">
        <v>195</v>
      </c>
      <c r="H190" s="157">
        <v>0.6</v>
      </c>
      <c r="I190" s="158"/>
      <c r="L190" s="154"/>
      <c r="M190" s="159"/>
      <c r="T190" s="160"/>
      <c r="AT190" s="155" t="s">
        <v>148</v>
      </c>
      <c r="AU190" s="155" t="s">
        <v>78</v>
      </c>
      <c r="AV190" s="13" t="s">
        <v>78</v>
      </c>
      <c r="AW190" s="13" t="s">
        <v>29</v>
      </c>
      <c r="AX190" s="13" t="s">
        <v>70</v>
      </c>
      <c r="AY190" s="155" t="s">
        <v>142</v>
      </c>
    </row>
    <row r="191" spans="2:51" s="12" customFormat="1" ht="12">
      <c r="B191" s="147"/>
      <c r="D191" s="148" t="s">
        <v>148</v>
      </c>
      <c r="E191" s="149" t="s">
        <v>1</v>
      </c>
      <c r="F191" s="150" t="s">
        <v>155</v>
      </c>
      <c r="H191" s="149" t="s">
        <v>1</v>
      </c>
      <c r="I191" s="151"/>
      <c r="L191" s="147"/>
      <c r="M191" s="152"/>
      <c r="T191" s="153"/>
      <c r="AT191" s="149" t="s">
        <v>148</v>
      </c>
      <c r="AU191" s="149" t="s">
        <v>78</v>
      </c>
      <c r="AV191" s="12" t="s">
        <v>74</v>
      </c>
      <c r="AW191" s="12" t="s">
        <v>29</v>
      </c>
      <c r="AX191" s="12" t="s">
        <v>70</v>
      </c>
      <c r="AY191" s="149" t="s">
        <v>142</v>
      </c>
    </row>
    <row r="192" spans="2:51" s="12" customFormat="1" ht="12">
      <c r="B192" s="147"/>
      <c r="D192" s="148" t="s">
        <v>148</v>
      </c>
      <c r="E192" s="149" t="s">
        <v>1</v>
      </c>
      <c r="F192" s="150" t="s">
        <v>196</v>
      </c>
      <c r="H192" s="149" t="s">
        <v>1</v>
      </c>
      <c r="I192" s="151"/>
      <c r="L192" s="147"/>
      <c r="M192" s="152"/>
      <c r="T192" s="153"/>
      <c r="AT192" s="149" t="s">
        <v>148</v>
      </c>
      <c r="AU192" s="149" t="s">
        <v>78</v>
      </c>
      <c r="AV192" s="12" t="s">
        <v>74</v>
      </c>
      <c r="AW192" s="12" t="s">
        <v>29</v>
      </c>
      <c r="AX192" s="12" t="s">
        <v>70</v>
      </c>
      <c r="AY192" s="149" t="s">
        <v>142</v>
      </c>
    </row>
    <row r="193" spans="2:51" s="13" customFormat="1" ht="12">
      <c r="B193" s="154"/>
      <c r="D193" s="148" t="s">
        <v>148</v>
      </c>
      <c r="E193" s="155" t="s">
        <v>1</v>
      </c>
      <c r="F193" s="156" t="s">
        <v>197</v>
      </c>
      <c r="H193" s="157">
        <v>1.292</v>
      </c>
      <c r="I193" s="158"/>
      <c r="L193" s="154"/>
      <c r="M193" s="159"/>
      <c r="T193" s="160"/>
      <c r="AT193" s="155" t="s">
        <v>148</v>
      </c>
      <c r="AU193" s="155" t="s">
        <v>78</v>
      </c>
      <c r="AV193" s="13" t="s">
        <v>78</v>
      </c>
      <c r="AW193" s="13" t="s">
        <v>29</v>
      </c>
      <c r="AX193" s="13" t="s">
        <v>70</v>
      </c>
      <c r="AY193" s="155" t="s">
        <v>142</v>
      </c>
    </row>
    <row r="194" spans="2:51" s="14" customFormat="1" ht="12">
      <c r="B194" s="161"/>
      <c r="D194" s="148" t="s">
        <v>148</v>
      </c>
      <c r="E194" s="162" t="s">
        <v>1</v>
      </c>
      <c r="F194" s="163" t="s">
        <v>152</v>
      </c>
      <c r="H194" s="164">
        <v>7.491999999999999</v>
      </c>
      <c r="I194" s="165"/>
      <c r="L194" s="161"/>
      <c r="M194" s="166"/>
      <c r="T194" s="167"/>
      <c r="AT194" s="162" t="s">
        <v>148</v>
      </c>
      <c r="AU194" s="162" t="s">
        <v>78</v>
      </c>
      <c r="AV194" s="14" t="s">
        <v>84</v>
      </c>
      <c r="AW194" s="14" t="s">
        <v>29</v>
      </c>
      <c r="AX194" s="14" t="s">
        <v>74</v>
      </c>
      <c r="AY194" s="162" t="s">
        <v>142</v>
      </c>
    </row>
    <row r="195" spans="2:65" s="1" customFormat="1" ht="21.75" customHeight="1">
      <c r="B195" s="132"/>
      <c r="C195" s="133" t="s">
        <v>92</v>
      </c>
      <c r="D195" s="133" t="s">
        <v>144</v>
      </c>
      <c r="E195" s="134" t="s">
        <v>198</v>
      </c>
      <c r="F195" s="135" t="s">
        <v>199</v>
      </c>
      <c r="G195" s="136" t="s">
        <v>200</v>
      </c>
      <c r="H195" s="137">
        <v>3</v>
      </c>
      <c r="I195" s="138"/>
      <c r="J195" s="139">
        <f>ROUND(I195*H195,2)</f>
        <v>0</v>
      </c>
      <c r="K195" s="140"/>
      <c r="L195" s="31"/>
      <c r="M195" s="141" t="s">
        <v>1</v>
      </c>
      <c r="N195" s="142" t="s">
        <v>37</v>
      </c>
      <c r="P195" s="143">
        <f>O195*H195</f>
        <v>0</v>
      </c>
      <c r="Q195" s="143">
        <v>0</v>
      </c>
      <c r="R195" s="143">
        <f>Q195*H195</f>
        <v>0</v>
      </c>
      <c r="S195" s="143">
        <v>0</v>
      </c>
      <c r="T195" s="144">
        <f>S195*H195</f>
        <v>0</v>
      </c>
      <c r="AR195" s="145" t="s">
        <v>84</v>
      </c>
      <c r="AT195" s="145" t="s">
        <v>144</v>
      </c>
      <c r="AU195" s="145" t="s">
        <v>78</v>
      </c>
      <c r="AY195" s="16" t="s">
        <v>142</v>
      </c>
      <c r="BE195" s="146">
        <f>IF(N195="základní",J195,0)</f>
        <v>0</v>
      </c>
      <c r="BF195" s="146">
        <f>IF(N195="snížená",J195,0)</f>
        <v>0</v>
      </c>
      <c r="BG195" s="146">
        <f>IF(N195="zákl. přenesená",J195,0)</f>
        <v>0</v>
      </c>
      <c r="BH195" s="146">
        <f>IF(N195="sníž. přenesená",J195,0)</f>
        <v>0</v>
      </c>
      <c r="BI195" s="146">
        <f>IF(N195="nulová",J195,0)</f>
        <v>0</v>
      </c>
      <c r="BJ195" s="16" t="s">
        <v>74</v>
      </c>
      <c r="BK195" s="146">
        <f>ROUND(I195*H195,2)</f>
        <v>0</v>
      </c>
      <c r="BL195" s="16" t="s">
        <v>84</v>
      </c>
      <c r="BM195" s="145" t="s">
        <v>201</v>
      </c>
    </row>
    <row r="196" spans="2:51" s="12" customFormat="1" ht="12">
      <c r="B196" s="147"/>
      <c r="D196" s="148" t="s">
        <v>148</v>
      </c>
      <c r="E196" s="149" t="s">
        <v>1</v>
      </c>
      <c r="F196" s="150" t="s">
        <v>170</v>
      </c>
      <c r="H196" s="149" t="s">
        <v>1</v>
      </c>
      <c r="I196" s="151"/>
      <c r="L196" s="147"/>
      <c r="M196" s="152"/>
      <c r="T196" s="153"/>
      <c r="AT196" s="149" t="s">
        <v>148</v>
      </c>
      <c r="AU196" s="149" t="s">
        <v>78</v>
      </c>
      <c r="AV196" s="12" t="s">
        <v>74</v>
      </c>
      <c r="AW196" s="12" t="s">
        <v>29</v>
      </c>
      <c r="AX196" s="12" t="s">
        <v>70</v>
      </c>
      <c r="AY196" s="149" t="s">
        <v>142</v>
      </c>
    </row>
    <row r="197" spans="2:51" s="12" customFormat="1" ht="12">
      <c r="B197" s="147"/>
      <c r="D197" s="148" t="s">
        <v>148</v>
      </c>
      <c r="E197" s="149" t="s">
        <v>1</v>
      </c>
      <c r="F197" s="150" t="s">
        <v>202</v>
      </c>
      <c r="H197" s="149" t="s">
        <v>1</v>
      </c>
      <c r="I197" s="151"/>
      <c r="L197" s="147"/>
      <c r="M197" s="152"/>
      <c r="T197" s="153"/>
      <c r="AT197" s="149" t="s">
        <v>148</v>
      </c>
      <c r="AU197" s="149" t="s">
        <v>78</v>
      </c>
      <c r="AV197" s="12" t="s">
        <v>74</v>
      </c>
      <c r="AW197" s="12" t="s">
        <v>29</v>
      </c>
      <c r="AX197" s="12" t="s">
        <v>70</v>
      </c>
      <c r="AY197" s="149" t="s">
        <v>142</v>
      </c>
    </row>
    <row r="198" spans="2:51" s="13" customFormat="1" ht="12">
      <c r="B198" s="154"/>
      <c r="D198" s="148" t="s">
        <v>148</v>
      </c>
      <c r="E198" s="155" t="s">
        <v>1</v>
      </c>
      <c r="F198" s="156" t="s">
        <v>81</v>
      </c>
      <c r="H198" s="157">
        <v>3</v>
      </c>
      <c r="I198" s="158"/>
      <c r="L198" s="154"/>
      <c r="M198" s="159"/>
      <c r="T198" s="160"/>
      <c r="AT198" s="155" t="s">
        <v>148</v>
      </c>
      <c r="AU198" s="155" t="s">
        <v>78</v>
      </c>
      <c r="AV198" s="13" t="s">
        <v>78</v>
      </c>
      <c r="AW198" s="13" t="s">
        <v>29</v>
      </c>
      <c r="AX198" s="13" t="s">
        <v>70</v>
      </c>
      <c r="AY198" s="155" t="s">
        <v>142</v>
      </c>
    </row>
    <row r="199" spans="2:51" s="14" customFormat="1" ht="12">
      <c r="B199" s="161"/>
      <c r="D199" s="148" t="s">
        <v>148</v>
      </c>
      <c r="E199" s="162" t="s">
        <v>1</v>
      </c>
      <c r="F199" s="163" t="s">
        <v>152</v>
      </c>
      <c r="H199" s="164">
        <v>3</v>
      </c>
      <c r="I199" s="165"/>
      <c r="L199" s="161"/>
      <c r="M199" s="166"/>
      <c r="T199" s="167"/>
      <c r="AT199" s="162" t="s">
        <v>148</v>
      </c>
      <c r="AU199" s="162" t="s">
        <v>78</v>
      </c>
      <c r="AV199" s="14" t="s">
        <v>84</v>
      </c>
      <c r="AW199" s="14" t="s">
        <v>29</v>
      </c>
      <c r="AX199" s="14" t="s">
        <v>74</v>
      </c>
      <c r="AY199" s="162" t="s">
        <v>142</v>
      </c>
    </row>
    <row r="200" spans="2:65" s="1" customFormat="1" ht="24.15" customHeight="1">
      <c r="B200" s="132"/>
      <c r="C200" s="133" t="s">
        <v>95</v>
      </c>
      <c r="D200" s="133" t="s">
        <v>144</v>
      </c>
      <c r="E200" s="134" t="s">
        <v>203</v>
      </c>
      <c r="F200" s="135" t="s">
        <v>204</v>
      </c>
      <c r="G200" s="136" t="s">
        <v>147</v>
      </c>
      <c r="H200" s="137">
        <v>1554.7</v>
      </c>
      <c r="I200" s="138"/>
      <c r="J200" s="139">
        <f>ROUND(I200*H200,2)</f>
        <v>0</v>
      </c>
      <c r="K200" s="140"/>
      <c r="L200" s="31"/>
      <c r="M200" s="141" t="s">
        <v>1</v>
      </c>
      <c r="N200" s="142" t="s">
        <v>37</v>
      </c>
      <c r="P200" s="143">
        <f>O200*H200</f>
        <v>0</v>
      </c>
      <c r="Q200" s="143">
        <v>0</v>
      </c>
      <c r="R200" s="143">
        <f>Q200*H200</f>
        <v>0</v>
      </c>
      <c r="S200" s="143">
        <v>0</v>
      </c>
      <c r="T200" s="144">
        <f>S200*H200</f>
        <v>0</v>
      </c>
      <c r="AR200" s="145" t="s">
        <v>84</v>
      </c>
      <c r="AT200" s="145" t="s">
        <v>144</v>
      </c>
      <c r="AU200" s="145" t="s">
        <v>78</v>
      </c>
      <c r="AY200" s="16" t="s">
        <v>142</v>
      </c>
      <c r="BE200" s="146">
        <f>IF(N200="základní",J200,0)</f>
        <v>0</v>
      </c>
      <c r="BF200" s="146">
        <f>IF(N200="snížená",J200,0)</f>
        <v>0</v>
      </c>
      <c r="BG200" s="146">
        <f>IF(N200="zákl. přenesená",J200,0)</f>
        <v>0</v>
      </c>
      <c r="BH200" s="146">
        <f>IF(N200="sníž. přenesená",J200,0)</f>
        <v>0</v>
      </c>
      <c r="BI200" s="146">
        <f>IF(N200="nulová",J200,0)</f>
        <v>0</v>
      </c>
      <c r="BJ200" s="16" t="s">
        <v>74</v>
      </c>
      <c r="BK200" s="146">
        <f>ROUND(I200*H200,2)</f>
        <v>0</v>
      </c>
      <c r="BL200" s="16" t="s">
        <v>84</v>
      </c>
      <c r="BM200" s="145" t="s">
        <v>205</v>
      </c>
    </row>
    <row r="201" spans="2:51" s="12" customFormat="1" ht="12">
      <c r="B201" s="147"/>
      <c r="D201" s="148" t="s">
        <v>148</v>
      </c>
      <c r="E201" s="149" t="s">
        <v>1</v>
      </c>
      <c r="F201" s="150" t="s">
        <v>160</v>
      </c>
      <c r="H201" s="149" t="s">
        <v>1</v>
      </c>
      <c r="I201" s="151"/>
      <c r="L201" s="147"/>
      <c r="M201" s="152"/>
      <c r="T201" s="153"/>
      <c r="AT201" s="149" t="s">
        <v>148</v>
      </c>
      <c r="AU201" s="149" t="s">
        <v>78</v>
      </c>
      <c r="AV201" s="12" t="s">
        <v>74</v>
      </c>
      <c r="AW201" s="12" t="s">
        <v>29</v>
      </c>
      <c r="AX201" s="12" t="s">
        <v>70</v>
      </c>
      <c r="AY201" s="149" t="s">
        <v>142</v>
      </c>
    </row>
    <row r="202" spans="2:51" s="13" customFormat="1" ht="12">
      <c r="B202" s="154"/>
      <c r="D202" s="148" t="s">
        <v>148</v>
      </c>
      <c r="E202" s="155" t="s">
        <v>1</v>
      </c>
      <c r="F202" s="156" t="s">
        <v>206</v>
      </c>
      <c r="H202" s="157">
        <v>57.169</v>
      </c>
      <c r="I202" s="158"/>
      <c r="L202" s="154"/>
      <c r="M202" s="159"/>
      <c r="T202" s="160"/>
      <c r="AT202" s="155" t="s">
        <v>148</v>
      </c>
      <c r="AU202" s="155" t="s">
        <v>78</v>
      </c>
      <c r="AV202" s="13" t="s">
        <v>78</v>
      </c>
      <c r="AW202" s="13" t="s">
        <v>29</v>
      </c>
      <c r="AX202" s="13" t="s">
        <v>70</v>
      </c>
      <c r="AY202" s="155" t="s">
        <v>142</v>
      </c>
    </row>
    <row r="203" spans="2:51" s="13" customFormat="1" ht="12">
      <c r="B203" s="154"/>
      <c r="D203" s="148" t="s">
        <v>148</v>
      </c>
      <c r="E203" s="155" t="s">
        <v>1</v>
      </c>
      <c r="F203" s="156" t="s">
        <v>207</v>
      </c>
      <c r="H203" s="157">
        <v>29.827</v>
      </c>
      <c r="I203" s="158"/>
      <c r="L203" s="154"/>
      <c r="M203" s="159"/>
      <c r="T203" s="160"/>
      <c r="AT203" s="155" t="s">
        <v>148</v>
      </c>
      <c r="AU203" s="155" t="s">
        <v>78</v>
      </c>
      <c r="AV203" s="13" t="s">
        <v>78</v>
      </c>
      <c r="AW203" s="13" t="s">
        <v>29</v>
      </c>
      <c r="AX203" s="13" t="s">
        <v>70</v>
      </c>
      <c r="AY203" s="155" t="s">
        <v>142</v>
      </c>
    </row>
    <row r="204" spans="2:51" s="12" customFormat="1" ht="12">
      <c r="B204" s="147"/>
      <c r="D204" s="148" t="s">
        <v>148</v>
      </c>
      <c r="E204" s="149" t="s">
        <v>1</v>
      </c>
      <c r="F204" s="150" t="s">
        <v>149</v>
      </c>
      <c r="H204" s="149" t="s">
        <v>1</v>
      </c>
      <c r="I204" s="151"/>
      <c r="L204" s="147"/>
      <c r="M204" s="152"/>
      <c r="T204" s="153"/>
      <c r="AT204" s="149" t="s">
        <v>148</v>
      </c>
      <c r="AU204" s="149" t="s">
        <v>78</v>
      </c>
      <c r="AV204" s="12" t="s">
        <v>74</v>
      </c>
      <c r="AW204" s="12" t="s">
        <v>29</v>
      </c>
      <c r="AX204" s="12" t="s">
        <v>70</v>
      </c>
      <c r="AY204" s="149" t="s">
        <v>142</v>
      </c>
    </row>
    <row r="205" spans="2:51" s="13" customFormat="1" ht="30">
      <c r="B205" s="154"/>
      <c r="D205" s="148" t="s">
        <v>148</v>
      </c>
      <c r="E205" s="155" t="s">
        <v>1</v>
      </c>
      <c r="F205" s="156" t="s">
        <v>208</v>
      </c>
      <c r="H205" s="157">
        <v>115.654</v>
      </c>
      <c r="I205" s="158"/>
      <c r="L205" s="154"/>
      <c r="M205" s="159"/>
      <c r="T205" s="160"/>
      <c r="AT205" s="155" t="s">
        <v>148</v>
      </c>
      <c r="AU205" s="155" t="s">
        <v>78</v>
      </c>
      <c r="AV205" s="13" t="s">
        <v>78</v>
      </c>
      <c r="AW205" s="13" t="s">
        <v>29</v>
      </c>
      <c r="AX205" s="13" t="s">
        <v>70</v>
      </c>
      <c r="AY205" s="155" t="s">
        <v>142</v>
      </c>
    </row>
    <row r="206" spans="2:51" s="13" customFormat="1" ht="12">
      <c r="B206" s="154"/>
      <c r="D206" s="148" t="s">
        <v>148</v>
      </c>
      <c r="E206" s="155" t="s">
        <v>1</v>
      </c>
      <c r="F206" s="156" t="s">
        <v>209</v>
      </c>
      <c r="H206" s="157">
        <v>106.041</v>
      </c>
      <c r="I206" s="158"/>
      <c r="L206" s="154"/>
      <c r="M206" s="159"/>
      <c r="T206" s="160"/>
      <c r="AT206" s="155" t="s">
        <v>148</v>
      </c>
      <c r="AU206" s="155" t="s">
        <v>78</v>
      </c>
      <c r="AV206" s="13" t="s">
        <v>78</v>
      </c>
      <c r="AW206" s="13" t="s">
        <v>29</v>
      </c>
      <c r="AX206" s="13" t="s">
        <v>70</v>
      </c>
      <c r="AY206" s="155" t="s">
        <v>142</v>
      </c>
    </row>
    <row r="207" spans="2:51" s="13" customFormat="1" ht="12">
      <c r="B207" s="154"/>
      <c r="D207" s="148" t="s">
        <v>148</v>
      </c>
      <c r="E207" s="155" t="s">
        <v>1</v>
      </c>
      <c r="F207" s="156" t="s">
        <v>210</v>
      </c>
      <c r="H207" s="157">
        <v>54.289</v>
      </c>
      <c r="I207" s="158"/>
      <c r="L207" s="154"/>
      <c r="M207" s="159"/>
      <c r="T207" s="160"/>
      <c r="AT207" s="155" t="s">
        <v>148</v>
      </c>
      <c r="AU207" s="155" t="s">
        <v>78</v>
      </c>
      <c r="AV207" s="13" t="s">
        <v>78</v>
      </c>
      <c r="AW207" s="13" t="s">
        <v>29</v>
      </c>
      <c r="AX207" s="13" t="s">
        <v>70</v>
      </c>
      <c r="AY207" s="155" t="s">
        <v>142</v>
      </c>
    </row>
    <row r="208" spans="2:51" s="13" customFormat="1" ht="12">
      <c r="B208" s="154"/>
      <c r="D208" s="148" t="s">
        <v>148</v>
      </c>
      <c r="E208" s="155" t="s">
        <v>1</v>
      </c>
      <c r="F208" s="156" t="s">
        <v>211</v>
      </c>
      <c r="H208" s="157">
        <v>71.165</v>
      </c>
      <c r="I208" s="158"/>
      <c r="L208" s="154"/>
      <c r="M208" s="159"/>
      <c r="T208" s="160"/>
      <c r="AT208" s="155" t="s">
        <v>148</v>
      </c>
      <c r="AU208" s="155" t="s">
        <v>78</v>
      </c>
      <c r="AV208" s="13" t="s">
        <v>78</v>
      </c>
      <c r="AW208" s="13" t="s">
        <v>29</v>
      </c>
      <c r="AX208" s="13" t="s">
        <v>70</v>
      </c>
      <c r="AY208" s="155" t="s">
        <v>142</v>
      </c>
    </row>
    <row r="209" spans="2:51" s="13" customFormat="1" ht="12">
      <c r="B209" s="154"/>
      <c r="D209" s="148" t="s">
        <v>148</v>
      </c>
      <c r="E209" s="155" t="s">
        <v>1</v>
      </c>
      <c r="F209" s="156" t="s">
        <v>212</v>
      </c>
      <c r="H209" s="157">
        <v>60.242</v>
      </c>
      <c r="I209" s="158"/>
      <c r="L209" s="154"/>
      <c r="M209" s="159"/>
      <c r="T209" s="160"/>
      <c r="AT209" s="155" t="s">
        <v>148</v>
      </c>
      <c r="AU209" s="155" t="s">
        <v>78</v>
      </c>
      <c r="AV209" s="13" t="s">
        <v>78</v>
      </c>
      <c r="AW209" s="13" t="s">
        <v>29</v>
      </c>
      <c r="AX209" s="13" t="s">
        <v>70</v>
      </c>
      <c r="AY209" s="155" t="s">
        <v>142</v>
      </c>
    </row>
    <row r="210" spans="2:51" s="13" customFormat="1" ht="12">
      <c r="B210" s="154"/>
      <c r="D210" s="148" t="s">
        <v>148</v>
      </c>
      <c r="E210" s="155" t="s">
        <v>1</v>
      </c>
      <c r="F210" s="156" t="s">
        <v>213</v>
      </c>
      <c r="H210" s="157">
        <v>194.525</v>
      </c>
      <c r="I210" s="158"/>
      <c r="L210" s="154"/>
      <c r="M210" s="159"/>
      <c r="T210" s="160"/>
      <c r="AT210" s="155" t="s">
        <v>148</v>
      </c>
      <c r="AU210" s="155" t="s">
        <v>78</v>
      </c>
      <c r="AV210" s="13" t="s">
        <v>78</v>
      </c>
      <c r="AW210" s="13" t="s">
        <v>29</v>
      </c>
      <c r="AX210" s="13" t="s">
        <v>70</v>
      </c>
      <c r="AY210" s="155" t="s">
        <v>142</v>
      </c>
    </row>
    <row r="211" spans="2:51" s="13" customFormat="1" ht="20">
      <c r="B211" s="154"/>
      <c r="D211" s="148" t="s">
        <v>148</v>
      </c>
      <c r="E211" s="155" t="s">
        <v>1</v>
      </c>
      <c r="F211" s="156" t="s">
        <v>214</v>
      </c>
      <c r="H211" s="157">
        <v>58.531</v>
      </c>
      <c r="I211" s="158"/>
      <c r="L211" s="154"/>
      <c r="M211" s="159"/>
      <c r="T211" s="160"/>
      <c r="AT211" s="155" t="s">
        <v>148</v>
      </c>
      <c r="AU211" s="155" t="s">
        <v>78</v>
      </c>
      <c r="AV211" s="13" t="s">
        <v>78</v>
      </c>
      <c r="AW211" s="13" t="s">
        <v>29</v>
      </c>
      <c r="AX211" s="13" t="s">
        <v>70</v>
      </c>
      <c r="AY211" s="155" t="s">
        <v>142</v>
      </c>
    </row>
    <row r="212" spans="2:51" s="12" customFormat="1" ht="12">
      <c r="B212" s="147"/>
      <c r="D212" s="148" t="s">
        <v>148</v>
      </c>
      <c r="E212" s="149" t="s">
        <v>1</v>
      </c>
      <c r="F212" s="150" t="s">
        <v>170</v>
      </c>
      <c r="H212" s="149" t="s">
        <v>1</v>
      </c>
      <c r="I212" s="151"/>
      <c r="L212" s="147"/>
      <c r="M212" s="152"/>
      <c r="T212" s="153"/>
      <c r="AT212" s="149" t="s">
        <v>148</v>
      </c>
      <c r="AU212" s="149" t="s">
        <v>78</v>
      </c>
      <c r="AV212" s="12" t="s">
        <v>74</v>
      </c>
      <c r="AW212" s="12" t="s">
        <v>29</v>
      </c>
      <c r="AX212" s="12" t="s">
        <v>70</v>
      </c>
      <c r="AY212" s="149" t="s">
        <v>142</v>
      </c>
    </row>
    <row r="213" spans="2:51" s="13" customFormat="1" ht="12">
      <c r="B213" s="154"/>
      <c r="D213" s="148" t="s">
        <v>148</v>
      </c>
      <c r="E213" s="155" t="s">
        <v>1</v>
      </c>
      <c r="F213" s="156" t="s">
        <v>215</v>
      </c>
      <c r="H213" s="157">
        <v>186.696</v>
      </c>
      <c r="I213" s="158"/>
      <c r="L213" s="154"/>
      <c r="M213" s="159"/>
      <c r="T213" s="160"/>
      <c r="AT213" s="155" t="s">
        <v>148</v>
      </c>
      <c r="AU213" s="155" t="s">
        <v>78</v>
      </c>
      <c r="AV213" s="13" t="s">
        <v>78</v>
      </c>
      <c r="AW213" s="13" t="s">
        <v>29</v>
      </c>
      <c r="AX213" s="13" t="s">
        <v>70</v>
      </c>
      <c r="AY213" s="155" t="s">
        <v>142</v>
      </c>
    </row>
    <row r="214" spans="2:51" s="13" customFormat="1" ht="12">
      <c r="B214" s="154"/>
      <c r="D214" s="148" t="s">
        <v>148</v>
      </c>
      <c r="E214" s="155" t="s">
        <v>1</v>
      </c>
      <c r="F214" s="156" t="s">
        <v>216</v>
      </c>
      <c r="H214" s="157">
        <v>110.591</v>
      </c>
      <c r="I214" s="158"/>
      <c r="L214" s="154"/>
      <c r="M214" s="159"/>
      <c r="T214" s="160"/>
      <c r="AT214" s="155" t="s">
        <v>148</v>
      </c>
      <c r="AU214" s="155" t="s">
        <v>78</v>
      </c>
      <c r="AV214" s="13" t="s">
        <v>78</v>
      </c>
      <c r="AW214" s="13" t="s">
        <v>29</v>
      </c>
      <c r="AX214" s="13" t="s">
        <v>70</v>
      </c>
      <c r="AY214" s="155" t="s">
        <v>142</v>
      </c>
    </row>
    <row r="215" spans="2:51" s="13" customFormat="1" ht="12">
      <c r="B215" s="154"/>
      <c r="D215" s="148" t="s">
        <v>148</v>
      </c>
      <c r="E215" s="155" t="s">
        <v>1</v>
      </c>
      <c r="F215" s="156" t="s">
        <v>217</v>
      </c>
      <c r="H215" s="157">
        <v>53.976</v>
      </c>
      <c r="I215" s="158"/>
      <c r="L215" s="154"/>
      <c r="M215" s="159"/>
      <c r="T215" s="160"/>
      <c r="AT215" s="155" t="s">
        <v>148</v>
      </c>
      <c r="AU215" s="155" t="s">
        <v>78</v>
      </c>
      <c r="AV215" s="13" t="s">
        <v>78</v>
      </c>
      <c r="AW215" s="13" t="s">
        <v>29</v>
      </c>
      <c r="AX215" s="13" t="s">
        <v>70</v>
      </c>
      <c r="AY215" s="155" t="s">
        <v>142</v>
      </c>
    </row>
    <row r="216" spans="2:51" s="13" customFormat="1" ht="12">
      <c r="B216" s="154"/>
      <c r="D216" s="148" t="s">
        <v>148</v>
      </c>
      <c r="E216" s="155" t="s">
        <v>1</v>
      </c>
      <c r="F216" s="156" t="s">
        <v>218</v>
      </c>
      <c r="H216" s="157">
        <v>57.282</v>
      </c>
      <c r="I216" s="158"/>
      <c r="L216" s="154"/>
      <c r="M216" s="159"/>
      <c r="T216" s="160"/>
      <c r="AT216" s="155" t="s">
        <v>148</v>
      </c>
      <c r="AU216" s="155" t="s">
        <v>78</v>
      </c>
      <c r="AV216" s="13" t="s">
        <v>78</v>
      </c>
      <c r="AW216" s="13" t="s">
        <v>29</v>
      </c>
      <c r="AX216" s="13" t="s">
        <v>70</v>
      </c>
      <c r="AY216" s="155" t="s">
        <v>142</v>
      </c>
    </row>
    <row r="217" spans="2:51" s="13" customFormat="1" ht="12">
      <c r="B217" s="154"/>
      <c r="D217" s="148" t="s">
        <v>148</v>
      </c>
      <c r="E217" s="155" t="s">
        <v>1</v>
      </c>
      <c r="F217" s="156" t="s">
        <v>219</v>
      </c>
      <c r="H217" s="157">
        <v>82.907</v>
      </c>
      <c r="I217" s="158"/>
      <c r="L217" s="154"/>
      <c r="M217" s="159"/>
      <c r="T217" s="160"/>
      <c r="AT217" s="155" t="s">
        <v>148</v>
      </c>
      <c r="AU217" s="155" t="s">
        <v>78</v>
      </c>
      <c r="AV217" s="13" t="s">
        <v>78</v>
      </c>
      <c r="AW217" s="13" t="s">
        <v>29</v>
      </c>
      <c r="AX217" s="13" t="s">
        <v>70</v>
      </c>
      <c r="AY217" s="155" t="s">
        <v>142</v>
      </c>
    </row>
    <row r="218" spans="2:51" s="13" customFormat="1" ht="12">
      <c r="B218" s="154"/>
      <c r="D218" s="148" t="s">
        <v>148</v>
      </c>
      <c r="E218" s="155" t="s">
        <v>1</v>
      </c>
      <c r="F218" s="156" t="s">
        <v>220</v>
      </c>
      <c r="H218" s="157">
        <v>29.765</v>
      </c>
      <c r="I218" s="158"/>
      <c r="L218" s="154"/>
      <c r="M218" s="159"/>
      <c r="T218" s="160"/>
      <c r="AT218" s="155" t="s">
        <v>148</v>
      </c>
      <c r="AU218" s="155" t="s">
        <v>78</v>
      </c>
      <c r="AV218" s="13" t="s">
        <v>78</v>
      </c>
      <c r="AW218" s="13" t="s">
        <v>29</v>
      </c>
      <c r="AX218" s="13" t="s">
        <v>70</v>
      </c>
      <c r="AY218" s="155" t="s">
        <v>142</v>
      </c>
    </row>
    <row r="219" spans="2:51" s="12" customFormat="1" ht="12">
      <c r="B219" s="147"/>
      <c r="D219" s="148" t="s">
        <v>148</v>
      </c>
      <c r="E219" s="149" t="s">
        <v>1</v>
      </c>
      <c r="F219" s="150" t="s">
        <v>155</v>
      </c>
      <c r="H219" s="149" t="s">
        <v>1</v>
      </c>
      <c r="I219" s="151"/>
      <c r="L219" s="147"/>
      <c r="M219" s="152"/>
      <c r="T219" s="153"/>
      <c r="AT219" s="149" t="s">
        <v>148</v>
      </c>
      <c r="AU219" s="149" t="s">
        <v>78</v>
      </c>
      <c r="AV219" s="12" t="s">
        <v>74</v>
      </c>
      <c r="AW219" s="12" t="s">
        <v>29</v>
      </c>
      <c r="AX219" s="12" t="s">
        <v>70</v>
      </c>
      <c r="AY219" s="149" t="s">
        <v>142</v>
      </c>
    </row>
    <row r="220" spans="2:51" s="13" customFormat="1" ht="12">
      <c r="B220" s="154"/>
      <c r="D220" s="148" t="s">
        <v>148</v>
      </c>
      <c r="E220" s="155" t="s">
        <v>1</v>
      </c>
      <c r="F220" s="156" t="s">
        <v>221</v>
      </c>
      <c r="H220" s="157">
        <v>98.14</v>
      </c>
      <c r="I220" s="158"/>
      <c r="L220" s="154"/>
      <c r="M220" s="159"/>
      <c r="T220" s="160"/>
      <c r="AT220" s="155" t="s">
        <v>148</v>
      </c>
      <c r="AU220" s="155" t="s">
        <v>78</v>
      </c>
      <c r="AV220" s="13" t="s">
        <v>78</v>
      </c>
      <c r="AW220" s="13" t="s">
        <v>29</v>
      </c>
      <c r="AX220" s="13" t="s">
        <v>70</v>
      </c>
      <c r="AY220" s="155" t="s">
        <v>142</v>
      </c>
    </row>
    <row r="221" spans="2:51" s="13" customFormat="1" ht="12">
      <c r="B221" s="154"/>
      <c r="D221" s="148" t="s">
        <v>148</v>
      </c>
      <c r="E221" s="155" t="s">
        <v>1</v>
      </c>
      <c r="F221" s="156" t="s">
        <v>222</v>
      </c>
      <c r="H221" s="157">
        <v>98.774</v>
      </c>
      <c r="I221" s="158"/>
      <c r="L221" s="154"/>
      <c r="M221" s="159"/>
      <c r="T221" s="160"/>
      <c r="AT221" s="155" t="s">
        <v>148</v>
      </c>
      <c r="AU221" s="155" t="s">
        <v>78</v>
      </c>
      <c r="AV221" s="13" t="s">
        <v>78</v>
      </c>
      <c r="AW221" s="13" t="s">
        <v>29</v>
      </c>
      <c r="AX221" s="13" t="s">
        <v>70</v>
      </c>
      <c r="AY221" s="155" t="s">
        <v>142</v>
      </c>
    </row>
    <row r="222" spans="2:51" s="13" customFormat="1" ht="12">
      <c r="B222" s="154"/>
      <c r="D222" s="148" t="s">
        <v>148</v>
      </c>
      <c r="E222" s="155" t="s">
        <v>1</v>
      </c>
      <c r="F222" s="156" t="s">
        <v>223</v>
      </c>
      <c r="H222" s="157">
        <v>89.126</v>
      </c>
      <c r="I222" s="158"/>
      <c r="L222" s="154"/>
      <c r="M222" s="159"/>
      <c r="T222" s="160"/>
      <c r="AT222" s="155" t="s">
        <v>148</v>
      </c>
      <c r="AU222" s="155" t="s">
        <v>78</v>
      </c>
      <c r="AV222" s="13" t="s">
        <v>78</v>
      </c>
      <c r="AW222" s="13" t="s">
        <v>29</v>
      </c>
      <c r="AX222" s="13" t="s">
        <v>70</v>
      </c>
      <c r="AY222" s="155" t="s">
        <v>142</v>
      </c>
    </row>
    <row r="223" spans="2:51" s="14" customFormat="1" ht="12">
      <c r="B223" s="161"/>
      <c r="D223" s="148" t="s">
        <v>148</v>
      </c>
      <c r="E223" s="162" t="s">
        <v>1</v>
      </c>
      <c r="F223" s="163" t="s">
        <v>152</v>
      </c>
      <c r="H223" s="164">
        <v>1554.7</v>
      </c>
      <c r="I223" s="165"/>
      <c r="L223" s="161"/>
      <c r="M223" s="166"/>
      <c r="T223" s="167"/>
      <c r="AT223" s="162" t="s">
        <v>148</v>
      </c>
      <c r="AU223" s="162" t="s">
        <v>78</v>
      </c>
      <c r="AV223" s="14" t="s">
        <v>84</v>
      </c>
      <c r="AW223" s="14" t="s">
        <v>29</v>
      </c>
      <c r="AX223" s="14" t="s">
        <v>74</v>
      </c>
      <c r="AY223" s="162" t="s">
        <v>142</v>
      </c>
    </row>
    <row r="224" spans="2:65" s="1" customFormat="1" ht="24.15" customHeight="1">
      <c r="B224" s="132"/>
      <c r="C224" s="133" t="s">
        <v>183</v>
      </c>
      <c r="D224" s="133" t="s">
        <v>144</v>
      </c>
      <c r="E224" s="134" t="s">
        <v>224</v>
      </c>
      <c r="F224" s="135" t="s">
        <v>225</v>
      </c>
      <c r="G224" s="136" t="s">
        <v>147</v>
      </c>
      <c r="H224" s="137">
        <v>100</v>
      </c>
      <c r="I224" s="138"/>
      <c r="J224" s="139">
        <f>ROUND(I224*H224,2)</f>
        <v>0</v>
      </c>
      <c r="K224" s="140"/>
      <c r="L224" s="31"/>
      <c r="M224" s="141" t="s">
        <v>1</v>
      </c>
      <c r="N224" s="142" t="s">
        <v>37</v>
      </c>
      <c r="P224" s="143">
        <f>O224*H224</f>
        <v>0</v>
      </c>
      <c r="Q224" s="143">
        <v>0</v>
      </c>
      <c r="R224" s="143">
        <f>Q224*H224</f>
        <v>0</v>
      </c>
      <c r="S224" s="143">
        <v>0</v>
      </c>
      <c r="T224" s="144">
        <f>S224*H224</f>
        <v>0</v>
      </c>
      <c r="AR224" s="145" t="s">
        <v>84</v>
      </c>
      <c r="AT224" s="145" t="s">
        <v>144</v>
      </c>
      <c r="AU224" s="145" t="s">
        <v>78</v>
      </c>
      <c r="AY224" s="16" t="s">
        <v>142</v>
      </c>
      <c r="BE224" s="146">
        <f>IF(N224="základní",J224,0)</f>
        <v>0</v>
      </c>
      <c r="BF224" s="146">
        <f>IF(N224="snížená",J224,0)</f>
        <v>0</v>
      </c>
      <c r="BG224" s="146">
        <f>IF(N224="zákl. přenesená",J224,0)</f>
        <v>0</v>
      </c>
      <c r="BH224" s="146">
        <f>IF(N224="sníž. přenesená",J224,0)</f>
        <v>0</v>
      </c>
      <c r="BI224" s="146">
        <f>IF(N224="nulová",J224,0)</f>
        <v>0</v>
      </c>
      <c r="BJ224" s="16" t="s">
        <v>74</v>
      </c>
      <c r="BK224" s="146">
        <f>ROUND(I224*H224,2)</f>
        <v>0</v>
      </c>
      <c r="BL224" s="16" t="s">
        <v>84</v>
      </c>
      <c r="BM224" s="145" t="s">
        <v>226</v>
      </c>
    </row>
    <row r="225" spans="2:51" s="12" customFormat="1" ht="12">
      <c r="B225" s="147"/>
      <c r="D225" s="148" t="s">
        <v>148</v>
      </c>
      <c r="E225" s="149" t="s">
        <v>1</v>
      </c>
      <c r="F225" s="150" t="s">
        <v>227</v>
      </c>
      <c r="H225" s="149" t="s">
        <v>1</v>
      </c>
      <c r="I225" s="151"/>
      <c r="L225" s="147"/>
      <c r="M225" s="152"/>
      <c r="T225" s="153"/>
      <c r="AT225" s="149" t="s">
        <v>148</v>
      </c>
      <c r="AU225" s="149" t="s">
        <v>78</v>
      </c>
      <c r="AV225" s="12" t="s">
        <v>74</v>
      </c>
      <c r="AW225" s="12" t="s">
        <v>29</v>
      </c>
      <c r="AX225" s="12" t="s">
        <v>70</v>
      </c>
      <c r="AY225" s="149" t="s">
        <v>142</v>
      </c>
    </row>
    <row r="226" spans="2:51" s="13" customFormat="1" ht="12">
      <c r="B226" s="154"/>
      <c r="D226" s="148" t="s">
        <v>148</v>
      </c>
      <c r="E226" s="155" t="s">
        <v>1</v>
      </c>
      <c r="F226" s="156" t="s">
        <v>228</v>
      </c>
      <c r="H226" s="157">
        <v>100</v>
      </c>
      <c r="I226" s="158"/>
      <c r="L226" s="154"/>
      <c r="M226" s="159"/>
      <c r="T226" s="160"/>
      <c r="AT226" s="155" t="s">
        <v>148</v>
      </c>
      <c r="AU226" s="155" t="s">
        <v>78</v>
      </c>
      <c r="AV226" s="13" t="s">
        <v>78</v>
      </c>
      <c r="AW226" s="13" t="s">
        <v>29</v>
      </c>
      <c r="AX226" s="13" t="s">
        <v>70</v>
      </c>
      <c r="AY226" s="155" t="s">
        <v>142</v>
      </c>
    </row>
    <row r="227" spans="2:51" s="14" customFormat="1" ht="12">
      <c r="B227" s="161"/>
      <c r="D227" s="148" t="s">
        <v>148</v>
      </c>
      <c r="E227" s="162" t="s">
        <v>1</v>
      </c>
      <c r="F227" s="163" t="s">
        <v>152</v>
      </c>
      <c r="H227" s="164">
        <v>100</v>
      </c>
      <c r="I227" s="165"/>
      <c r="L227" s="161"/>
      <c r="M227" s="166"/>
      <c r="T227" s="167"/>
      <c r="AT227" s="162" t="s">
        <v>148</v>
      </c>
      <c r="AU227" s="162" t="s">
        <v>78</v>
      </c>
      <c r="AV227" s="14" t="s">
        <v>84</v>
      </c>
      <c r="AW227" s="14" t="s">
        <v>29</v>
      </c>
      <c r="AX227" s="14" t="s">
        <v>74</v>
      </c>
      <c r="AY227" s="162" t="s">
        <v>142</v>
      </c>
    </row>
    <row r="228" spans="2:65" s="1" customFormat="1" ht="24.15" customHeight="1">
      <c r="B228" s="132"/>
      <c r="C228" s="133" t="s">
        <v>229</v>
      </c>
      <c r="D228" s="133" t="s">
        <v>144</v>
      </c>
      <c r="E228" s="134" t="s">
        <v>230</v>
      </c>
      <c r="F228" s="135" t="s">
        <v>231</v>
      </c>
      <c r="G228" s="136" t="s">
        <v>232</v>
      </c>
      <c r="H228" s="137">
        <v>1</v>
      </c>
      <c r="I228" s="138"/>
      <c r="J228" s="139">
        <f>ROUND(I228*H228,2)</f>
        <v>0</v>
      </c>
      <c r="K228" s="140"/>
      <c r="L228" s="31"/>
      <c r="M228" s="141" t="s">
        <v>1</v>
      </c>
      <c r="N228" s="142" t="s">
        <v>37</v>
      </c>
      <c r="P228" s="143">
        <f>O228*H228</f>
        <v>0</v>
      </c>
      <c r="Q228" s="143">
        <v>0</v>
      </c>
      <c r="R228" s="143">
        <f>Q228*H228</f>
        <v>0</v>
      </c>
      <c r="S228" s="143">
        <v>0</v>
      </c>
      <c r="T228" s="144">
        <f>S228*H228</f>
        <v>0</v>
      </c>
      <c r="AR228" s="145" t="s">
        <v>84</v>
      </c>
      <c r="AT228" s="145" t="s">
        <v>144</v>
      </c>
      <c r="AU228" s="145" t="s">
        <v>78</v>
      </c>
      <c r="AY228" s="16" t="s">
        <v>142</v>
      </c>
      <c r="BE228" s="146">
        <f>IF(N228="základní",J228,0)</f>
        <v>0</v>
      </c>
      <c r="BF228" s="146">
        <f>IF(N228="snížená",J228,0)</f>
        <v>0</v>
      </c>
      <c r="BG228" s="146">
        <f>IF(N228="zákl. přenesená",J228,0)</f>
        <v>0</v>
      </c>
      <c r="BH228" s="146">
        <f>IF(N228="sníž. přenesená",J228,0)</f>
        <v>0</v>
      </c>
      <c r="BI228" s="146">
        <f>IF(N228="nulová",J228,0)</f>
        <v>0</v>
      </c>
      <c r="BJ228" s="16" t="s">
        <v>74</v>
      </c>
      <c r="BK228" s="146">
        <f>ROUND(I228*H228,2)</f>
        <v>0</v>
      </c>
      <c r="BL228" s="16" t="s">
        <v>84</v>
      </c>
      <c r="BM228" s="145" t="s">
        <v>233</v>
      </c>
    </row>
    <row r="229" spans="2:65" s="1" customFormat="1" ht="24.15" customHeight="1">
      <c r="B229" s="132"/>
      <c r="C229" s="133" t="s">
        <v>186</v>
      </c>
      <c r="D229" s="133" t="s">
        <v>144</v>
      </c>
      <c r="E229" s="134" t="s">
        <v>234</v>
      </c>
      <c r="F229" s="135" t="s">
        <v>235</v>
      </c>
      <c r="G229" s="136" t="s">
        <v>236</v>
      </c>
      <c r="H229" s="137">
        <v>0.078</v>
      </c>
      <c r="I229" s="138"/>
      <c r="J229" s="139">
        <f>ROUND(I229*H229,2)</f>
        <v>0</v>
      </c>
      <c r="K229" s="140"/>
      <c r="L229" s="31"/>
      <c r="M229" s="141" t="s">
        <v>1</v>
      </c>
      <c r="N229" s="142" t="s">
        <v>37</v>
      </c>
      <c r="P229" s="143">
        <f>O229*H229</f>
        <v>0</v>
      </c>
      <c r="Q229" s="143">
        <v>0</v>
      </c>
      <c r="R229" s="143">
        <f>Q229*H229</f>
        <v>0</v>
      </c>
      <c r="S229" s="143">
        <v>0</v>
      </c>
      <c r="T229" s="144">
        <f>S229*H229</f>
        <v>0</v>
      </c>
      <c r="AR229" s="145" t="s">
        <v>84</v>
      </c>
      <c r="AT229" s="145" t="s">
        <v>144</v>
      </c>
      <c r="AU229" s="145" t="s">
        <v>78</v>
      </c>
      <c r="AY229" s="16" t="s">
        <v>142</v>
      </c>
      <c r="BE229" s="146">
        <f>IF(N229="základní",J229,0)</f>
        <v>0</v>
      </c>
      <c r="BF229" s="146">
        <f>IF(N229="snížená",J229,0)</f>
        <v>0</v>
      </c>
      <c r="BG229" s="146">
        <f>IF(N229="zákl. přenesená",J229,0)</f>
        <v>0</v>
      </c>
      <c r="BH229" s="146">
        <f>IF(N229="sníž. přenesená",J229,0)</f>
        <v>0</v>
      </c>
      <c r="BI229" s="146">
        <f>IF(N229="nulová",J229,0)</f>
        <v>0</v>
      </c>
      <c r="BJ229" s="16" t="s">
        <v>74</v>
      </c>
      <c r="BK229" s="146">
        <f>ROUND(I229*H229,2)</f>
        <v>0</v>
      </c>
      <c r="BL229" s="16" t="s">
        <v>84</v>
      </c>
      <c r="BM229" s="145" t="s">
        <v>237</v>
      </c>
    </row>
    <row r="230" spans="2:51" s="12" customFormat="1" ht="12">
      <c r="B230" s="147"/>
      <c r="D230" s="148" t="s">
        <v>148</v>
      </c>
      <c r="E230" s="149" t="s">
        <v>1</v>
      </c>
      <c r="F230" s="150" t="s">
        <v>149</v>
      </c>
      <c r="H230" s="149" t="s">
        <v>1</v>
      </c>
      <c r="I230" s="151"/>
      <c r="L230" s="147"/>
      <c r="M230" s="152"/>
      <c r="T230" s="153"/>
      <c r="AT230" s="149" t="s">
        <v>148</v>
      </c>
      <c r="AU230" s="149" t="s">
        <v>78</v>
      </c>
      <c r="AV230" s="12" t="s">
        <v>74</v>
      </c>
      <c r="AW230" s="12" t="s">
        <v>29</v>
      </c>
      <c r="AX230" s="12" t="s">
        <v>70</v>
      </c>
      <c r="AY230" s="149" t="s">
        <v>142</v>
      </c>
    </row>
    <row r="231" spans="2:51" s="12" customFormat="1" ht="12">
      <c r="B231" s="147"/>
      <c r="D231" s="148" t="s">
        <v>148</v>
      </c>
      <c r="E231" s="149" t="s">
        <v>1</v>
      </c>
      <c r="F231" s="150" t="s">
        <v>238</v>
      </c>
      <c r="H231" s="149" t="s">
        <v>1</v>
      </c>
      <c r="I231" s="151"/>
      <c r="L231" s="147"/>
      <c r="M231" s="152"/>
      <c r="T231" s="153"/>
      <c r="AT231" s="149" t="s">
        <v>148</v>
      </c>
      <c r="AU231" s="149" t="s">
        <v>78</v>
      </c>
      <c r="AV231" s="12" t="s">
        <v>74</v>
      </c>
      <c r="AW231" s="12" t="s">
        <v>29</v>
      </c>
      <c r="AX231" s="12" t="s">
        <v>70</v>
      </c>
      <c r="AY231" s="149" t="s">
        <v>142</v>
      </c>
    </row>
    <row r="232" spans="2:51" s="13" customFormat="1" ht="12">
      <c r="B232" s="154"/>
      <c r="D232" s="148" t="s">
        <v>148</v>
      </c>
      <c r="E232" s="155" t="s">
        <v>1</v>
      </c>
      <c r="F232" s="156" t="s">
        <v>239</v>
      </c>
      <c r="H232" s="157">
        <v>0.078</v>
      </c>
      <c r="I232" s="158"/>
      <c r="L232" s="154"/>
      <c r="M232" s="159"/>
      <c r="T232" s="160"/>
      <c r="AT232" s="155" t="s">
        <v>148</v>
      </c>
      <c r="AU232" s="155" t="s">
        <v>78</v>
      </c>
      <c r="AV232" s="13" t="s">
        <v>78</v>
      </c>
      <c r="AW232" s="13" t="s">
        <v>29</v>
      </c>
      <c r="AX232" s="13" t="s">
        <v>70</v>
      </c>
      <c r="AY232" s="155" t="s">
        <v>142</v>
      </c>
    </row>
    <row r="233" spans="2:51" s="14" customFormat="1" ht="12">
      <c r="B233" s="161"/>
      <c r="D233" s="148" t="s">
        <v>148</v>
      </c>
      <c r="E233" s="162" t="s">
        <v>1</v>
      </c>
      <c r="F233" s="163" t="s">
        <v>152</v>
      </c>
      <c r="H233" s="164">
        <v>0.078</v>
      </c>
      <c r="I233" s="165"/>
      <c r="L233" s="161"/>
      <c r="M233" s="166"/>
      <c r="T233" s="167"/>
      <c r="AT233" s="162" t="s">
        <v>148</v>
      </c>
      <c r="AU233" s="162" t="s">
        <v>78</v>
      </c>
      <c r="AV233" s="14" t="s">
        <v>84</v>
      </c>
      <c r="AW233" s="14" t="s">
        <v>29</v>
      </c>
      <c r="AX233" s="14" t="s">
        <v>74</v>
      </c>
      <c r="AY233" s="162" t="s">
        <v>142</v>
      </c>
    </row>
    <row r="234" spans="2:65" s="1" customFormat="1" ht="24.15" customHeight="1">
      <c r="B234" s="132"/>
      <c r="C234" s="133" t="s">
        <v>240</v>
      </c>
      <c r="D234" s="133" t="s">
        <v>144</v>
      </c>
      <c r="E234" s="134" t="s">
        <v>241</v>
      </c>
      <c r="F234" s="135" t="s">
        <v>242</v>
      </c>
      <c r="G234" s="136" t="s">
        <v>147</v>
      </c>
      <c r="H234" s="137">
        <v>134.633</v>
      </c>
      <c r="I234" s="138"/>
      <c r="J234" s="139">
        <f>ROUND(I234*H234,2)</f>
        <v>0</v>
      </c>
      <c r="K234" s="140"/>
      <c r="L234" s="31"/>
      <c r="M234" s="141" t="s">
        <v>1</v>
      </c>
      <c r="N234" s="142" t="s">
        <v>37</v>
      </c>
      <c r="P234" s="143">
        <f>O234*H234</f>
        <v>0</v>
      </c>
      <c r="Q234" s="143">
        <v>0</v>
      </c>
      <c r="R234" s="143">
        <f>Q234*H234</f>
        <v>0</v>
      </c>
      <c r="S234" s="143">
        <v>0</v>
      </c>
      <c r="T234" s="144">
        <f>S234*H234</f>
        <v>0</v>
      </c>
      <c r="AR234" s="145" t="s">
        <v>84</v>
      </c>
      <c r="AT234" s="145" t="s">
        <v>144</v>
      </c>
      <c r="AU234" s="145" t="s">
        <v>78</v>
      </c>
      <c r="AY234" s="16" t="s">
        <v>142</v>
      </c>
      <c r="BE234" s="146">
        <f>IF(N234="základní",J234,0)</f>
        <v>0</v>
      </c>
      <c r="BF234" s="146">
        <f>IF(N234="snížená",J234,0)</f>
        <v>0</v>
      </c>
      <c r="BG234" s="146">
        <f>IF(N234="zákl. přenesená",J234,0)</f>
        <v>0</v>
      </c>
      <c r="BH234" s="146">
        <f>IF(N234="sníž. přenesená",J234,0)</f>
        <v>0</v>
      </c>
      <c r="BI234" s="146">
        <f>IF(N234="nulová",J234,0)</f>
        <v>0</v>
      </c>
      <c r="BJ234" s="16" t="s">
        <v>74</v>
      </c>
      <c r="BK234" s="146">
        <f>ROUND(I234*H234,2)</f>
        <v>0</v>
      </c>
      <c r="BL234" s="16" t="s">
        <v>84</v>
      </c>
      <c r="BM234" s="145" t="s">
        <v>243</v>
      </c>
    </row>
    <row r="235" spans="2:51" s="12" customFormat="1" ht="12">
      <c r="B235" s="147"/>
      <c r="D235" s="148" t="s">
        <v>148</v>
      </c>
      <c r="E235" s="149" t="s">
        <v>1</v>
      </c>
      <c r="F235" s="150" t="s">
        <v>244</v>
      </c>
      <c r="H235" s="149" t="s">
        <v>1</v>
      </c>
      <c r="I235" s="151"/>
      <c r="L235" s="147"/>
      <c r="M235" s="152"/>
      <c r="T235" s="153"/>
      <c r="AT235" s="149" t="s">
        <v>148</v>
      </c>
      <c r="AU235" s="149" t="s">
        <v>78</v>
      </c>
      <c r="AV235" s="12" t="s">
        <v>74</v>
      </c>
      <c r="AW235" s="12" t="s">
        <v>29</v>
      </c>
      <c r="AX235" s="12" t="s">
        <v>70</v>
      </c>
      <c r="AY235" s="149" t="s">
        <v>142</v>
      </c>
    </row>
    <row r="236" spans="2:51" s="13" customFormat="1" ht="12">
      <c r="B236" s="154"/>
      <c r="D236" s="148" t="s">
        <v>148</v>
      </c>
      <c r="E236" s="155" t="s">
        <v>1</v>
      </c>
      <c r="F236" s="156" t="s">
        <v>245</v>
      </c>
      <c r="H236" s="157">
        <v>134.633</v>
      </c>
      <c r="I236" s="158"/>
      <c r="L236" s="154"/>
      <c r="M236" s="159"/>
      <c r="T236" s="160"/>
      <c r="AT236" s="155" t="s">
        <v>148</v>
      </c>
      <c r="AU236" s="155" t="s">
        <v>78</v>
      </c>
      <c r="AV236" s="13" t="s">
        <v>78</v>
      </c>
      <c r="AW236" s="13" t="s">
        <v>29</v>
      </c>
      <c r="AX236" s="13" t="s">
        <v>70</v>
      </c>
      <c r="AY236" s="155" t="s">
        <v>142</v>
      </c>
    </row>
    <row r="237" spans="2:51" s="14" customFormat="1" ht="12">
      <c r="B237" s="161"/>
      <c r="D237" s="148" t="s">
        <v>148</v>
      </c>
      <c r="E237" s="162" t="s">
        <v>1</v>
      </c>
      <c r="F237" s="163" t="s">
        <v>152</v>
      </c>
      <c r="H237" s="164">
        <v>134.633</v>
      </c>
      <c r="I237" s="165"/>
      <c r="L237" s="161"/>
      <c r="M237" s="166"/>
      <c r="T237" s="167"/>
      <c r="AT237" s="162" t="s">
        <v>148</v>
      </c>
      <c r="AU237" s="162" t="s">
        <v>78</v>
      </c>
      <c r="AV237" s="14" t="s">
        <v>84</v>
      </c>
      <c r="AW237" s="14" t="s">
        <v>29</v>
      </c>
      <c r="AX237" s="14" t="s">
        <v>74</v>
      </c>
      <c r="AY237" s="162" t="s">
        <v>142</v>
      </c>
    </row>
    <row r="238" spans="2:65" s="1" customFormat="1" ht="16.5" customHeight="1">
      <c r="B238" s="132"/>
      <c r="C238" s="133" t="s">
        <v>191</v>
      </c>
      <c r="D238" s="133" t="s">
        <v>144</v>
      </c>
      <c r="E238" s="134" t="s">
        <v>246</v>
      </c>
      <c r="F238" s="135" t="s">
        <v>247</v>
      </c>
      <c r="G238" s="136" t="s">
        <v>147</v>
      </c>
      <c r="H238" s="137">
        <v>253.499</v>
      </c>
      <c r="I238" s="138"/>
      <c r="J238" s="139">
        <f>ROUND(I238*H238,2)</f>
        <v>0</v>
      </c>
      <c r="K238" s="140"/>
      <c r="L238" s="31"/>
      <c r="M238" s="141" t="s">
        <v>1</v>
      </c>
      <c r="N238" s="142" t="s">
        <v>37</v>
      </c>
      <c r="P238" s="143">
        <f>O238*H238</f>
        <v>0</v>
      </c>
      <c r="Q238" s="143">
        <v>0</v>
      </c>
      <c r="R238" s="143">
        <f>Q238*H238</f>
        <v>0</v>
      </c>
      <c r="S238" s="143">
        <v>0</v>
      </c>
      <c r="T238" s="144">
        <f>S238*H238</f>
        <v>0</v>
      </c>
      <c r="AR238" s="145" t="s">
        <v>84</v>
      </c>
      <c r="AT238" s="145" t="s">
        <v>144</v>
      </c>
      <c r="AU238" s="145" t="s">
        <v>78</v>
      </c>
      <c r="AY238" s="16" t="s">
        <v>142</v>
      </c>
      <c r="BE238" s="146">
        <f>IF(N238="základní",J238,0)</f>
        <v>0</v>
      </c>
      <c r="BF238" s="146">
        <f>IF(N238="snížená",J238,0)</f>
        <v>0</v>
      </c>
      <c r="BG238" s="146">
        <f>IF(N238="zákl. přenesená",J238,0)</f>
        <v>0</v>
      </c>
      <c r="BH238" s="146">
        <f>IF(N238="sníž. přenesená",J238,0)</f>
        <v>0</v>
      </c>
      <c r="BI238" s="146">
        <f>IF(N238="nulová",J238,0)</f>
        <v>0</v>
      </c>
      <c r="BJ238" s="16" t="s">
        <v>74</v>
      </c>
      <c r="BK238" s="146">
        <f>ROUND(I238*H238,2)</f>
        <v>0</v>
      </c>
      <c r="BL238" s="16" t="s">
        <v>84</v>
      </c>
      <c r="BM238" s="145" t="s">
        <v>248</v>
      </c>
    </row>
    <row r="239" spans="2:51" s="12" customFormat="1" ht="12">
      <c r="B239" s="147"/>
      <c r="D239" s="148" t="s">
        <v>148</v>
      </c>
      <c r="E239" s="149" t="s">
        <v>1</v>
      </c>
      <c r="F239" s="150"/>
      <c r="H239" s="149" t="s">
        <v>1</v>
      </c>
      <c r="I239" s="151"/>
      <c r="L239" s="147"/>
      <c r="M239" s="152"/>
      <c r="T239" s="153"/>
      <c r="AT239" s="149" t="s">
        <v>148</v>
      </c>
      <c r="AU239" s="149" t="s">
        <v>78</v>
      </c>
      <c r="AV239" s="12" t="s">
        <v>74</v>
      </c>
      <c r="AW239" s="12" t="s">
        <v>29</v>
      </c>
      <c r="AX239" s="12" t="s">
        <v>70</v>
      </c>
      <c r="AY239" s="149" t="s">
        <v>142</v>
      </c>
    </row>
    <row r="240" spans="2:51" s="12" customFormat="1" ht="12">
      <c r="B240" s="147"/>
      <c r="D240" s="148" t="s">
        <v>148</v>
      </c>
      <c r="E240" s="149" t="s">
        <v>1</v>
      </c>
      <c r="F240" s="150" t="s">
        <v>170</v>
      </c>
      <c r="H240" s="149" t="s">
        <v>1</v>
      </c>
      <c r="I240" s="151"/>
      <c r="L240" s="147"/>
      <c r="M240" s="152"/>
      <c r="T240" s="153"/>
      <c r="AT240" s="149" t="s">
        <v>148</v>
      </c>
      <c r="AU240" s="149" t="s">
        <v>78</v>
      </c>
      <c r="AV240" s="12" t="s">
        <v>74</v>
      </c>
      <c r="AW240" s="12" t="s">
        <v>29</v>
      </c>
      <c r="AX240" s="12" t="s">
        <v>70</v>
      </c>
      <c r="AY240" s="149" t="s">
        <v>142</v>
      </c>
    </row>
    <row r="241" spans="2:51" s="13" customFormat="1" ht="20">
      <c r="B241" s="154"/>
      <c r="D241" s="148" t="s">
        <v>148</v>
      </c>
      <c r="E241" s="155" t="s">
        <v>1</v>
      </c>
      <c r="F241" s="156" t="s">
        <v>249</v>
      </c>
      <c r="H241" s="157">
        <v>124.579</v>
      </c>
      <c r="I241" s="158"/>
      <c r="L241" s="154"/>
      <c r="M241" s="159"/>
      <c r="T241" s="160"/>
      <c r="AT241" s="155" t="s">
        <v>148</v>
      </c>
      <c r="AU241" s="155" t="s">
        <v>78</v>
      </c>
      <c r="AV241" s="13" t="s">
        <v>78</v>
      </c>
      <c r="AW241" s="13" t="s">
        <v>29</v>
      </c>
      <c r="AX241" s="13" t="s">
        <v>70</v>
      </c>
      <c r="AY241" s="155" t="s">
        <v>142</v>
      </c>
    </row>
    <row r="242" spans="2:51" s="12" customFormat="1" ht="12">
      <c r="B242" s="147"/>
      <c r="D242" s="148" t="s">
        <v>148</v>
      </c>
      <c r="E242" s="149" t="s">
        <v>1</v>
      </c>
      <c r="F242" s="150" t="s">
        <v>155</v>
      </c>
      <c r="H242" s="149" t="s">
        <v>1</v>
      </c>
      <c r="I242" s="151"/>
      <c r="L242" s="147"/>
      <c r="M242" s="152"/>
      <c r="T242" s="153"/>
      <c r="AT242" s="149" t="s">
        <v>148</v>
      </c>
      <c r="AU242" s="149" t="s">
        <v>78</v>
      </c>
      <c r="AV242" s="12" t="s">
        <v>74</v>
      </c>
      <c r="AW242" s="12" t="s">
        <v>29</v>
      </c>
      <c r="AX242" s="12" t="s">
        <v>70</v>
      </c>
      <c r="AY242" s="149" t="s">
        <v>142</v>
      </c>
    </row>
    <row r="243" spans="2:51" s="13" customFormat="1" ht="20">
      <c r="B243" s="154"/>
      <c r="D243" s="148" t="s">
        <v>148</v>
      </c>
      <c r="E243" s="155" t="s">
        <v>1</v>
      </c>
      <c r="F243" s="156" t="s">
        <v>250</v>
      </c>
      <c r="H243" s="157">
        <v>128.92</v>
      </c>
      <c r="I243" s="158"/>
      <c r="L243" s="154"/>
      <c r="M243" s="159"/>
      <c r="T243" s="160"/>
      <c r="AT243" s="155" t="s">
        <v>148</v>
      </c>
      <c r="AU243" s="155" t="s">
        <v>78</v>
      </c>
      <c r="AV243" s="13" t="s">
        <v>78</v>
      </c>
      <c r="AW243" s="13" t="s">
        <v>29</v>
      </c>
      <c r="AX243" s="13" t="s">
        <v>70</v>
      </c>
      <c r="AY243" s="155" t="s">
        <v>142</v>
      </c>
    </row>
    <row r="244" spans="2:51" s="14" customFormat="1" ht="12">
      <c r="B244" s="161"/>
      <c r="D244" s="148" t="s">
        <v>148</v>
      </c>
      <c r="E244" s="162" t="s">
        <v>1</v>
      </c>
      <c r="F244" s="163" t="s">
        <v>152</v>
      </c>
      <c r="H244" s="164">
        <v>253.49899999999997</v>
      </c>
      <c r="I244" s="165"/>
      <c r="L244" s="161"/>
      <c r="M244" s="166"/>
      <c r="T244" s="167"/>
      <c r="AT244" s="162" t="s">
        <v>148</v>
      </c>
      <c r="AU244" s="162" t="s">
        <v>78</v>
      </c>
      <c r="AV244" s="14" t="s">
        <v>84</v>
      </c>
      <c r="AW244" s="14" t="s">
        <v>29</v>
      </c>
      <c r="AX244" s="14" t="s">
        <v>74</v>
      </c>
      <c r="AY244" s="162" t="s">
        <v>142</v>
      </c>
    </row>
    <row r="245" spans="2:63" s="11" customFormat="1" ht="22.75" customHeight="1">
      <c r="B245" s="120"/>
      <c r="D245" s="121" t="s">
        <v>69</v>
      </c>
      <c r="E245" s="130" t="s">
        <v>95</v>
      </c>
      <c r="F245" s="130" t="s">
        <v>251</v>
      </c>
      <c r="I245" s="123"/>
      <c r="J245" s="131">
        <f>BK245</f>
        <v>0</v>
      </c>
      <c r="L245" s="120"/>
      <c r="M245" s="125"/>
      <c r="P245" s="126">
        <f>SUM(P246:P356)</f>
        <v>0</v>
      </c>
      <c r="R245" s="126">
        <f>SUM(R246:R356)</f>
        <v>0</v>
      </c>
      <c r="T245" s="127">
        <f>SUM(T246:T356)</f>
        <v>0</v>
      </c>
      <c r="AR245" s="121" t="s">
        <v>74</v>
      </c>
      <c r="AT245" s="128" t="s">
        <v>69</v>
      </c>
      <c r="AU245" s="128" t="s">
        <v>74</v>
      </c>
      <c r="AY245" s="121" t="s">
        <v>142</v>
      </c>
      <c r="BK245" s="129">
        <f>SUM(BK246:BK356)</f>
        <v>0</v>
      </c>
    </row>
    <row r="246" spans="2:65" s="1" customFormat="1" ht="33" customHeight="1">
      <c r="B246" s="132"/>
      <c r="C246" s="133" t="s">
        <v>8</v>
      </c>
      <c r="D246" s="133" t="s">
        <v>144</v>
      </c>
      <c r="E246" s="134" t="s">
        <v>252</v>
      </c>
      <c r="F246" s="135" t="s">
        <v>253</v>
      </c>
      <c r="G246" s="136" t="s">
        <v>147</v>
      </c>
      <c r="H246" s="137">
        <v>737.989</v>
      </c>
      <c r="I246" s="138"/>
      <c r="J246" s="139">
        <f>ROUND(I246*H246,2)</f>
        <v>0</v>
      </c>
      <c r="K246" s="140"/>
      <c r="L246" s="31"/>
      <c r="M246" s="141" t="s">
        <v>1</v>
      </c>
      <c r="N246" s="142" t="s">
        <v>37</v>
      </c>
      <c r="P246" s="143">
        <f>O246*H246</f>
        <v>0</v>
      </c>
      <c r="Q246" s="143">
        <v>0</v>
      </c>
      <c r="R246" s="143">
        <f>Q246*H246</f>
        <v>0</v>
      </c>
      <c r="S246" s="143">
        <v>0</v>
      </c>
      <c r="T246" s="144">
        <f>S246*H246</f>
        <v>0</v>
      </c>
      <c r="AR246" s="145" t="s">
        <v>84</v>
      </c>
      <c r="AT246" s="145" t="s">
        <v>144</v>
      </c>
      <c r="AU246" s="145" t="s">
        <v>78</v>
      </c>
      <c r="AY246" s="16" t="s">
        <v>142</v>
      </c>
      <c r="BE246" s="146">
        <f>IF(N246="základní",J246,0)</f>
        <v>0</v>
      </c>
      <c r="BF246" s="146">
        <f>IF(N246="snížená",J246,0)</f>
        <v>0</v>
      </c>
      <c r="BG246" s="146">
        <f>IF(N246="zákl. přenesená",J246,0)</f>
        <v>0</v>
      </c>
      <c r="BH246" s="146">
        <f>IF(N246="sníž. přenesená",J246,0)</f>
        <v>0</v>
      </c>
      <c r="BI246" s="146">
        <f>IF(N246="nulová",J246,0)</f>
        <v>0</v>
      </c>
      <c r="BJ246" s="16" t="s">
        <v>74</v>
      </c>
      <c r="BK246" s="146">
        <f>ROUND(I246*H246,2)</f>
        <v>0</v>
      </c>
      <c r="BL246" s="16" t="s">
        <v>84</v>
      </c>
      <c r="BM246" s="145" t="s">
        <v>254</v>
      </c>
    </row>
    <row r="247" spans="2:51" s="12" customFormat="1" ht="12">
      <c r="B247" s="147"/>
      <c r="D247" s="148" t="s">
        <v>148</v>
      </c>
      <c r="E247" s="149" t="s">
        <v>1</v>
      </c>
      <c r="F247" s="150" t="s">
        <v>160</v>
      </c>
      <c r="H247" s="149" t="s">
        <v>1</v>
      </c>
      <c r="I247" s="151"/>
      <c r="L247" s="147"/>
      <c r="M247" s="152"/>
      <c r="T247" s="153"/>
      <c r="AT247" s="149" t="s">
        <v>148</v>
      </c>
      <c r="AU247" s="149" t="s">
        <v>78</v>
      </c>
      <c r="AV247" s="12" t="s">
        <v>74</v>
      </c>
      <c r="AW247" s="12" t="s">
        <v>29</v>
      </c>
      <c r="AX247" s="12" t="s">
        <v>70</v>
      </c>
      <c r="AY247" s="149" t="s">
        <v>142</v>
      </c>
    </row>
    <row r="248" spans="2:51" s="13" customFormat="1" ht="12">
      <c r="B248" s="154"/>
      <c r="D248" s="148" t="s">
        <v>148</v>
      </c>
      <c r="E248" s="155" t="s">
        <v>1</v>
      </c>
      <c r="F248" s="156" t="s">
        <v>255</v>
      </c>
      <c r="H248" s="157">
        <v>97.5</v>
      </c>
      <c r="I248" s="158"/>
      <c r="L248" s="154"/>
      <c r="M248" s="159"/>
      <c r="T248" s="160"/>
      <c r="AT248" s="155" t="s">
        <v>148</v>
      </c>
      <c r="AU248" s="155" t="s">
        <v>78</v>
      </c>
      <c r="AV248" s="13" t="s">
        <v>78</v>
      </c>
      <c r="AW248" s="13" t="s">
        <v>29</v>
      </c>
      <c r="AX248" s="13" t="s">
        <v>70</v>
      </c>
      <c r="AY248" s="155" t="s">
        <v>142</v>
      </c>
    </row>
    <row r="249" spans="2:51" s="12" customFormat="1" ht="12">
      <c r="B249" s="147"/>
      <c r="D249" s="148" t="s">
        <v>148</v>
      </c>
      <c r="E249" s="149" t="s">
        <v>1</v>
      </c>
      <c r="F249" s="150" t="s">
        <v>149</v>
      </c>
      <c r="H249" s="149" t="s">
        <v>1</v>
      </c>
      <c r="I249" s="151"/>
      <c r="L249" s="147"/>
      <c r="M249" s="152"/>
      <c r="T249" s="153"/>
      <c r="AT249" s="149" t="s">
        <v>148</v>
      </c>
      <c r="AU249" s="149" t="s">
        <v>78</v>
      </c>
      <c r="AV249" s="12" t="s">
        <v>74</v>
      </c>
      <c r="AW249" s="12" t="s">
        <v>29</v>
      </c>
      <c r="AX249" s="12" t="s">
        <v>70</v>
      </c>
      <c r="AY249" s="149" t="s">
        <v>142</v>
      </c>
    </row>
    <row r="250" spans="2:51" s="13" customFormat="1" ht="20">
      <c r="B250" s="154"/>
      <c r="D250" s="148" t="s">
        <v>148</v>
      </c>
      <c r="E250" s="155" t="s">
        <v>1</v>
      </c>
      <c r="F250" s="156" t="s">
        <v>256</v>
      </c>
      <c r="H250" s="157">
        <v>271.019</v>
      </c>
      <c r="I250" s="158"/>
      <c r="L250" s="154"/>
      <c r="M250" s="159"/>
      <c r="T250" s="160"/>
      <c r="AT250" s="155" t="s">
        <v>148</v>
      </c>
      <c r="AU250" s="155" t="s">
        <v>78</v>
      </c>
      <c r="AV250" s="13" t="s">
        <v>78</v>
      </c>
      <c r="AW250" s="13" t="s">
        <v>29</v>
      </c>
      <c r="AX250" s="13" t="s">
        <v>70</v>
      </c>
      <c r="AY250" s="155" t="s">
        <v>142</v>
      </c>
    </row>
    <row r="251" spans="2:51" s="12" customFormat="1" ht="12">
      <c r="B251" s="147"/>
      <c r="D251" s="148" t="s">
        <v>148</v>
      </c>
      <c r="E251" s="149" t="s">
        <v>1</v>
      </c>
      <c r="F251" s="150" t="s">
        <v>170</v>
      </c>
      <c r="H251" s="149" t="s">
        <v>1</v>
      </c>
      <c r="I251" s="151"/>
      <c r="L251" s="147"/>
      <c r="M251" s="152"/>
      <c r="T251" s="153"/>
      <c r="AT251" s="149" t="s">
        <v>148</v>
      </c>
      <c r="AU251" s="149" t="s">
        <v>78</v>
      </c>
      <c r="AV251" s="12" t="s">
        <v>74</v>
      </c>
      <c r="AW251" s="12" t="s">
        <v>29</v>
      </c>
      <c r="AX251" s="12" t="s">
        <v>70</v>
      </c>
      <c r="AY251" s="149" t="s">
        <v>142</v>
      </c>
    </row>
    <row r="252" spans="2:51" s="13" customFormat="1" ht="12">
      <c r="B252" s="154"/>
      <c r="D252" s="148" t="s">
        <v>148</v>
      </c>
      <c r="E252" s="155" t="s">
        <v>1</v>
      </c>
      <c r="F252" s="156" t="s">
        <v>257</v>
      </c>
      <c r="H252" s="157">
        <v>169.92</v>
      </c>
      <c r="I252" s="158"/>
      <c r="L252" s="154"/>
      <c r="M252" s="159"/>
      <c r="T252" s="160"/>
      <c r="AT252" s="155" t="s">
        <v>148</v>
      </c>
      <c r="AU252" s="155" t="s">
        <v>78</v>
      </c>
      <c r="AV252" s="13" t="s">
        <v>78</v>
      </c>
      <c r="AW252" s="13" t="s">
        <v>29</v>
      </c>
      <c r="AX252" s="13" t="s">
        <v>70</v>
      </c>
      <c r="AY252" s="155" t="s">
        <v>142</v>
      </c>
    </row>
    <row r="253" spans="2:51" s="12" customFormat="1" ht="12">
      <c r="B253" s="147"/>
      <c r="D253" s="148" t="s">
        <v>148</v>
      </c>
      <c r="E253" s="149" t="s">
        <v>1</v>
      </c>
      <c r="F253" s="150" t="s">
        <v>155</v>
      </c>
      <c r="H253" s="149" t="s">
        <v>1</v>
      </c>
      <c r="I253" s="151"/>
      <c r="L253" s="147"/>
      <c r="M253" s="152"/>
      <c r="T253" s="153"/>
      <c r="AT253" s="149" t="s">
        <v>148</v>
      </c>
      <c r="AU253" s="149" t="s">
        <v>78</v>
      </c>
      <c r="AV253" s="12" t="s">
        <v>74</v>
      </c>
      <c r="AW253" s="12" t="s">
        <v>29</v>
      </c>
      <c r="AX253" s="12" t="s">
        <v>70</v>
      </c>
      <c r="AY253" s="149" t="s">
        <v>142</v>
      </c>
    </row>
    <row r="254" spans="2:51" s="13" customFormat="1" ht="12">
      <c r="B254" s="154"/>
      <c r="D254" s="148" t="s">
        <v>148</v>
      </c>
      <c r="E254" s="155" t="s">
        <v>1</v>
      </c>
      <c r="F254" s="156" t="s">
        <v>258</v>
      </c>
      <c r="H254" s="157">
        <v>199.55</v>
      </c>
      <c r="I254" s="158"/>
      <c r="L254" s="154"/>
      <c r="M254" s="159"/>
      <c r="T254" s="160"/>
      <c r="AT254" s="155" t="s">
        <v>148</v>
      </c>
      <c r="AU254" s="155" t="s">
        <v>78</v>
      </c>
      <c r="AV254" s="13" t="s">
        <v>78</v>
      </c>
      <c r="AW254" s="13" t="s">
        <v>29</v>
      </c>
      <c r="AX254" s="13" t="s">
        <v>70</v>
      </c>
      <c r="AY254" s="155" t="s">
        <v>142</v>
      </c>
    </row>
    <row r="255" spans="2:51" s="14" customFormat="1" ht="12">
      <c r="B255" s="161"/>
      <c r="D255" s="148" t="s">
        <v>148</v>
      </c>
      <c r="E255" s="162" t="s">
        <v>1</v>
      </c>
      <c r="F255" s="163" t="s">
        <v>152</v>
      </c>
      <c r="H255" s="164">
        <v>737.989</v>
      </c>
      <c r="I255" s="165"/>
      <c r="L255" s="161"/>
      <c r="M255" s="166"/>
      <c r="T255" s="167"/>
      <c r="AT255" s="162" t="s">
        <v>148</v>
      </c>
      <c r="AU255" s="162" t="s">
        <v>78</v>
      </c>
      <c r="AV255" s="14" t="s">
        <v>84</v>
      </c>
      <c r="AW255" s="14" t="s">
        <v>29</v>
      </c>
      <c r="AX255" s="14" t="s">
        <v>74</v>
      </c>
      <c r="AY255" s="162" t="s">
        <v>142</v>
      </c>
    </row>
    <row r="256" spans="2:65" s="1" customFormat="1" ht="24.15" customHeight="1">
      <c r="B256" s="132"/>
      <c r="C256" s="133" t="s">
        <v>201</v>
      </c>
      <c r="D256" s="133" t="s">
        <v>144</v>
      </c>
      <c r="E256" s="134" t="s">
        <v>259</v>
      </c>
      <c r="F256" s="135" t="s">
        <v>260</v>
      </c>
      <c r="G256" s="136" t="s">
        <v>147</v>
      </c>
      <c r="H256" s="137">
        <v>850</v>
      </c>
      <c r="I256" s="138"/>
      <c r="J256" s="139">
        <f>ROUND(I256*H256,2)</f>
        <v>0</v>
      </c>
      <c r="K256" s="140"/>
      <c r="L256" s="31"/>
      <c r="M256" s="141" t="s">
        <v>1</v>
      </c>
      <c r="N256" s="142" t="s">
        <v>37</v>
      </c>
      <c r="P256" s="143">
        <f>O256*H256</f>
        <v>0</v>
      </c>
      <c r="Q256" s="143">
        <v>0</v>
      </c>
      <c r="R256" s="143">
        <f>Q256*H256</f>
        <v>0</v>
      </c>
      <c r="S256" s="143">
        <v>0</v>
      </c>
      <c r="T256" s="144">
        <f>S256*H256</f>
        <v>0</v>
      </c>
      <c r="AR256" s="145" t="s">
        <v>84</v>
      </c>
      <c r="AT256" s="145" t="s">
        <v>144</v>
      </c>
      <c r="AU256" s="145" t="s">
        <v>78</v>
      </c>
      <c r="AY256" s="16" t="s">
        <v>142</v>
      </c>
      <c r="BE256" s="146">
        <f>IF(N256="základní",J256,0)</f>
        <v>0</v>
      </c>
      <c r="BF256" s="146">
        <f>IF(N256="snížená",J256,0)</f>
        <v>0</v>
      </c>
      <c r="BG256" s="146">
        <f>IF(N256="zákl. přenesená",J256,0)</f>
        <v>0</v>
      </c>
      <c r="BH256" s="146">
        <f>IF(N256="sníž. přenesená",J256,0)</f>
        <v>0</v>
      </c>
      <c r="BI256" s="146">
        <f>IF(N256="nulová",J256,0)</f>
        <v>0</v>
      </c>
      <c r="BJ256" s="16" t="s">
        <v>74</v>
      </c>
      <c r="BK256" s="146">
        <f>ROUND(I256*H256,2)</f>
        <v>0</v>
      </c>
      <c r="BL256" s="16" t="s">
        <v>84</v>
      </c>
      <c r="BM256" s="145" t="s">
        <v>261</v>
      </c>
    </row>
    <row r="257" spans="2:65" s="1" customFormat="1" ht="24.15" customHeight="1">
      <c r="B257" s="132"/>
      <c r="C257" s="133" t="s">
        <v>262</v>
      </c>
      <c r="D257" s="133" t="s">
        <v>144</v>
      </c>
      <c r="E257" s="134" t="s">
        <v>263</v>
      </c>
      <c r="F257" s="135" t="s">
        <v>264</v>
      </c>
      <c r="G257" s="136" t="s">
        <v>147</v>
      </c>
      <c r="H257" s="137">
        <v>18.23</v>
      </c>
      <c r="I257" s="138"/>
      <c r="J257" s="139">
        <f>ROUND(I257*H257,2)</f>
        <v>0</v>
      </c>
      <c r="K257" s="140"/>
      <c r="L257" s="31"/>
      <c r="M257" s="141" t="s">
        <v>1</v>
      </c>
      <c r="N257" s="142" t="s">
        <v>37</v>
      </c>
      <c r="P257" s="143">
        <f>O257*H257</f>
        <v>0</v>
      </c>
      <c r="Q257" s="143">
        <v>0</v>
      </c>
      <c r="R257" s="143">
        <f>Q257*H257</f>
        <v>0</v>
      </c>
      <c r="S257" s="143">
        <v>0</v>
      </c>
      <c r="T257" s="144">
        <f>S257*H257</f>
        <v>0</v>
      </c>
      <c r="AR257" s="145" t="s">
        <v>84</v>
      </c>
      <c r="AT257" s="145" t="s">
        <v>144</v>
      </c>
      <c r="AU257" s="145" t="s">
        <v>78</v>
      </c>
      <c r="AY257" s="16" t="s">
        <v>142</v>
      </c>
      <c r="BE257" s="146">
        <f>IF(N257="základní",J257,0)</f>
        <v>0</v>
      </c>
      <c r="BF257" s="146">
        <f>IF(N257="snížená",J257,0)</f>
        <v>0</v>
      </c>
      <c r="BG257" s="146">
        <f>IF(N257="zákl. přenesená",J257,0)</f>
        <v>0</v>
      </c>
      <c r="BH257" s="146">
        <f>IF(N257="sníž. přenesená",J257,0)</f>
        <v>0</v>
      </c>
      <c r="BI257" s="146">
        <f>IF(N257="nulová",J257,0)</f>
        <v>0</v>
      </c>
      <c r="BJ257" s="16" t="s">
        <v>74</v>
      </c>
      <c r="BK257" s="146">
        <f>ROUND(I257*H257,2)</f>
        <v>0</v>
      </c>
      <c r="BL257" s="16" t="s">
        <v>84</v>
      </c>
      <c r="BM257" s="145" t="s">
        <v>265</v>
      </c>
    </row>
    <row r="258" spans="2:51" s="12" customFormat="1" ht="12">
      <c r="B258" s="147"/>
      <c r="D258" s="148" t="s">
        <v>148</v>
      </c>
      <c r="E258" s="149" t="s">
        <v>1</v>
      </c>
      <c r="F258" s="150" t="s">
        <v>160</v>
      </c>
      <c r="H258" s="149" t="s">
        <v>1</v>
      </c>
      <c r="I258" s="151"/>
      <c r="L258" s="147"/>
      <c r="M258" s="152"/>
      <c r="T258" s="153"/>
      <c r="AT258" s="149" t="s">
        <v>148</v>
      </c>
      <c r="AU258" s="149" t="s">
        <v>78</v>
      </c>
      <c r="AV258" s="12" t="s">
        <v>74</v>
      </c>
      <c r="AW258" s="12" t="s">
        <v>29</v>
      </c>
      <c r="AX258" s="12" t="s">
        <v>70</v>
      </c>
      <c r="AY258" s="149" t="s">
        <v>142</v>
      </c>
    </row>
    <row r="259" spans="2:51" s="12" customFormat="1" ht="12">
      <c r="B259" s="147"/>
      <c r="D259" s="148" t="s">
        <v>148</v>
      </c>
      <c r="E259" s="149" t="s">
        <v>1</v>
      </c>
      <c r="F259" s="150" t="s">
        <v>266</v>
      </c>
      <c r="H259" s="149" t="s">
        <v>1</v>
      </c>
      <c r="I259" s="151"/>
      <c r="L259" s="147"/>
      <c r="M259" s="152"/>
      <c r="T259" s="153"/>
      <c r="AT259" s="149" t="s">
        <v>148</v>
      </c>
      <c r="AU259" s="149" t="s">
        <v>78</v>
      </c>
      <c r="AV259" s="12" t="s">
        <v>74</v>
      </c>
      <c r="AW259" s="12" t="s">
        <v>29</v>
      </c>
      <c r="AX259" s="12" t="s">
        <v>70</v>
      </c>
      <c r="AY259" s="149" t="s">
        <v>142</v>
      </c>
    </row>
    <row r="260" spans="2:51" s="12" customFormat="1" ht="12">
      <c r="B260" s="147"/>
      <c r="D260" s="148" t="s">
        <v>148</v>
      </c>
      <c r="E260" s="149" t="s">
        <v>1</v>
      </c>
      <c r="F260" s="150" t="s">
        <v>267</v>
      </c>
      <c r="H260" s="149" t="s">
        <v>1</v>
      </c>
      <c r="I260" s="151"/>
      <c r="L260" s="147"/>
      <c r="M260" s="152"/>
      <c r="T260" s="153"/>
      <c r="AT260" s="149" t="s">
        <v>148</v>
      </c>
      <c r="AU260" s="149" t="s">
        <v>78</v>
      </c>
      <c r="AV260" s="12" t="s">
        <v>74</v>
      </c>
      <c r="AW260" s="12" t="s">
        <v>29</v>
      </c>
      <c r="AX260" s="12" t="s">
        <v>70</v>
      </c>
      <c r="AY260" s="149" t="s">
        <v>142</v>
      </c>
    </row>
    <row r="261" spans="2:51" s="13" customFormat="1" ht="12">
      <c r="B261" s="154"/>
      <c r="D261" s="148" t="s">
        <v>148</v>
      </c>
      <c r="E261" s="155" t="s">
        <v>1</v>
      </c>
      <c r="F261" s="156" t="s">
        <v>268</v>
      </c>
      <c r="H261" s="157">
        <v>18.23</v>
      </c>
      <c r="I261" s="158"/>
      <c r="L261" s="154"/>
      <c r="M261" s="159"/>
      <c r="T261" s="160"/>
      <c r="AT261" s="155" t="s">
        <v>148</v>
      </c>
      <c r="AU261" s="155" t="s">
        <v>78</v>
      </c>
      <c r="AV261" s="13" t="s">
        <v>78</v>
      </c>
      <c r="AW261" s="13" t="s">
        <v>29</v>
      </c>
      <c r="AX261" s="13" t="s">
        <v>70</v>
      </c>
      <c r="AY261" s="155" t="s">
        <v>142</v>
      </c>
    </row>
    <row r="262" spans="2:51" s="14" customFormat="1" ht="12">
      <c r="B262" s="161"/>
      <c r="D262" s="148" t="s">
        <v>148</v>
      </c>
      <c r="E262" s="162" t="s">
        <v>1</v>
      </c>
      <c r="F262" s="163" t="s">
        <v>152</v>
      </c>
      <c r="H262" s="164">
        <v>18.23</v>
      </c>
      <c r="I262" s="165"/>
      <c r="L262" s="161"/>
      <c r="M262" s="166"/>
      <c r="T262" s="167"/>
      <c r="AT262" s="162" t="s">
        <v>148</v>
      </c>
      <c r="AU262" s="162" t="s">
        <v>78</v>
      </c>
      <c r="AV262" s="14" t="s">
        <v>84</v>
      </c>
      <c r="AW262" s="14" t="s">
        <v>29</v>
      </c>
      <c r="AX262" s="14" t="s">
        <v>74</v>
      </c>
      <c r="AY262" s="162" t="s">
        <v>142</v>
      </c>
    </row>
    <row r="263" spans="2:65" s="1" customFormat="1" ht="21.75" customHeight="1">
      <c r="B263" s="132"/>
      <c r="C263" s="133" t="s">
        <v>205</v>
      </c>
      <c r="D263" s="133" t="s">
        <v>144</v>
      </c>
      <c r="E263" s="134" t="s">
        <v>269</v>
      </c>
      <c r="F263" s="135" t="s">
        <v>270</v>
      </c>
      <c r="G263" s="136" t="s">
        <v>147</v>
      </c>
      <c r="H263" s="137">
        <v>434.91</v>
      </c>
      <c r="I263" s="138"/>
      <c r="J263" s="139">
        <f>ROUND(I263*H263,2)</f>
        <v>0</v>
      </c>
      <c r="K263" s="140"/>
      <c r="L263" s="31"/>
      <c r="M263" s="141" t="s">
        <v>1</v>
      </c>
      <c r="N263" s="142" t="s">
        <v>37</v>
      </c>
      <c r="P263" s="143">
        <f>O263*H263</f>
        <v>0</v>
      </c>
      <c r="Q263" s="143">
        <v>0</v>
      </c>
      <c r="R263" s="143">
        <f>Q263*H263</f>
        <v>0</v>
      </c>
      <c r="S263" s="143">
        <v>0</v>
      </c>
      <c r="T263" s="144">
        <f>S263*H263</f>
        <v>0</v>
      </c>
      <c r="AR263" s="145" t="s">
        <v>84</v>
      </c>
      <c r="AT263" s="145" t="s">
        <v>144</v>
      </c>
      <c r="AU263" s="145" t="s">
        <v>78</v>
      </c>
      <c r="AY263" s="16" t="s">
        <v>142</v>
      </c>
      <c r="BE263" s="146">
        <f>IF(N263="základní",J263,0)</f>
        <v>0</v>
      </c>
      <c r="BF263" s="146">
        <f>IF(N263="snížená",J263,0)</f>
        <v>0</v>
      </c>
      <c r="BG263" s="146">
        <f>IF(N263="zákl. přenesená",J263,0)</f>
        <v>0</v>
      </c>
      <c r="BH263" s="146">
        <f>IF(N263="sníž. přenesená",J263,0)</f>
        <v>0</v>
      </c>
      <c r="BI263" s="146">
        <f>IF(N263="nulová",J263,0)</f>
        <v>0</v>
      </c>
      <c r="BJ263" s="16" t="s">
        <v>74</v>
      </c>
      <c r="BK263" s="146">
        <f>ROUND(I263*H263,2)</f>
        <v>0</v>
      </c>
      <c r="BL263" s="16" t="s">
        <v>84</v>
      </c>
      <c r="BM263" s="145" t="s">
        <v>271</v>
      </c>
    </row>
    <row r="264" spans="2:51" s="12" customFormat="1" ht="12">
      <c r="B264" s="147"/>
      <c r="D264" s="148" t="s">
        <v>148</v>
      </c>
      <c r="E264" s="149" t="s">
        <v>1</v>
      </c>
      <c r="F264" s="150" t="s">
        <v>272</v>
      </c>
      <c r="H264" s="149" t="s">
        <v>1</v>
      </c>
      <c r="I264" s="151"/>
      <c r="L264" s="147"/>
      <c r="M264" s="152"/>
      <c r="T264" s="153"/>
      <c r="AT264" s="149" t="s">
        <v>148</v>
      </c>
      <c r="AU264" s="149" t="s">
        <v>78</v>
      </c>
      <c r="AV264" s="12" t="s">
        <v>74</v>
      </c>
      <c r="AW264" s="12" t="s">
        <v>29</v>
      </c>
      <c r="AX264" s="12" t="s">
        <v>70</v>
      </c>
      <c r="AY264" s="149" t="s">
        <v>142</v>
      </c>
    </row>
    <row r="265" spans="2:51" s="12" customFormat="1" ht="12">
      <c r="B265" s="147"/>
      <c r="D265" s="148" t="s">
        <v>148</v>
      </c>
      <c r="E265" s="149" t="s">
        <v>1</v>
      </c>
      <c r="F265" s="150" t="s">
        <v>273</v>
      </c>
      <c r="H265" s="149" t="s">
        <v>1</v>
      </c>
      <c r="I265" s="151"/>
      <c r="L265" s="147"/>
      <c r="M265" s="152"/>
      <c r="T265" s="153"/>
      <c r="AT265" s="149" t="s">
        <v>148</v>
      </c>
      <c r="AU265" s="149" t="s">
        <v>78</v>
      </c>
      <c r="AV265" s="12" t="s">
        <v>74</v>
      </c>
      <c r="AW265" s="12" t="s">
        <v>29</v>
      </c>
      <c r="AX265" s="12" t="s">
        <v>70</v>
      </c>
      <c r="AY265" s="149" t="s">
        <v>142</v>
      </c>
    </row>
    <row r="266" spans="2:51" s="13" customFormat="1" ht="12">
      <c r="B266" s="154"/>
      <c r="D266" s="148" t="s">
        <v>148</v>
      </c>
      <c r="E266" s="155" t="s">
        <v>1</v>
      </c>
      <c r="F266" s="156" t="s">
        <v>274</v>
      </c>
      <c r="H266" s="157">
        <v>123.64</v>
      </c>
      <c r="I266" s="158"/>
      <c r="L266" s="154"/>
      <c r="M266" s="159"/>
      <c r="T266" s="160"/>
      <c r="AT266" s="155" t="s">
        <v>148</v>
      </c>
      <c r="AU266" s="155" t="s">
        <v>78</v>
      </c>
      <c r="AV266" s="13" t="s">
        <v>78</v>
      </c>
      <c r="AW266" s="13" t="s">
        <v>29</v>
      </c>
      <c r="AX266" s="13" t="s">
        <v>70</v>
      </c>
      <c r="AY266" s="155" t="s">
        <v>142</v>
      </c>
    </row>
    <row r="267" spans="2:51" s="12" customFormat="1" ht="12">
      <c r="B267" s="147"/>
      <c r="D267" s="148" t="s">
        <v>148</v>
      </c>
      <c r="E267" s="149" t="s">
        <v>1</v>
      </c>
      <c r="F267" s="150" t="s">
        <v>275</v>
      </c>
      <c r="H267" s="149" t="s">
        <v>1</v>
      </c>
      <c r="I267" s="151"/>
      <c r="L267" s="147"/>
      <c r="M267" s="152"/>
      <c r="T267" s="153"/>
      <c r="AT267" s="149" t="s">
        <v>148</v>
      </c>
      <c r="AU267" s="149" t="s">
        <v>78</v>
      </c>
      <c r="AV267" s="12" t="s">
        <v>74</v>
      </c>
      <c r="AW267" s="12" t="s">
        <v>29</v>
      </c>
      <c r="AX267" s="12" t="s">
        <v>70</v>
      </c>
      <c r="AY267" s="149" t="s">
        <v>142</v>
      </c>
    </row>
    <row r="268" spans="2:51" s="13" customFormat="1" ht="12">
      <c r="B268" s="154"/>
      <c r="D268" s="148" t="s">
        <v>148</v>
      </c>
      <c r="E268" s="155" t="s">
        <v>1</v>
      </c>
      <c r="F268" s="156" t="s">
        <v>276</v>
      </c>
      <c r="H268" s="157">
        <v>18.23</v>
      </c>
      <c r="I268" s="158"/>
      <c r="L268" s="154"/>
      <c r="M268" s="159"/>
      <c r="T268" s="160"/>
      <c r="AT268" s="155" t="s">
        <v>148</v>
      </c>
      <c r="AU268" s="155" t="s">
        <v>78</v>
      </c>
      <c r="AV268" s="13" t="s">
        <v>78</v>
      </c>
      <c r="AW268" s="13" t="s">
        <v>29</v>
      </c>
      <c r="AX268" s="13" t="s">
        <v>70</v>
      </c>
      <c r="AY268" s="155" t="s">
        <v>142</v>
      </c>
    </row>
    <row r="269" spans="2:51" s="12" customFormat="1" ht="12">
      <c r="B269" s="147"/>
      <c r="D269" s="148" t="s">
        <v>148</v>
      </c>
      <c r="E269" s="149" t="s">
        <v>1</v>
      </c>
      <c r="F269" s="150" t="s">
        <v>277</v>
      </c>
      <c r="H269" s="149" t="s">
        <v>1</v>
      </c>
      <c r="I269" s="151"/>
      <c r="L269" s="147"/>
      <c r="M269" s="152"/>
      <c r="T269" s="153"/>
      <c r="AT269" s="149" t="s">
        <v>148</v>
      </c>
      <c r="AU269" s="149" t="s">
        <v>78</v>
      </c>
      <c r="AV269" s="12" t="s">
        <v>74</v>
      </c>
      <c r="AW269" s="12" t="s">
        <v>29</v>
      </c>
      <c r="AX269" s="12" t="s">
        <v>70</v>
      </c>
      <c r="AY269" s="149" t="s">
        <v>142</v>
      </c>
    </row>
    <row r="270" spans="2:51" s="13" customFormat="1" ht="12">
      <c r="B270" s="154"/>
      <c r="D270" s="148" t="s">
        <v>148</v>
      </c>
      <c r="E270" s="155" t="s">
        <v>1</v>
      </c>
      <c r="F270" s="156" t="s">
        <v>278</v>
      </c>
      <c r="H270" s="157">
        <v>293.04</v>
      </c>
      <c r="I270" s="158"/>
      <c r="L270" s="154"/>
      <c r="M270" s="159"/>
      <c r="T270" s="160"/>
      <c r="AT270" s="155" t="s">
        <v>148</v>
      </c>
      <c r="AU270" s="155" t="s">
        <v>78</v>
      </c>
      <c r="AV270" s="13" t="s">
        <v>78</v>
      </c>
      <c r="AW270" s="13" t="s">
        <v>29</v>
      </c>
      <c r="AX270" s="13" t="s">
        <v>70</v>
      </c>
      <c r="AY270" s="155" t="s">
        <v>142</v>
      </c>
    </row>
    <row r="271" spans="2:51" s="14" customFormat="1" ht="12">
      <c r="B271" s="161"/>
      <c r="D271" s="148" t="s">
        <v>148</v>
      </c>
      <c r="E271" s="162" t="s">
        <v>1</v>
      </c>
      <c r="F271" s="163" t="s">
        <v>152</v>
      </c>
      <c r="H271" s="164">
        <v>434.91</v>
      </c>
      <c r="I271" s="165"/>
      <c r="L271" s="161"/>
      <c r="M271" s="166"/>
      <c r="T271" s="167"/>
      <c r="AT271" s="162" t="s">
        <v>148</v>
      </c>
      <c r="AU271" s="162" t="s">
        <v>78</v>
      </c>
      <c r="AV271" s="14" t="s">
        <v>84</v>
      </c>
      <c r="AW271" s="14" t="s">
        <v>29</v>
      </c>
      <c r="AX271" s="14" t="s">
        <v>74</v>
      </c>
      <c r="AY271" s="162" t="s">
        <v>142</v>
      </c>
    </row>
    <row r="272" spans="2:65" s="1" customFormat="1" ht="33" customHeight="1">
      <c r="B272" s="132"/>
      <c r="C272" s="133" t="s">
        <v>279</v>
      </c>
      <c r="D272" s="133" t="s">
        <v>144</v>
      </c>
      <c r="E272" s="134" t="s">
        <v>280</v>
      </c>
      <c r="F272" s="135" t="s">
        <v>281</v>
      </c>
      <c r="G272" s="136" t="s">
        <v>147</v>
      </c>
      <c r="H272" s="137">
        <v>123.64</v>
      </c>
      <c r="I272" s="138"/>
      <c r="J272" s="139">
        <f>ROUND(I272*H272,2)</f>
        <v>0</v>
      </c>
      <c r="K272" s="140"/>
      <c r="L272" s="31"/>
      <c r="M272" s="141" t="s">
        <v>1</v>
      </c>
      <c r="N272" s="142" t="s">
        <v>37</v>
      </c>
      <c r="P272" s="143">
        <f>O272*H272</f>
        <v>0</v>
      </c>
      <c r="Q272" s="143">
        <v>0</v>
      </c>
      <c r="R272" s="143">
        <f>Q272*H272</f>
        <v>0</v>
      </c>
      <c r="S272" s="143">
        <v>0</v>
      </c>
      <c r="T272" s="144">
        <f>S272*H272</f>
        <v>0</v>
      </c>
      <c r="AR272" s="145" t="s">
        <v>84</v>
      </c>
      <c r="AT272" s="145" t="s">
        <v>144</v>
      </c>
      <c r="AU272" s="145" t="s">
        <v>78</v>
      </c>
      <c r="AY272" s="16" t="s">
        <v>142</v>
      </c>
      <c r="BE272" s="146">
        <f>IF(N272="základní",J272,0)</f>
        <v>0</v>
      </c>
      <c r="BF272" s="146">
        <f>IF(N272="snížená",J272,0)</f>
        <v>0</v>
      </c>
      <c r="BG272" s="146">
        <f>IF(N272="zákl. přenesená",J272,0)</f>
        <v>0</v>
      </c>
      <c r="BH272" s="146">
        <f>IF(N272="sníž. přenesená",J272,0)</f>
        <v>0</v>
      </c>
      <c r="BI272" s="146">
        <f>IF(N272="nulová",J272,0)</f>
        <v>0</v>
      </c>
      <c r="BJ272" s="16" t="s">
        <v>74</v>
      </c>
      <c r="BK272" s="146">
        <f>ROUND(I272*H272,2)</f>
        <v>0</v>
      </c>
      <c r="BL272" s="16" t="s">
        <v>84</v>
      </c>
      <c r="BM272" s="145" t="s">
        <v>282</v>
      </c>
    </row>
    <row r="273" spans="2:51" s="12" customFormat="1" ht="12">
      <c r="B273" s="147"/>
      <c r="D273" s="148" t="s">
        <v>148</v>
      </c>
      <c r="E273" s="149" t="s">
        <v>1</v>
      </c>
      <c r="F273" s="150" t="s">
        <v>283</v>
      </c>
      <c r="H273" s="149" t="s">
        <v>1</v>
      </c>
      <c r="I273" s="151"/>
      <c r="L273" s="147"/>
      <c r="M273" s="152"/>
      <c r="T273" s="153"/>
      <c r="AT273" s="149" t="s">
        <v>148</v>
      </c>
      <c r="AU273" s="149" t="s">
        <v>78</v>
      </c>
      <c r="AV273" s="12" t="s">
        <v>74</v>
      </c>
      <c r="AW273" s="12" t="s">
        <v>29</v>
      </c>
      <c r="AX273" s="12" t="s">
        <v>70</v>
      </c>
      <c r="AY273" s="149" t="s">
        <v>142</v>
      </c>
    </row>
    <row r="274" spans="2:51" s="12" customFormat="1" ht="12">
      <c r="B274" s="147"/>
      <c r="D274" s="148" t="s">
        <v>148</v>
      </c>
      <c r="E274" s="149" t="s">
        <v>1</v>
      </c>
      <c r="F274" s="150" t="s">
        <v>266</v>
      </c>
      <c r="H274" s="149" t="s">
        <v>1</v>
      </c>
      <c r="I274" s="151"/>
      <c r="L274" s="147"/>
      <c r="M274" s="152"/>
      <c r="T274" s="153"/>
      <c r="AT274" s="149" t="s">
        <v>148</v>
      </c>
      <c r="AU274" s="149" t="s">
        <v>78</v>
      </c>
      <c r="AV274" s="12" t="s">
        <v>74</v>
      </c>
      <c r="AW274" s="12" t="s">
        <v>29</v>
      </c>
      <c r="AX274" s="12" t="s">
        <v>70</v>
      </c>
      <c r="AY274" s="149" t="s">
        <v>142</v>
      </c>
    </row>
    <row r="275" spans="2:51" s="12" customFormat="1" ht="12">
      <c r="B275" s="147"/>
      <c r="D275" s="148" t="s">
        <v>148</v>
      </c>
      <c r="E275" s="149" t="s">
        <v>1</v>
      </c>
      <c r="F275" s="150" t="s">
        <v>284</v>
      </c>
      <c r="H275" s="149" t="s">
        <v>1</v>
      </c>
      <c r="I275" s="151"/>
      <c r="L275" s="147"/>
      <c r="M275" s="152"/>
      <c r="T275" s="153"/>
      <c r="AT275" s="149" t="s">
        <v>148</v>
      </c>
      <c r="AU275" s="149" t="s">
        <v>78</v>
      </c>
      <c r="AV275" s="12" t="s">
        <v>74</v>
      </c>
      <c r="AW275" s="12" t="s">
        <v>29</v>
      </c>
      <c r="AX275" s="12" t="s">
        <v>70</v>
      </c>
      <c r="AY275" s="149" t="s">
        <v>142</v>
      </c>
    </row>
    <row r="276" spans="2:51" s="13" customFormat="1" ht="12">
      <c r="B276" s="154"/>
      <c r="D276" s="148" t="s">
        <v>148</v>
      </c>
      <c r="E276" s="155" t="s">
        <v>1</v>
      </c>
      <c r="F276" s="156" t="s">
        <v>285</v>
      </c>
      <c r="H276" s="157">
        <v>94.16</v>
      </c>
      <c r="I276" s="158"/>
      <c r="L276" s="154"/>
      <c r="M276" s="159"/>
      <c r="T276" s="160"/>
      <c r="AT276" s="155" t="s">
        <v>148</v>
      </c>
      <c r="AU276" s="155" t="s">
        <v>78</v>
      </c>
      <c r="AV276" s="13" t="s">
        <v>78</v>
      </c>
      <c r="AW276" s="13" t="s">
        <v>29</v>
      </c>
      <c r="AX276" s="13" t="s">
        <v>70</v>
      </c>
      <c r="AY276" s="155" t="s">
        <v>142</v>
      </c>
    </row>
    <row r="277" spans="2:51" s="12" customFormat="1" ht="12">
      <c r="B277" s="147"/>
      <c r="D277" s="148" t="s">
        <v>148</v>
      </c>
      <c r="E277" s="149" t="s">
        <v>1</v>
      </c>
      <c r="F277" s="150" t="s">
        <v>286</v>
      </c>
      <c r="H277" s="149" t="s">
        <v>1</v>
      </c>
      <c r="I277" s="151"/>
      <c r="L277" s="147"/>
      <c r="M277" s="152"/>
      <c r="T277" s="153"/>
      <c r="AT277" s="149" t="s">
        <v>148</v>
      </c>
      <c r="AU277" s="149" t="s">
        <v>78</v>
      </c>
      <c r="AV277" s="12" t="s">
        <v>74</v>
      </c>
      <c r="AW277" s="12" t="s">
        <v>29</v>
      </c>
      <c r="AX277" s="12" t="s">
        <v>70</v>
      </c>
      <c r="AY277" s="149" t="s">
        <v>142</v>
      </c>
    </row>
    <row r="278" spans="2:51" s="12" customFormat="1" ht="12">
      <c r="B278" s="147"/>
      <c r="D278" s="148" t="s">
        <v>148</v>
      </c>
      <c r="E278" s="149" t="s">
        <v>1</v>
      </c>
      <c r="F278" s="150" t="s">
        <v>287</v>
      </c>
      <c r="H278" s="149" t="s">
        <v>1</v>
      </c>
      <c r="I278" s="151"/>
      <c r="L278" s="147"/>
      <c r="M278" s="152"/>
      <c r="T278" s="153"/>
      <c r="AT278" s="149" t="s">
        <v>148</v>
      </c>
      <c r="AU278" s="149" t="s">
        <v>78</v>
      </c>
      <c r="AV278" s="12" t="s">
        <v>74</v>
      </c>
      <c r="AW278" s="12" t="s">
        <v>29</v>
      </c>
      <c r="AX278" s="12" t="s">
        <v>70</v>
      </c>
      <c r="AY278" s="149" t="s">
        <v>142</v>
      </c>
    </row>
    <row r="279" spans="2:51" s="12" customFormat="1" ht="12">
      <c r="B279" s="147"/>
      <c r="D279" s="148" t="s">
        <v>148</v>
      </c>
      <c r="E279" s="149" t="s">
        <v>1</v>
      </c>
      <c r="F279" s="150" t="s">
        <v>288</v>
      </c>
      <c r="H279" s="149" t="s">
        <v>1</v>
      </c>
      <c r="I279" s="151"/>
      <c r="L279" s="147"/>
      <c r="M279" s="152"/>
      <c r="T279" s="153"/>
      <c r="AT279" s="149" t="s">
        <v>148</v>
      </c>
      <c r="AU279" s="149" t="s">
        <v>78</v>
      </c>
      <c r="AV279" s="12" t="s">
        <v>74</v>
      </c>
      <c r="AW279" s="12" t="s">
        <v>29</v>
      </c>
      <c r="AX279" s="12" t="s">
        <v>70</v>
      </c>
      <c r="AY279" s="149" t="s">
        <v>142</v>
      </c>
    </row>
    <row r="280" spans="2:51" s="13" customFormat="1" ht="12">
      <c r="B280" s="154"/>
      <c r="D280" s="148" t="s">
        <v>148</v>
      </c>
      <c r="E280" s="155" t="s">
        <v>1</v>
      </c>
      <c r="F280" s="156" t="s">
        <v>289</v>
      </c>
      <c r="H280" s="157">
        <v>20.04</v>
      </c>
      <c r="I280" s="158"/>
      <c r="L280" s="154"/>
      <c r="M280" s="159"/>
      <c r="T280" s="160"/>
      <c r="AT280" s="155" t="s">
        <v>148</v>
      </c>
      <c r="AU280" s="155" t="s">
        <v>78</v>
      </c>
      <c r="AV280" s="13" t="s">
        <v>78</v>
      </c>
      <c r="AW280" s="13" t="s">
        <v>29</v>
      </c>
      <c r="AX280" s="13" t="s">
        <v>70</v>
      </c>
      <c r="AY280" s="155" t="s">
        <v>142</v>
      </c>
    </row>
    <row r="281" spans="2:51" s="12" customFormat="1" ht="12">
      <c r="B281" s="147"/>
      <c r="D281" s="148" t="s">
        <v>148</v>
      </c>
      <c r="E281" s="149" t="s">
        <v>1</v>
      </c>
      <c r="F281" s="150" t="s">
        <v>290</v>
      </c>
      <c r="H281" s="149" t="s">
        <v>1</v>
      </c>
      <c r="I281" s="151"/>
      <c r="L281" s="147"/>
      <c r="M281" s="152"/>
      <c r="T281" s="153"/>
      <c r="AT281" s="149" t="s">
        <v>148</v>
      </c>
      <c r="AU281" s="149" t="s">
        <v>78</v>
      </c>
      <c r="AV281" s="12" t="s">
        <v>74</v>
      </c>
      <c r="AW281" s="12" t="s">
        <v>29</v>
      </c>
      <c r="AX281" s="12" t="s">
        <v>70</v>
      </c>
      <c r="AY281" s="149" t="s">
        <v>142</v>
      </c>
    </row>
    <row r="282" spans="2:51" s="12" customFormat="1" ht="12">
      <c r="B282" s="147"/>
      <c r="D282" s="148" t="s">
        <v>148</v>
      </c>
      <c r="E282" s="149" t="s">
        <v>1</v>
      </c>
      <c r="F282" s="150" t="s">
        <v>291</v>
      </c>
      <c r="H282" s="149" t="s">
        <v>1</v>
      </c>
      <c r="I282" s="151"/>
      <c r="L282" s="147"/>
      <c r="M282" s="152"/>
      <c r="T282" s="153"/>
      <c r="AT282" s="149" t="s">
        <v>148</v>
      </c>
      <c r="AU282" s="149" t="s">
        <v>78</v>
      </c>
      <c r="AV282" s="12" t="s">
        <v>74</v>
      </c>
      <c r="AW282" s="12" t="s">
        <v>29</v>
      </c>
      <c r="AX282" s="12" t="s">
        <v>70</v>
      </c>
      <c r="AY282" s="149" t="s">
        <v>142</v>
      </c>
    </row>
    <row r="283" spans="2:51" s="13" customFormat="1" ht="12">
      <c r="B283" s="154"/>
      <c r="D283" s="148" t="s">
        <v>148</v>
      </c>
      <c r="E283" s="155" t="s">
        <v>1</v>
      </c>
      <c r="F283" s="156" t="s">
        <v>292</v>
      </c>
      <c r="H283" s="157">
        <v>9.44</v>
      </c>
      <c r="I283" s="158"/>
      <c r="L283" s="154"/>
      <c r="M283" s="159"/>
      <c r="T283" s="160"/>
      <c r="AT283" s="155" t="s">
        <v>148</v>
      </c>
      <c r="AU283" s="155" t="s">
        <v>78</v>
      </c>
      <c r="AV283" s="13" t="s">
        <v>78</v>
      </c>
      <c r="AW283" s="13" t="s">
        <v>29</v>
      </c>
      <c r="AX283" s="13" t="s">
        <v>70</v>
      </c>
      <c r="AY283" s="155" t="s">
        <v>142</v>
      </c>
    </row>
    <row r="284" spans="2:51" s="14" customFormat="1" ht="12">
      <c r="B284" s="161"/>
      <c r="D284" s="148" t="s">
        <v>148</v>
      </c>
      <c r="E284" s="162" t="s">
        <v>1</v>
      </c>
      <c r="F284" s="163" t="s">
        <v>152</v>
      </c>
      <c r="H284" s="164">
        <v>123.63999999999999</v>
      </c>
      <c r="I284" s="165"/>
      <c r="L284" s="161"/>
      <c r="M284" s="166"/>
      <c r="T284" s="167"/>
      <c r="AT284" s="162" t="s">
        <v>148</v>
      </c>
      <c r="AU284" s="162" t="s">
        <v>78</v>
      </c>
      <c r="AV284" s="14" t="s">
        <v>84</v>
      </c>
      <c r="AW284" s="14" t="s">
        <v>29</v>
      </c>
      <c r="AX284" s="14" t="s">
        <v>74</v>
      </c>
      <c r="AY284" s="162" t="s">
        <v>142</v>
      </c>
    </row>
    <row r="285" spans="2:65" s="1" customFormat="1" ht="21.75" customHeight="1">
      <c r="B285" s="132"/>
      <c r="C285" s="133" t="s">
        <v>226</v>
      </c>
      <c r="D285" s="133" t="s">
        <v>144</v>
      </c>
      <c r="E285" s="134" t="s">
        <v>293</v>
      </c>
      <c r="F285" s="135" t="s">
        <v>294</v>
      </c>
      <c r="G285" s="136" t="s">
        <v>147</v>
      </c>
      <c r="H285" s="137">
        <v>3.839</v>
      </c>
      <c r="I285" s="138"/>
      <c r="J285" s="139">
        <f>ROUND(I285*H285,2)</f>
        <v>0</v>
      </c>
      <c r="K285" s="140"/>
      <c r="L285" s="31"/>
      <c r="M285" s="141" t="s">
        <v>1</v>
      </c>
      <c r="N285" s="142" t="s">
        <v>37</v>
      </c>
      <c r="P285" s="143">
        <f>O285*H285</f>
        <v>0</v>
      </c>
      <c r="Q285" s="143">
        <v>0</v>
      </c>
      <c r="R285" s="143">
        <f>Q285*H285</f>
        <v>0</v>
      </c>
      <c r="S285" s="143">
        <v>0</v>
      </c>
      <c r="T285" s="144">
        <f>S285*H285</f>
        <v>0</v>
      </c>
      <c r="AR285" s="145" t="s">
        <v>84</v>
      </c>
      <c r="AT285" s="145" t="s">
        <v>144</v>
      </c>
      <c r="AU285" s="145" t="s">
        <v>78</v>
      </c>
      <c r="AY285" s="16" t="s">
        <v>142</v>
      </c>
      <c r="BE285" s="146">
        <f>IF(N285="základní",J285,0)</f>
        <v>0</v>
      </c>
      <c r="BF285" s="146">
        <f>IF(N285="snížená",J285,0)</f>
        <v>0</v>
      </c>
      <c r="BG285" s="146">
        <f>IF(N285="zákl. přenesená",J285,0)</f>
        <v>0</v>
      </c>
      <c r="BH285" s="146">
        <f>IF(N285="sníž. přenesená",J285,0)</f>
        <v>0</v>
      </c>
      <c r="BI285" s="146">
        <f>IF(N285="nulová",J285,0)</f>
        <v>0</v>
      </c>
      <c r="BJ285" s="16" t="s">
        <v>74</v>
      </c>
      <c r="BK285" s="146">
        <f>ROUND(I285*H285,2)</f>
        <v>0</v>
      </c>
      <c r="BL285" s="16" t="s">
        <v>84</v>
      </c>
      <c r="BM285" s="145" t="s">
        <v>295</v>
      </c>
    </row>
    <row r="286" spans="2:51" s="12" customFormat="1" ht="12">
      <c r="B286" s="147"/>
      <c r="D286" s="148" t="s">
        <v>148</v>
      </c>
      <c r="E286" s="149" t="s">
        <v>1</v>
      </c>
      <c r="F286" s="150" t="s">
        <v>283</v>
      </c>
      <c r="H286" s="149" t="s">
        <v>1</v>
      </c>
      <c r="I286" s="151"/>
      <c r="L286" s="147"/>
      <c r="M286" s="152"/>
      <c r="T286" s="153"/>
      <c r="AT286" s="149" t="s">
        <v>148</v>
      </c>
      <c r="AU286" s="149" t="s">
        <v>78</v>
      </c>
      <c r="AV286" s="12" t="s">
        <v>74</v>
      </c>
      <c r="AW286" s="12" t="s">
        <v>29</v>
      </c>
      <c r="AX286" s="12" t="s">
        <v>70</v>
      </c>
      <c r="AY286" s="149" t="s">
        <v>142</v>
      </c>
    </row>
    <row r="287" spans="2:51" s="12" customFormat="1" ht="12">
      <c r="B287" s="147"/>
      <c r="D287" s="148" t="s">
        <v>148</v>
      </c>
      <c r="E287" s="149" t="s">
        <v>1</v>
      </c>
      <c r="F287" s="150" t="s">
        <v>296</v>
      </c>
      <c r="H287" s="149" t="s">
        <v>1</v>
      </c>
      <c r="I287" s="151"/>
      <c r="L287" s="147"/>
      <c r="M287" s="152"/>
      <c r="T287" s="153"/>
      <c r="AT287" s="149" t="s">
        <v>148</v>
      </c>
      <c r="AU287" s="149" t="s">
        <v>78</v>
      </c>
      <c r="AV287" s="12" t="s">
        <v>74</v>
      </c>
      <c r="AW287" s="12" t="s">
        <v>29</v>
      </c>
      <c r="AX287" s="12" t="s">
        <v>70</v>
      </c>
      <c r="AY287" s="149" t="s">
        <v>142</v>
      </c>
    </row>
    <row r="288" spans="2:51" s="12" customFormat="1" ht="12">
      <c r="B288" s="147"/>
      <c r="D288" s="148" t="s">
        <v>148</v>
      </c>
      <c r="E288" s="149" t="s">
        <v>1</v>
      </c>
      <c r="F288" s="150" t="s">
        <v>297</v>
      </c>
      <c r="H288" s="149" t="s">
        <v>1</v>
      </c>
      <c r="I288" s="151"/>
      <c r="L288" s="147"/>
      <c r="M288" s="152"/>
      <c r="T288" s="153"/>
      <c r="AT288" s="149" t="s">
        <v>148</v>
      </c>
      <c r="AU288" s="149" t="s">
        <v>78</v>
      </c>
      <c r="AV288" s="12" t="s">
        <v>74</v>
      </c>
      <c r="AW288" s="12" t="s">
        <v>29</v>
      </c>
      <c r="AX288" s="12" t="s">
        <v>70</v>
      </c>
      <c r="AY288" s="149" t="s">
        <v>142</v>
      </c>
    </row>
    <row r="289" spans="2:51" s="13" customFormat="1" ht="12">
      <c r="B289" s="154"/>
      <c r="D289" s="148" t="s">
        <v>148</v>
      </c>
      <c r="E289" s="155" t="s">
        <v>1</v>
      </c>
      <c r="F289" s="156" t="s">
        <v>298</v>
      </c>
      <c r="H289" s="157">
        <v>0.775</v>
      </c>
      <c r="I289" s="158"/>
      <c r="L289" s="154"/>
      <c r="M289" s="159"/>
      <c r="T289" s="160"/>
      <c r="AT289" s="155" t="s">
        <v>148</v>
      </c>
      <c r="AU289" s="155" t="s">
        <v>78</v>
      </c>
      <c r="AV289" s="13" t="s">
        <v>78</v>
      </c>
      <c r="AW289" s="13" t="s">
        <v>29</v>
      </c>
      <c r="AX289" s="13" t="s">
        <v>70</v>
      </c>
      <c r="AY289" s="155" t="s">
        <v>142</v>
      </c>
    </row>
    <row r="290" spans="2:51" s="12" customFormat="1" ht="12">
      <c r="B290" s="147"/>
      <c r="D290" s="148" t="s">
        <v>148</v>
      </c>
      <c r="E290" s="149" t="s">
        <v>1</v>
      </c>
      <c r="F290" s="150" t="s">
        <v>299</v>
      </c>
      <c r="H290" s="149" t="s">
        <v>1</v>
      </c>
      <c r="I290" s="151"/>
      <c r="L290" s="147"/>
      <c r="M290" s="152"/>
      <c r="T290" s="153"/>
      <c r="AT290" s="149" t="s">
        <v>148</v>
      </c>
      <c r="AU290" s="149" t="s">
        <v>78</v>
      </c>
      <c r="AV290" s="12" t="s">
        <v>74</v>
      </c>
      <c r="AW290" s="12" t="s">
        <v>29</v>
      </c>
      <c r="AX290" s="12" t="s">
        <v>70</v>
      </c>
      <c r="AY290" s="149" t="s">
        <v>142</v>
      </c>
    </row>
    <row r="291" spans="2:51" s="12" customFormat="1" ht="12">
      <c r="B291" s="147"/>
      <c r="D291" s="148" t="s">
        <v>148</v>
      </c>
      <c r="E291" s="149" t="s">
        <v>1</v>
      </c>
      <c r="F291" s="150" t="s">
        <v>300</v>
      </c>
      <c r="H291" s="149" t="s">
        <v>1</v>
      </c>
      <c r="I291" s="151"/>
      <c r="L291" s="147"/>
      <c r="M291" s="152"/>
      <c r="T291" s="153"/>
      <c r="AT291" s="149" t="s">
        <v>148</v>
      </c>
      <c r="AU291" s="149" t="s">
        <v>78</v>
      </c>
      <c r="AV291" s="12" t="s">
        <v>74</v>
      </c>
      <c r="AW291" s="12" t="s">
        <v>29</v>
      </c>
      <c r="AX291" s="12" t="s">
        <v>70</v>
      </c>
      <c r="AY291" s="149" t="s">
        <v>142</v>
      </c>
    </row>
    <row r="292" spans="2:51" s="13" customFormat="1" ht="12">
      <c r="B292" s="154"/>
      <c r="D292" s="148" t="s">
        <v>148</v>
      </c>
      <c r="E292" s="155" t="s">
        <v>1</v>
      </c>
      <c r="F292" s="156" t="s">
        <v>301</v>
      </c>
      <c r="H292" s="157">
        <v>3.064</v>
      </c>
      <c r="I292" s="158"/>
      <c r="L292" s="154"/>
      <c r="M292" s="159"/>
      <c r="T292" s="160"/>
      <c r="AT292" s="155" t="s">
        <v>148</v>
      </c>
      <c r="AU292" s="155" t="s">
        <v>78</v>
      </c>
      <c r="AV292" s="13" t="s">
        <v>78</v>
      </c>
      <c r="AW292" s="13" t="s">
        <v>29</v>
      </c>
      <c r="AX292" s="13" t="s">
        <v>70</v>
      </c>
      <c r="AY292" s="155" t="s">
        <v>142</v>
      </c>
    </row>
    <row r="293" spans="2:51" s="14" customFormat="1" ht="12">
      <c r="B293" s="161"/>
      <c r="D293" s="148" t="s">
        <v>148</v>
      </c>
      <c r="E293" s="162" t="s">
        <v>1</v>
      </c>
      <c r="F293" s="163" t="s">
        <v>152</v>
      </c>
      <c r="H293" s="164">
        <v>3.839</v>
      </c>
      <c r="I293" s="165"/>
      <c r="L293" s="161"/>
      <c r="M293" s="166"/>
      <c r="T293" s="167"/>
      <c r="AT293" s="162" t="s">
        <v>148</v>
      </c>
      <c r="AU293" s="162" t="s">
        <v>78</v>
      </c>
      <c r="AV293" s="14" t="s">
        <v>84</v>
      </c>
      <c r="AW293" s="14" t="s">
        <v>29</v>
      </c>
      <c r="AX293" s="14" t="s">
        <v>74</v>
      </c>
      <c r="AY293" s="162" t="s">
        <v>142</v>
      </c>
    </row>
    <row r="294" spans="2:65" s="1" customFormat="1" ht="24.15" customHeight="1">
      <c r="B294" s="132"/>
      <c r="C294" s="133" t="s">
        <v>7</v>
      </c>
      <c r="D294" s="133" t="s">
        <v>144</v>
      </c>
      <c r="E294" s="134" t="s">
        <v>302</v>
      </c>
      <c r="F294" s="135" t="s">
        <v>303</v>
      </c>
      <c r="G294" s="136" t="s">
        <v>147</v>
      </c>
      <c r="H294" s="137">
        <v>2.2</v>
      </c>
      <c r="I294" s="138"/>
      <c r="J294" s="139">
        <f>ROUND(I294*H294,2)</f>
        <v>0</v>
      </c>
      <c r="K294" s="140"/>
      <c r="L294" s="31"/>
      <c r="M294" s="141" t="s">
        <v>1</v>
      </c>
      <c r="N294" s="142" t="s">
        <v>37</v>
      </c>
      <c r="P294" s="143">
        <f>O294*H294</f>
        <v>0</v>
      </c>
      <c r="Q294" s="143">
        <v>0</v>
      </c>
      <c r="R294" s="143">
        <f>Q294*H294</f>
        <v>0</v>
      </c>
      <c r="S294" s="143">
        <v>0</v>
      </c>
      <c r="T294" s="144">
        <f>S294*H294</f>
        <v>0</v>
      </c>
      <c r="AR294" s="145" t="s">
        <v>84</v>
      </c>
      <c r="AT294" s="145" t="s">
        <v>144</v>
      </c>
      <c r="AU294" s="145" t="s">
        <v>78</v>
      </c>
      <c r="AY294" s="16" t="s">
        <v>142</v>
      </c>
      <c r="BE294" s="146">
        <f>IF(N294="základní",J294,0)</f>
        <v>0</v>
      </c>
      <c r="BF294" s="146">
        <f>IF(N294="snížená",J294,0)</f>
        <v>0</v>
      </c>
      <c r="BG294" s="146">
        <f>IF(N294="zákl. přenesená",J294,0)</f>
        <v>0</v>
      </c>
      <c r="BH294" s="146">
        <f>IF(N294="sníž. přenesená",J294,0)</f>
        <v>0</v>
      </c>
      <c r="BI294" s="146">
        <f>IF(N294="nulová",J294,0)</f>
        <v>0</v>
      </c>
      <c r="BJ294" s="16" t="s">
        <v>74</v>
      </c>
      <c r="BK294" s="146">
        <f>ROUND(I294*H294,2)</f>
        <v>0</v>
      </c>
      <c r="BL294" s="16" t="s">
        <v>84</v>
      </c>
      <c r="BM294" s="145" t="s">
        <v>304</v>
      </c>
    </row>
    <row r="295" spans="2:51" s="12" customFormat="1" ht="12">
      <c r="B295" s="147"/>
      <c r="D295" s="148" t="s">
        <v>148</v>
      </c>
      <c r="E295" s="149" t="s">
        <v>1</v>
      </c>
      <c r="F295" s="150" t="s">
        <v>305</v>
      </c>
      <c r="H295" s="149" t="s">
        <v>1</v>
      </c>
      <c r="I295" s="151"/>
      <c r="L295" s="147"/>
      <c r="M295" s="152"/>
      <c r="T295" s="153"/>
      <c r="AT295" s="149" t="s">
        <v>148</v>
      </c>
      <c r="AU295" s="149" t="s">
        <v>78</v>
      </c>
      <c r="AV295" s="12" t="s">
        <v>74</v>
      </c>
      <c r="AW295" s="12" t="s">
        <v>29</v>
      </c>
      <c r="AX295" s="12" t="s">
        <v>70</v>
      </c>
      <c r="AY295" s="149" t="s">
        <v>142</v>
      </c>
    </row>
    <row r="296" spans="2:51" s="12" customFormat="1" ht="12">
      <c r="B296" s="147"/>
      <c r="D296" s="148" t="s">
        <v>148</v>
      </c>
      <c r="E296" s="149" t="s">
        <v>1</v>
      </c>
      <c r="F296" s="150" t="s">
        <v>283</v>
      </c>
      <c r="H296" s="149" t="s">
        <v>1</v>
      </c>
      <c r="I296" s="151"/>
      <c r="L296" s="147"/>
      <c r="M296" s="152"/>
      <c r="T296" s="153"/>
      <c r="AT296" s="149" t="s">
        <v>148</v>
      </c>
      <c r="AU296" s="149" t="s">
        <v>78</v>
      </c>
      <c r="AV296" s="12" t="s">
        <v>74</v>
      </c>
      <c r="AW296" s="12" t="s">
        <v>29</v>
      </c>
      <c r="AX296" s="12" t="s">
        <v>70</v>
      </c>
      <c r="AY296" s="149" t="s">
        <v>142</v>
      </c>
    </row>
    <row r="297" spans="2:51" s="13" customFormat="1" ht="12">
      <c r="B297" s="154"/>
      <c r="D297" s="148" t="s">
        <v>148</v>
      </c>
      <c r="E297" s="155" t="s">
        <v>1</v>
      </c>
      <c r="F297" s="156" t="s">
        <v>306</v>
      </c>
      <c r="H297" s="157">
        <v>0.8</v>
      </c>
      <c r="I297" s="158"/>
      <c r="L297" s="154"/>
      <c r="M297" s="159"/>
      <c r="T297" s="160"/>
      <c r="AT297" s="155" t="s">
        <v>148</v>
      </c>
      <c r="AU297" s="155" t="s">
        <v>78</v>
      </c>
      <c r="AV297" s="13" t="s">
        <v>78</v>
      </c>
      <c r="AW297" s="13" t="s">
        <v>29</v>
      </c>
      <c r="AX297" s="13" t="s">
        <v>70</v>
      </c>
      <c r="AY297" s="155" t="s">
        <v>142</v>
      </c>
    </row>
    <row r="298" spans="2:51" s="12" customFormat="1" ht="12">
      <c r="B298" s="147"/>
      <c r="D298" s="148" t="s">
        <v>148</v>
      </c>
      <c r="E298" s="149" t="s">
        <v>1</v>
      </c>
      <c r="F298" s="150" t="s">
        <v>286</v>
      </c>
      <c r="H298" s="149" t="s">
        <v>1</v>
      </c>
      <c r="I298" s="151"/>
      <c r="L298" s="147"/>
      <c r="M298" s="152"/>
      <c r="T298" s="153"/>
      <c r="AT298" s="149" t="s">
        <v>148</v>
      </c>
      <c r="AU298" s="149" t="s">
        <v>78</v>
      </c>
      <c r="AV298" s="12" t="s">
        <v>74</v>
      </c>
      <c r="AW298" s="12" t="s">
        <v>29</v>
      </c>
      <c r="AX298" s="12" t="s">
        <v>70</v>
      </c>
      <c r="AY298" s="149" t="s">
        <v>142</v>
      </c>
    </row>
    <row r="299" spans="2:51" s="13" customFormat="1" ht="12">
      <c r="B299" s="154"/>
      <c r="D299" s="148" t="s">
        <v>148</v>
      </c>
      <c r="E299" s="155" t="s">
        <v>1</v>
      </c>
      <c r="F299" s="156" t="s">
        <v>306</v>
      </c>
      <c r="H299" s="157">
        <v>0.8</v>
      </c>
      <c r="I299" s="158"/>
      <c r="L299" s="154"/>
      <c r="M299" s="159"/>
      <c r="T299" s="160"/>
      <c r="AT299" s="155" t="s">
        <v>148</v>
      </c>
      <c r="AU299" s="155" t="s">
        <v>78</v>
      </c>
      <c r="AV299" s="13" t="s">
        <v>78</v>
      </c>
      <c r="AW299" s="13" t="s">
        <v>29</v>
      </c>
      <c r="AX299" s="13" t="s">
        <v>70</v>
      </c>
      <c r="AY299" s="155" t="s">
        <v>142</v>
      </c>
    </row>
    <row r="300" spans="2:51" s="12" customFormat="1" ht="12">
      <c r="B300" s="147"/>
      <c r="D300" s="148" t="s">
        <v>148</v>
      </c>
      <c r="E300" s="149" t="s">
        <v>1</v>
      </c>
      <c r="F300" s="150" t="s">
        <v>307</v>
      </c>
      <c r="H300" s="149" t="s">
        <v>1</v>
      </c>
      <c r="I300" s="151"/>
      <c r="L300" s="147"/>
      <c r="M300" s="152"/>
      <c r="T300" s="153"/>
      <c r="AT300" s="149" t="s">
        <v>148</v>
      </c>
      <c r="AU300" s="149" t="s">
        <v>78</v>
      </c>
      <c r="AV300" s="12" t="s">
        <v>74</v>
      </c>
      <c r="AW300" s="12" t="s">
        <v>29</v>
      </c>
      <c r="AX300" s="12" t="s">
        <v>70</v>
      </c>
      <c r="AY300" s="149" t="s">
        <v>142</v>
      </c>
    </row>
    <row r="301" spans="2:51" s="13" customFormat="1" ht="12">
      <c r="B301" s="154"/>
      <c r="D301" s="148" t="s">
        <v>148</v>
      </c>
      <c r="E301" s="155" t="s">
        <v>1</v>
      </c>
      <c r="F301" s="156" t="s">
        <v>308</v>
      </c>
      <c r="H301" s="157">
        <v>0.6</v>
      </c>
      <c r="I301" s="158"/>
      <c r="L301" s="154"/>
      <c r="M301" s="159"/>
      <c r="T301" s="160"/>
      <c r="AT301" s="155" t="s">
        <v>148</v>
      </c>
      <c r="AU301" s="155" t="s">
        <v>78</v>
      </c>
      <c r="AV301" s="13" t="s">
        <v>78</v>
      </c>
      <c r="AW301" s="13" t="s">
        <v>29</v>
      </c>
      <c r="AX301" s="13" t="s">
        <v>70</v>
      </c>
      <c r="AY301" s="155" t="s">
        <v>142</v>
      </c>
    </row>
    <row r="302" spans="2:51" s="14" customFormat="1" ht="12">
      <c r="B302" s="161"/>
      <c r="D302" s="148" t="s">
        <v>148</v>
      </c>
      <c r="E302" s="162" t="s">
        <v>1</v>
      </c>
      <c r="F302" s="163" t="s">
        <v>152</v>
      </c>
      <c r="H302" s="164">
        <v>2.2</v>
      </c>
      <c r="I302" s="165"/>
      <c r="L302" s="161"/>
      <c r="M302" s="166"/>
      <c r="T302" s="167"/>
      <c r="AT302" s="162" t="s">
        <v>148</v>
      </c>
      <c r="AU302" s="162" t="s">
        <v>78</v>
      </c>
      <c r="AV302" s="14" t="s">
        <v>84</v>
      </c>
      <c r="AW302" s="14" t="s">
        <v>29</v>
      </c>
      <c r="AX302" s="14" t="s">
        <v>74</v>
      </c>
      <c r="AY302" s="162" t="s">
        <v>142</v>
      </c>
    </row>
    <row r="303" spans="2:65" s="1" customFormat="1" ht="24.15" customHeight="1">
      <c r="B303" s="132"/>
      <c r="C303" s="133" t="s">
        <v>233</v>
      </c>
      <c r="D303" s="133" t="s">
        <v>144</v>
      </c>
      <c r="E303" s="134" t="s">
        <v>309</v>
      </c>
      <c r="F303" s="135" t="s">
        <v>310</v>
      </c>
      <c r="G303" s="136" t="s">
        <v>147</v>
      </c>
      <c r="H303" s="137">
        <v>0.3</v>
      </c>
      <c r="I303" s="138"/>
      <c r="J303" s="139">
        <f>ROUND(I303*H303,2)</f>
        <v>0</v>
      </c>
      <c r="K303" s="140"/>
      <c r="L303" s="31"/>
      <c r="M303" s="141" t="s">
        <v>1</v>
      </c>
      <c r="N303" s="142" t="s">
        <v>37</v>
      </c>
      <c r="P303" s="143">
        <f>O303*H303</f>
        <v>0</v>
      </c>
      <c r="Q303" s="143">
        <v>0</v>
      </c>
      <c r="R303" s="143">
        <f>Q303*H303</f>
        <v>0</v>
      </c>
      <c r="S303" s="143">
        <v>0</v>
      </c>
      <c r="T303" s="144">
        <f>S303*H303</f>
        <v>0</v>
      </c>
      <c r="AR303" s="145" t="s">
        <v>84</v>
      </c>
      <c r="AT303" s="145" t="s">
        <v>144</v>
      </c>
      <c r="AU303" s="145" t="s">
        <v>78</v>
      </c>
      <c r="AY303" s="16" t="s">
        <v>142</v>
      </c>
      <c r="BE303" s="146">
        <f>IF(N303="základní",J303,0)</f>
        <v>0</v>
      </c>
      <c r="BF303" s="146">
        <f>IF(N303="snížená",J303,0)</f>
        <v>0</v>
      </c>
      <c r="BG303" s="146">
        <f>IF(N303="zákl. přenesená",J303,0)</f>
        <v>0</v>
      </c>
      <c r="BH303" s="146">
        <f>IF(N303="sníž. přenesená",J303,0)</f>
        <v>0</v>
      </c>
      <c r="BI303" s="146">
        <f>IF(N303="nulová",J303,0)</f>
        <v>0</v>
      </c>
      <c r="BJ303" s="16" t="s">
        <v>74</v>
      </c>
      <c r="BK303" s="146">
        <f>ROUND(I303*H303,2)</f>
        <v>0</v>
      </c>
      <c r="BL303" s="16" t="s">
        <v>84</v>
      </c>
      <c r="BM303" s="145" t="s">
        <v>311</v>
      </c>
    </row>
    <row r="304" spans="2:51" s="12" customFormat="1" ht="12">
      <c r="B304" s="147"/>
      <c r="D304" s="148" t="s">
        <v>148</v>
      </c>
      <c r="E304" s="149" t="s">
        <v>1</v>
      </c>
      <c r="F304" s="150" t="s">
        <v>307</v>
      </c>
      <c r="H304" s="149" t="s">
        <v>1</v>
      </c>
      <c r="I304" s="151"/>
      <c r="L304" s="147"/>
      <c r="M304" s="152"/>
      <c r="T304" s="153"/>
      <c r="AT304" s="149" t="s">
        <v>148</v>
      </c>
      <c r="AU304" s="149" t="s">
        <v>78</v>
      </c>
      <c r="AV304" s="12" t="s">
        <v>74</v>
      </c>
      <c r="AW304" s="12" t="s">
        <v>29</v>
      </c>
      <c r="AX304" s="12" t="s">
        <v>70</v>
      </c>
      <c r="AY304" s="149" t="s">
        <v>142</v>
      </c>
    </row>
    <row r="305" spans="2:51" s="13" customFormat="1" ht="12">
      <c r="B305" s="154"/>
      <c r="D305" s="148" t="s">
        <v>148</v>
      </c>
      <c r="E305" s="155" t="s">
        <v>1</v>
      </c>
      <c r="F305" s="156" t="s">
        <v>312</v>
      </c>
      <c r="H305" s="157">
        <v>0.3</v>
      </c>
      <c r="I305" s="158"/>
      <c r="L305" s="154"/>
      <c r="M305" s="159"/>
      <c r="T305" s="160"/>
      <c r="AT305" s="155" t="s">
        <v>148</v>
      </c>
      <c r="AU305" s="155" t="s">
        <v>78</v>
      </c>
      <c r="AV305" s="13" t="s">
        <v>78</v>
      </c>
      <c r="AW305" s="13" t="s">
        <v>29</v>
      </c>
      <c r="AX305" s="13" t="s">
        <v>70</v>
      </c>
      <c r="AY305" s="155" t="s">
        <v>142</v>
      </c>
    </row>
    <row r="306" spans="2:51" s="14" customFormat="1" ht="12">
      <c r="B306" s="161"/>
      <c r="D306" s="148" t="s">
        <v>148</v>
      </c>
      <c r="E306" s="162" t="s">
        <v>1</v>
      </c>
      <c r="F306" s="163" t="s">
        <v>152</v>
      </c>
      <c r="H306" s="164">
        <v>0.3</v>
      </c>
      <c r="I306" s="165"/>
      <c r="L306" s="161"/>
      <c r="M306" s="166"/>
      <c r="T306" s="167"/>
      <c r="AT306" s="162" t="s">
        <v>148</v>
      </c>
      <c r="AU306" s="162" t="s">
        <v>78</v>
      </c>
      <c r="AV306" s="14" t="s">
        <v>84</v>
      </c>
      <c r="AW306" s="14" t="s">
        <v>29</v>
      </c>
      <c r="AX306" s="14" t="s">
        <v>74</v>
      </c>
      <c r="AY306" s="162" t="s">
        <v>142</v>
      </c>
    </row>
    <row r="307" spans="2:65" s="1" customFormat="1" ht="24.15" customHeight="1">
      <c r="B307" s="132"/>
      <c r="C307" s="133" t="s">
        <v>313</v>
      </c>
      <c r="D307" s="133" t="s">
        <v>144</v>
      </c>
      <c r="E307" s="134" t="s">
        <v>314</v>
      </c>
      <c r="F307" s="135" t="s">
        <v>315</v>
      </c>
      <c r="G307" s="136" t="s">
        <v>147</v>
      </c>
      <c r="H307" s="137">
        <v>1.871</v>
      </c>
      <c r="I307" s="138"/>
      <c r="J307" s="139">
        <f>ROUND(I307*H307,2)</f>
        <v>0</v>
      </c>
      <c r="K307" s="140"/>
      <c r="L307" s="31"/>
      <c r="M307" s="141" t="s">
        <v>1</v>
      </c>
      <c r="N307" s="142" t="s">
        <v>37</v>
      </c>
      <c r="P307" s="143">
        <f>O307*H307</f>
        <v>0</v>
      </c>
      <c r="Q307" s="143">
        <v>0</v>
      </c>
      <c r="R307" s="143">
        <f>Q307*H307</f>
        <v>0</v>
      </c>
      <c r="S307" s="143">
        <v>0</v>
      </c>
      <c r="T307" s="144">
        <f>S307*H307</f>
        <v>0</v>
      </c>
      <c r="AR307" s="145" t="s">
        <v>84</v>
      </c>
      <c r="AT307" s="145" t="s">
        <v>144</v>
      </c>
      <c r="AU307" s="145" t="s">
        <v>78</v>
      </c>
      <c r="AY307" s="16" t="s">
        <v>142</v>
      </c>
      <c r="BE307" s="146">
        <f>IF(N307="základní",J307,0)</f>
        <v>0</v>
      </c>
      <c r="BF307" s="146">
        <f>IF(N307="snížená",J307,0)</f>
        <v>0</v>
      </c>
      <c r="BG307" s="146">
        <f>IF(N307="zákl. přenesená",J307,0)</f>
        <v>0</v>
      </c>
      <c r="BH307" s="146">
        <f>IF(N307="sníž. přenesená",J307,0)</f>
        <v>0</v>
      </c>
      <c r="BI307" s="146">
        <f>IF(N307="nulová",J307,0)</f>
        <v>0</v>
      </c>
      <c r="BJ307" s="16" t="s">
        <v>74</v>
      </c>
      <c r="BK307" s="146">
        <f>ROUND(I307*H307,2)</f>
        <v>0</v>
      </c>
      <c r="BL307" s="16" t="s">
        <v>84</v>
      </c>
      <c r="BM307" s="145" t="s">
        <v>316</v>
      </c>
    </row>
    <row r="308" spans="2:51" s="12" customFormat="1" ht="12">
      <c r="B308" s="147"/>
      <c r="D308" s="148" t="s">
        <v>148</v>
      </c>
      <c r="E308" s="149" t="s">
        <v>1</v>
      </c>
      <c r="F308" s="150" t="s">
        <v>283</v>
      </c>
      <c r="H308" s="149" t="s">
        <v>1</v>
      </c>
      <c r="I308" s="151"/>
      <c r="L308" s="147"/>
      <c r="M308" s="152"/>
      <c r="T308" s="153"/>
      <c r="AT308" s="149" t="s">
        <v>148</v>
      </c>
      <c r="AU308" s="149" t="s">
        <v>78</v>
      </c>
      <c r="AV308" s="12" t="s">
        <v>74</v>
      </c>
      <c r="AW308" s="12" t="s">
        <v>29</v>
      </c>
      <c r="AX308" s="12" t="s">
        <v>70</v>
      </c>
      <c r="AY308" s="149" t="s">
        <v>142</v>
      </c>
    </row>
    <row r="309" spans="2:51" s="12" customFormat="1" ht="12">
      <c r="B309" s="147"/>
      <c r="D309" s="148" t="s">
        <v>148</v>
      </c>
      <c r="E309" s="149" t="s">
        <v>1</v>
      </c>
      <c r="F309" s="150" t="s">
        <v>317</v>
      </c>
      <c r="H309" s="149" t="s">
        <v>1</v>
      </c>
      <c r="I309" s="151"/>
      <c r="L309" s="147"/>
      <c r="M309" s="152"/>
      <c r="T309" s="153"/>
      <c r="AT309" s="149" t="s">
        <v>148</v>
      </c>
      <c r="AU309" s="149" t="s">
        <v>78</v>
      </c>
      <c r="AV309" s="12" t="s">
        <v>74</v>
      </c>
      <c r="AW309" s="12" t="s">
        <v>29</v>
      </c>
      <c r="AX309" s="12" t="s">
        <v>70</v>
      </c>
      <c r="AY309" s="149" t="s">
        <v>142</v>
      </c>
    </row>
    <row r="310" spans="2:51" s="13" customFormat="1" ht="12">
      <c r="B310" s="154"/>
      <c r="D310" s="148" t="s">
        <v>148</v>
      </c>
      <c r="E310" s="155" t="s">
        <v>1</v>
      </c>
      <c r="F310" s="156" t="s">
        <v>151</v>
      </c>
      <c r="H310" s="157">
        <v>1.088</v>
      </c>
      <c r="I310" s="158"/>
      <c r="L310" s="154"/>
      <c r="M310" s="159"/>
      <c r="T310" s="160"/>
      <c r="AT310" s="155" t="s">
        <v>148</v>
      </c>
      <c r="AU310" s="155" t="s">
        <v>78</v>
      </c>
      <c r="AV310" s="13" t="s">
        <v>78</v>
      </c>
      <c r="AW310" s="13" t="s">
        <v>29</v>
      </c>
      <c r="AX310" s="13" t="s">
        <v>70</v>
      </c>
      <c r="AY310" s="155" t="s">
        <v>142</v>
      </c>
    </row>
    <row r="311" spans="2:51" s="12" customFormat="1" ht="12">
      <c r="B311" s="147"/>
      <c r="D311" s="148" t="s">
        <v>148</v>
      </c>
      <c r="E311" s="149" t="s">
        <v>1</v>
      </c>
      <c r="F311" s="150" t="s">
        <v>286</v>
      </c>
      <c r="H311" s="149" t="s">
        <v>1</v>
      </c>
      <c r="I311" s="151"/>
      <c r="L311" s="147"/>
      <c r="M311" s="152"/>
      <c r="T311" s="153"/>
      <c r="AT311" s="149" t="s">
        <v>148</v>
      </c>
      <c r="AU311" s="149" t="s">
        <v>78</v>
      </c>
      <c r="AV311" s="12" t="s">
        <v>74</v>
      </c>
      <c r="AW311" s="12" t="s">
        <v>29</v>
      </c>
      <c r="AX311" s="12" t="s">
        <v>70</v>
      </c>
      <c r="AY311" s="149" t="s">
        <v>142</v>
      </c>
    </row>
    <row r="312" spans="2:51" s="12" customFormat="1" ht="12">
      <c r="B312" s="147"/>
      <c r="D312" s="148" t="s">
        <v>148</v>
      </c>
      <c r="E312" s="149" t="s">
        <v>1</v>
      </c>
      <c r="F312" s="150" t="s">
        <v>318</v>
      </c>
      <c r="H312" s="149" t="s">
        <v>1</v>
      </c>
      <c r="I312" s="151"/>
      <c r="L312" s="147"/>
      <c r="M312" s="152"/>
      <c r="T312" s="153"/>
      <c r="AT312" s="149" t="s">
        <v>148</v>
      </c>
      <c r="AU312" s="149" t="s">
        <v>78</v>
      </c>
      <c r="AV312" s="12" t="s">
        <v>74</v>
      </c>
      <c r="AW312" s="12" t="s">
        <v>29</v>
      </c>
      <c r="AX312" s="12" t="s">
        <v>70</v>
      </c>
      <c r="AY312" s="149" t="s">
        <v>142</v>
      </c>
    </row>
    <row r="313" spans="2:51" s="13" customFormat="1" ht="12">
      <c r="B313" s="154"/>
      <c r="D313" s="148" t="s">
        <v>148</v>
      </c>
      <c r="E313" s="155" t="s">
        <v>1</v>
      </c>
      <c r="F313" s="156" t="s">
        <v>319</v>
      </c>
      <c r="H313" s="157">
        <v>0.783</v>
      </c>
      <c r="I313" s="158"/>
      <c r="L313" s="154"/>
      <c r="M313" s="159"/>
      <c r="T313" s="160"/>
      <c r="AT313" s="155" t="s">
        <v>148</v>
      </c>
      <c r="AU313" s="155" t="s">
        <v>78</v>
      </c>
      <c r="AV313" s="13" t="s">
        <v>78</v>
      </c>
      <c r="AW313" s="13" t="s">
        <v>29</v>
      </c>
      <c r="AX313" s="13" t="s">
        <v>70</v>
      </c>
      <c r="AY313" s="155" t="s">
        <v>142</v>
      </c>
    </row>
    <row r="314" spans="2:51" s="14" customFormat="1" ht="12">
      <c r="B314" s="161"/>
      <c r="D314" s="148" t="s">
        <v>148</v>
      </c>
      <c r="E314" s="162" t="s">
        <v>1</v>
      </c>
      <c r="F314" s="163" t="s">
        <v>152</v>
      </c>
      <c r="H314" s="164">
        <v>1.871</v>
      </c>
      <c r="I314" s="165"/>
      <c r="L314" s="161"/>
      <c r="M314" s="166"/>
      <c r="T314" s="167"/>
      <c r="AT314" s="162" t="s">
        <v>148</v>
      </c>
      <c r="AU314" s="162" t="s">
        <v>78</v>
      </c>
      <c r="AV314" s="14" t="s">
        <v>84</v>
      </c>
      <c r="AW314" s="14" t="s">
        <v>29</v>
      </c>
      <c r="AX314" s="14" t="s">
        <v>74</v>
      </c>
      <c r="AY314" s="162" t="s">
        <v>142</v>
      </c>
    </row>
    <row r="315" spans="2:65" s="1" customFormat="1" ht="21.75" customHeight="1">
      <c r="B315" s="132"/>
      <c r="C315" s="133" t="s">
        <v>237</v>
      </c>
      <c r="D315" s="133" t="s">
        <v>144</v>
      </c>
      <c r="E315" s="134" t="s">
        <v>320</v>
      </c>
      <c r="F315" s="135" t="s">
        <v>321</v>
      </c>
      <c r="G315" s="136" t="s">
        <v>147</v>
      </c>
      <c r="H315" s="137">
        <v>20.992</v>
      </c>
      <c r="I315" s="138"/>
      <c r="J315" s="139">
        <f>ROUND(I315*H315,2)</f>
        <v>0</v>
      </c>
      <c r="K315" s="140"/>
      <c r="L315" s="31"/>
      <c r="M315" s="141" t="s">
        <v>1</v>
      </c>
      <c r="N315" s="142" t="s">
        <v>37</v>
      </c>
      <c r="P315" s="143">
        <f>O315*H315</f>
        <v>0</v>
      </c>
      <c r="Q315" s="143">
        <v>0</v>
      </c>
      <c r="R315" s="143">
        <f>Q315*H315</f>
        <v>0</v>
      </c>
      <c r="S315" s="143">
        <v>0</v>
      </c>
      <c r="T315" s="144">
        <f>S315*H315</f>
        <v>0</v>
      </c>
      <c r="AR315" s="145" t="s">
        <v>84</v>
      </c>
      <c r="AT315" s="145" t="s">
        <v>144</v>
      </c>
      <c r="AU315" s="145" t="s">
        <v>78</v>
      </c>
      <c r="AY315" s="16" t="s">
        <v>142</v>
      </c>
      <c r="BE315" s="146">
        <f>IF(N315="základní",J315,0)</f>
        <v>0</v>
      </c>
      <c r="BF315" s="146">
        <f>IF(N315="snížená",J315,0)</f>
        <v>0</v>
      </c>
      <c r="BG315" s="146">
        <f>IF(N315="zákl. přenesená",J315,0)</f>
        <v>0</v>
      </c>
      <c r="BH315" s="146">
        <f>IF(N315="sníž. přenesená",J315,0)</f>
        <v>0</v>
      </c>
      <c r="BI315" s="146">
        <f>IF(N315="nulová",J315,0)</f>
        <v>0</v>
      </c>
      <c r="BJ315" s="16" t="s">
        <v>74</v>
      </c>
      <c r="BK315" s="146">
        <f>ROUND(I315*H315,2)</f>
        <v>0</v>
      </c>
      <c r="BL315" s="16" t="s">
        <v>84</v>
      </c>
      <c r="BM315" s="145" t="s">
        <v>322</v>
      </c>
    </row>
    <row r="316" spans="2:51" s="12" customFormat="1" ht="12">
      <c r="B316" s="147"/>
      <c r="D316" s="148" t="s">
        <v>148</v>
      </c>
      <c r="E316" s="149" t="s">
        <v>1</v>
      </c>
      <c r="F316" s="150" t="s">
        <v>283</v>
      </c>
      <c r="H316" s="149" t="s">
        <v>1</v>
      </c>
      <c r="I316" s="151"/>
      <c r="L316" s="147"/>
      <c r="M316" s="152"/>
      <c r="T316" s="153"/>
      <c r="AT316" s="149" t="s">
        <v>148</v>
      </c>
      <c r="AU316" s="149" t="s">
        <v>78</v>
      </c>
      <c r="AV316" s="12" t="s">
        <v>74</v>
      </c>
      <c r="AW316" s="12" t="s">
        <v>29</v>
      </c>
      <c r="AX316" s="12" t="s">
        <v>70</v>
      </c>
      <c r="AY316" s="149" t="s">
        <v>142</v>
      </c>
    </row>
    <row r="317" spans="2:51" s="13" customFormat="1" ht="12">
      <c r="B317" s="154"/>
      <c r="D317" s="148" t="s">
        <v>148</v>
      </c>
      <c r="E317" s="155" t="s">
        <v>1</v>
      </c>
      <c r="F317" s="156" t="s">
        <v>323</v>
      </c>
      <c r="H317" s="157">
        <v>5.4</v>
      </c>
      <c r="I317" s="158"/>
      <c r="L317" s="154"/>
      <c r="M317" s="159"/>
      <c r="T317" s="160"/>
      <c r="AT317" s="155" t="s">
        <v>148</v>
      </c>
      <c r="AU317" s="155" t="s">
        <v>78</v>
      </c>
      <c r="AV317" s="13" t="s">
        <v>78</v>
      </c>
      <c r="AW317" s="13" t="s">
        <v>29</v>
      </c>
      <c r="AX317" s="13" t="s">
        <v>70</v>
      </c>
      <c r="AY317" s="155" t="s">
        <v>142</v>
      </c>
    </row>
    <row r="318" spans="2:51" s="13" customFormat="1" ht="12">
      <c r="B318" s="154"/>
      <c r="D318" s="148" t="s">
        <v>148</v>
      </c>
      <c r="E318" s="155" t="s">
        <v>1</v>
      </c>
      <c r="F318" s="156" t="s">
        <v>324</v>
      </c>
      <c r="H318" s="157">
        <v>2.6</v>
      </c>
      <c r="I318" s="158"/>
      <c r="L318" s="154"/>
      <c r="M318" s="159"/>
      <c r="T318" s="160"/>
      <c r="AT318" s="155" t="s">
        <v>148</v>
      </c>
      <c r="AU318" s="155" t="s">
        <v>78</v>
      </c>
      <c r="AV318" s="13" t="s">
        <v>78</v>
      </c>
      <c r="AW318" s="13" t="s">
        <v>29</v>
      </c>
      <c r="AX318" s="13" t="s">
        <v>70</v>
      </c>
      <c r="AY318" s="155" t="s">
        <v>142</v>
      </c>
    </row>
    <row r="319" spans="2:51" s="13" customFormat="1" ht="12">
      <c r="B319" s="154"/>
      <c r="D319" s="148" t="s">
        <v>148</v>
      </c>
      <c r="E319" s="155" t="s">
        <v>1</v>
      </c>
      <c r="F319" s="156" t="s">
        <v>325</v>
      </c>
      <c r="H319" s="157">
        <v>2</v>
      </c>
      <c r="I319" s="158"/>
      <c r="L319" s="154"/>
      <c r="M319" s="159"/>
      <c r="T319" s="160"/>
      <c r="AT319" s="155" t="s">
        <v>148</v>
      </c>
      <c r="AU319" s="155" t="s">
        <v>78</v>
      </c>
      <c r="AV319" s="13" t="s">
        <v>78</v>
      </c>
      <c r="AW319" s="13" t="s">
        <v>29</v>
      </c>
      <c r="AX319" s="13" t="s">
        <v>70</v>
      </c>
      <c r="AY319" s="155" t="s">
        <v>142</v>
      </c>
    </row>
    <row r="320" spans="2:51" s="12" customFormat="1" ht="12">
      <c r="B320" s="147"/>
      <c r="D320" s="148" t="s">
        <v>148</v>
      </c>
      <c r="E320" s="149" t="s">
        <v>1</v>
      </c>
      <c r="F320" s="150" t="s">
        <v>286</v>
      </c>
      <c r="H320" s="149" t="s">
        <v>1</v>
      </c>
      <c r="I320" s="151"/>
      <c r="L320" s="147"/>
      <c r="M320" s="152"/>
      <c r="T320" s="153"/>
      <c r="AT320" s="149" t="s">
        <v>148</v>
      </c>
      <c r="AU320" s="149" t="s">
        <v>78</v>
      </c>
      <c r="AV320" s="12" t="s">
        <v>74</v>
      </c>
      <c r="AW320" s="12" t="s">
        <v>29</v>
      </c>
      <c r="AX320" s="12" t="s">
        <v>70</v>
      </c>
      <c r="AY320" s="149" t="s">
        <v>142</v>
      </c>
    </row>
    <row r="321" spans="2:51" s="13" customFormat="1" ht="12">
      <c r="B321" s="154"/>
      <c r="D321" s="148" t="s">
        <v>148</v>
      </c>
      <c r="E321" s="155" t="s">
        <v>1</v>
      </c>
      <c r="F321" s="156" t="s">
        <v>326</v>
      </c>
      <c r="H321" s="157">
        <v>1.462</v>
      </c>
      <c r="I321" s="158"/>
      <c r="L321" s="154"/>
      <c r="M321" s="159"/>
      <c r="T321" s="160"/>
      <c r="AT321" s="155" t="s">
        <v>148</v>
      </c>
      <c r="AU321" s="155" t="s">
        <v>78</v>
      </c>
      <c r="AV321" s="13" t="s">
        <v>78</v>
      </c>
      <c r="AW321" s="13" t="s">
        <v>29</v>
      </c>
      <c r="AX321" s="13" t="s">
        <v>70</v>
      </c>
      <c r="AY321" s="155" t="s">
        <v>142</v>
      </c>
    </row>
    <row r="322" spans="2:51" s="13" customFormat="1" ht="12">
      <c r="B322" s="154"/>
      <c r="D322" s="148" t="s">
        <v>148</v>
      </c>
      <c r="E322" s="155" t="s">
        <v>1</v>
      </c>
      <c r="F322" s="156" t="s">
        <v>327</v>
      </c>
      <c r="H322" s="157">
        <v>1.53</v>
      </c>
      <c r="I322" s="158"/>
      <c r="L322" s="154"/>
      <c r="M322" s="159"/>
      <c r="T322" s="160"/>
      <c r="AT322" s="155" t="s">
        <v>148</v>
      </c>
      <c r="AU322" s="155" t="s">
        <v>78</v>
      </c>
      <c r="AV322" s="13" t="s">
        <v>78</v>
      </c>
      <c r="AW322" s="13" t="s">
        <v>29</v>
      </c>
      <c r="AX322" s="13" t="s">
        <v>70</v>
      </c>
      <c r="AY322" s="155" t="s">
        <v>142</v>
      </c>
    </row>
    <row r="323" spans="2:51" s="13" customFormat="1" ht="12">
      <c r="B323" s="154"/>
      <c r="D323" s="148" t="s">
        <v>148</v>
      </c>
      <c r="E323" s="155" t="s">
        <v>1</v>
      </c>
      <c r="F323" s="156" t="s">
        <v>324</v>
      </c>
      <c r="H323" s="157">
        <v>2.6</v>
      </c>
      <c r="I323" s="158"/>
      <c r="L323" s="154"/>
      <c r="M323" s="159"/>
      <c r="T323" s="160"/>
      <c r="AT323" s="155" t="s">
        <v>148</v>
      </c>
      <c r="AU323" s="155" t="s">
        <v>78</v>
      </c>
      <c r="AV323" s="13" t="s">
        <v>78</v>
      </c>
      <c r="AW323" s="13" t="s">
        <v>29</v>
      </c>
      <c r="AX323" s="13" t="s">
        <v>70</v>
      </c>
      <c r="AY323" s="155" t="s">
        <v>142</v>
      </c>
    </row>
    <row r="324" spans="2:51" s="12" customFormat="1" ht="12">
      <c r="B324" s="147"/>
      <c r="D324" s="148" t="s">
        <v>148</v>
      </c>
      <c r="E324" s="149" t="s">
        <v>1</v>
      </c>
      <c r="F324" s="150" t="s">
        <v>307</v>
      </c>
      <c r="H324" s="149" t="s">
        <v>1</v>
      </c>
      <c r="I324" s="151"/>
      <c r="L324" s="147"/>
      <c r="M324" s="152"/>
      <c r="T324" s="153"/>
      <c r="AT324" s="149" t="s">
        <v>148</v>
      </c>
      <c r="AU324" s="149" t="s">
        <v>78</v>
      </c>
      <c r="AV324" s="12" t="s">
        <v>74</v>
      </c>
      <c r="AW324" s="12" t="s">
        <v>29</v>
      </c>
      <c r="AX324" s="12" t="s">
        <v>70</v>
      </c>
      <c r="AY324" s="149" t="s">
        <v>142</v>
      </c>
    </row>
    <row r="325" spans="2:51" s="13" customFormat="1" ht="12">
      <c r="B325" s="154"/>
      <c r="D325" s="148" t="s">
        <v>148</v>
      </c>
      <c r="E325" s="155" t="s">
        <v>1</v>
      </c>
      <c r="F325" s="156" t="s">
        <v>323</v>
      </c>
      <c r="H325" s="157">
        <v>5.4</v>
      </c>
      <c r="I325" s="158"/>
      <c r="L325" s="154"/>
      <c r="M325" s="159"/>
      <c r="T325" s="160"/>
      <c r="AT325" s="155" t="s">
        <v>148</v>
      </c>
      <c r="AU325" s="155" t="s">
        <v>78</v>
      </c>
      <c r="AV325" s="13" t="s">
        <v>78</v>
      </c>
      <c r="AW325" s="13" t="s">
        <v>29</v>
      </c>
      <c r="AX325" s="13" t="s">
        <v>70</v>
      </c>
      <c r="AY325" s="155" t="s">
        <v>142</v>
      </c>
    </row>
    <row r="326" spans="2:51" s="14" customFormat="1" ht="12">
      <c r="B326" s="161"/>
      <c r="D326" s="148" t="s">
        <v>148</v>
      </c>
      <c r="E326" s="162" t="s">
        <v>1</v>
      </c>
      <c r="F326" s="163" t="s">
        <v>152</v>
      </c>
      <c r="H326" s="164">
        <v>20.991999999999997</v>
      </c>
      <c r="I326" s="165"/>
      <c r="L326" s="161"/>
      <c r="M326" s="166"/>
      <c r="T326" s="167"/>
      <c r="AT326" s="162" t="s">
        <v>148</v>
      </c>
      <c r="AU326" s="162" t="s">
        <v>78</v>
      </c>
      <c r="AV326" s="14" t="s">
        <v>84</v>
      </c>
      <c r="AW326" s="14" t="s">
        <v>29</v>
      </c>
      <c r="AX326" s="14" t="s">
        <v>74</v>
      </c>
      <c r="AY326" s="162" t="s">
        <v>142</v>
      </c>
    </row>
    <row r="327" spans="2:65" s="1" customFormat="1" ht="21.75" customHeight="1">
      <c r="B327" s="132"/>
      <c r="C327" s="133" t="s">
        <v>328</v>
      </c>
      <c r="D327" s="133" t="s">
        <v>144</v>
      </c>
      <c r="E327" s="134" t="s">
        <v>329</v>
      </c>
      <c r="F327" s="135" t="s">
        <v>330</v>
      </c>
      <c r="G327" s="136" t="s">
        <v>147</v>
      </c>
      <c r="H327" s="137">
        <v>8.13</v>
      </c>
      <c r="I327" s="138"/>
      <c r="J327" s="139">
        <f>ROUND(I327*H327,2)</f>
        <v>0</v>
      </c>
      <c r="K327" s="140"/>
      <c r="L327" s="31"/>
      <c r="M327" s="141" t="s">
        <v>1</v>
      </c>
      <c r="N327" s="142" t="s">
        <v>37</v>
      </c>
      <c r="P327" s="143">
        <f>O327*H327</f>
        <v>0</v>
      </c>
      <c r="Q327" s="143">
        <v>0</v>
      </c>
      <c r="R327" s="143">
        <f>Q327*H327</f>
        <v>0</v>
      </c>
      <c r="S327" s="143">
        <v>0</v>
      </c>
      <c r="T327" s="144">
        <f>S327*H327</f>
        <v>0</v>
      </c>
      <c r="AR327" s="145" t="s">
        <v>84</v>
      </c>
      <c r="AT327" s="145" t="s">
        <v>144</v>
      </c>
      <c r="AU327" s="145" t="s">
        <v>78</v>
      </c>
      <c r="AY327" s="16" t="s">
        <v>142</v>
      </c>
      <c r="BE327" s="146">
        <f>IF(N327="základní",J327,0)</f>
        <v>0</v>
      </c>
      <c r="BF327" s="146">
        <f>IF(N327="snížená",J327,0)</f>
        <v>0</v>
      </c>
      <c r="BG327" s="146">
        <f>IF(N327="zákl. přenesená",J327,0)</f>
        <v>0</v>
      </c>
      <c r="BH327" s="146">
        <f>IF(N327="sníž. přenesená",J327,0)</f>
        <v>0</v>
      </c>
      <c r="BI327" s="146">
        <f>IF(N327="nulová",J327,0)</f>
        <v>0</v>
      </c>
      <c r="BJ327" s="16" t="s">
        <v>74</v>
      </c>
      <c r="BK327" s="146">
        <f>ROUND(I327*H327,2)</f>
        <v>0</v>
      </c>
      <c r="BL327" s="16" t="s">
        <v>84</v>
      </c>
      <c r="BM327" s="145" t="s">
        <v>331</v>
      </c>
    </row>
    <row r="328" spans="2:51" s="12" customFormat="1" ht="12">
      <c r="B328" s="147"/>
      <c r="D328" s="148" t="s">
        <v>148</v>
      </c>
      <c r="E328" s="149" t="s">
        <v>1</v>
      </c>
      <c r="F328" s="150" t="s">
        <v>286</v>
      </c>
      <c r="H328" s="149" t="s">
        <v>1</v>
      </c>
      <c r="I328" s="151"/>
      <c r="L328" s="147"/>
      <c r="M328" s="152"/>
      <c r="T328" s="153"/>
      <c r="AT328" s="149" t="s">
        <v>148</v>
      </c>
      <c r="AU328" s="149" t="s">
        <v>78</v>
      </c>
      <c r="AV328" s="12" t="s">
        <v>74</v>
      </c>
      <c r="AW328" s="12" t="s">
        <v>29</v>
      </c>
      <c r="AX328" s="12" t="s">
        <v>70</v>
      </c>
      <c r="AY328" s="149" t="s">
        <v>142</v>
      </c>
    </row>
    <row r="329" spans="2:51" s="13" customFormat="1" ht="12">
      <c r="B329" s="154"/>
      <c r="D329" s="148" t="s">
        <v>148</v>
      </c>
      <c r="E329" s="155" t="s">
        <v>1</v>
      </c>
      <c r="F329" s="156" t="s">
        <v>332</v>
      </c>
      <c r="H329" s="157">
        <v>2.64</v>
      </c>
      <c r="I329" s="158"/>
      <c r="L329" s="154"/>
      <c r="M329" s="159"/>
      <c r="T329" s="160"/>
      <c r="AT329" s="155" t="s">
        <v>148</v>
      </c>
      <c r="AU329" s="155" t="s">
        <v>78</v>
      </c>
      <c r="AV329" s="13" t="s">
        <v>78</v>
      </c>
      <c r="AW329" s="13" t="s">
        <v>29</v>
      </c>
      <c r="AX329" s="13" t="s">
        <v>70</v>
      </c>
      <c r="AY329" s="155" t="s">
        <v>142</v>
      </c>
    </row>
    <row r="330" spans="2:51" s="13" customFormat="1" ht="12">
      <c r="B330" s="154"/>
      <c r="D330" s="148" t="s">
        <v>148</v>
      </c>
      <c r="E330" s="155" t="s">
        <v>1</v>
      </c>
      <c r="F330" s="156" t="s">
        <v>333</v>
      </c>
      <c r="H330" s="157">
        <v>2.91</v>
      </c>
      <c r="I330" s="158"/>
      <c r="L330" s="154"/>
      <c r="M330" s="159"/>
      <c r="T330" s="160"/>
      <c r="AT330" s="155" t="s">
        <v>148</v>
      </c>
      <c r="AU330" s="155" t="s">
        <v>78</v>
      </c>
      <c r="AV330" s="13" t="s">
        <v>78</v>
      </c>
      <c r="AW330" s="13" t="s">
        <v>29</v>
      </c>
      <c r="AX330" s="13" t="s">
        <v>70</v>
      </c>
      <c r="AY330" s="155" t="s">
        <v>142</v>
      </c>
    </row>
    <row r="331" spans="2:51" s="12" customFormat="1" ht="12">
      <c r="B331" s="147"/>
      <c r="D331" s="148" t="s">
        <v>148</v>
      </c>
      <c r="E331" s="149" t="s">
        <v>1</v>
      </c>
      <c r="F331" s="150" t="s">
        <v>307</v>
      </c>
      <c r="H331" s="149" t="s">
        <v>1</v>
      </c>
      <c r="I331" s="151"/>
      <c r="L331" s="147"/>
      <c r="M331" s="152"/>
      <c r="T331" s="153"/>
      <c r="AT331" s="149" t="s">
        <v>148</v>
      </c>
      <c r="AU331" s="149" t="s">
        <v>78</v>
      </c>
      <c r="AV331" s="12" t="s">
        <v>74</v>
      </c>
      <c r="AW331" s="12" t="s">
        <v>29</v>
      </c>
      <c r="AX331" s="12" t="s">
        <v>70</v>
      </c>
      <c r="AY331" s="149" t="s">
        <v>142</v>
      </c>
    </row>
    <row r="332" spans="2:51" s="13" customFormat="1" ht="12">
      <c r="B332" s="154"/>
      <c r="D332" s="148" t="s">
        <v>148</v>
      </c>
      <c r="E332" s="155" t="s">
        <v>1</v>
      </c>
      <c r="F332" s="156" t="s">
        <v>334</v>
      </c>
      <c r="H332" s="157">
        <v>2.58</v>
      </c>
      <c r="I332" s="158"/>
      <c r="L332" s="154"/>
      <c r="M332" s="159"/>
      <c r="T332" s="160"/>
      <c r="AT332" s="155" t="s">
        <v>148</v>
      </c>
      <c r="AU332" s="155" t="s">
        <v>78</v>
      </c>
      <c r="AV332" s="13" t="s">
        <v>78</v>
      </c>
      <c r="AW332" s="13" t="s">
        <v>29</v>
      </c>
      <c r="AX332" s="13" t="s">
        <v>70</v>
      </c>
      <c r="AY332" s="155" t="s">
        <v>142</v>
      </c>
    </row>
    <row r="333" spans="2:51" s="14" customFormat="1" ht="12">
      <c r="B333" s="161"/>
      <c r="D333" s="148" t="s">
        <v>148</v>
      </c>
      <c r="E333" s="162" t="s">
        <v>1</v>
      </c>
      <c r="F333" s="163" t="s">
        <v>152</v>
      </c>
      <c r="H333" s="164">
        <v>8.13</v>
      </c>
      <c r="I333" s="165"/>
      <c r="L333" s="161"/>
      <c r="M333" s="166"/>
      <c r="T333" s="167"/>
      <c r="AT333" s="162" t="s">
        <v>148</v>
      </c>
      <c r="AU333" s="162" t="s">
        <v>78</v>
      </c>
      <c r="AV333" s="14" t="s">
        <v>84</v>
      </c>
      <c r="AW333" s="14" t="s">
        <v>29</v>
      </c>
      <c r="AX333" s="14" t="s">
        <v>74</v>
      </c>
      <c r="AY333" s="162" t="s">
        <v>142</v>
      </c>
    </row>
    <row r="334" spans="2:65" s="1" customFormat="1" ht="24.15" customHeight="1">
      <c r="B334" s="132"/>
      <c r="C334" s="133" t="s">
        <v>243</v>
      </c>
      <c r="D334" s="133" t="s">
        <v>144</v>
      </c>
      <c r="E334" s="134" t="s">
        <v>335</v>
      </c>
      <c r="F334" s="135" t="s">
        <v>336</v>
      </c>
      <c r="G334" s="136" t="s">
        <v>147</v>
      </c>
      <c r="H334" s="137">
        <v>10.445</v>
      </c>
      <c r="I334" s="138"/>
      <c r="J334" s="139">
        <f>ROUND(I334*H334,2)</f>
        <v>0</v>
      </c>
      <c r="K334" s="140"/>
      <c r="L334" s="31"/>
      <c r="M334" s="141" t="s">
        <v>1</v>
      </c>
      <c r="N334" s="142" t="s">
        <v>37</v>
      </c>
      <c r="P334" s="143">
        <f>O334*H334</f>
        <v>0</v>
      </c>
      <c r="Q334" s="143">
        <v>0</v>
      </c>
      <c r="R334" s="143">
        <f>Q334*H334</f>
        <v>0</v>
      </c>
      <c r="S334" s="143">
        <v>0</v>
      </c>
      <c r="T334" s="144">
        <f>S334*H334</f>
        <v>0</v>
      </c>
      <c r="AR334" s="145" t="s">
        <v>84</v>
      </c>
      <c r="AT334" s="145" t="s">
        <v>144</v>
      </c>
      <c r="AU334" s="145" t="s">
        <v>78</v>
      </c>
      <c r="AY334" s="16" t="s">
        <v>142</v>
      </c>
      <c r="BE334" s="146">
        <f>IF(N334="základní",J334,0)</f>
        <v>0</v>
      </c>
      <c r="BF334" s="146">
        <f>IF(N334="snížená",J334,0)</f>
        <v>0</v>
      </c>
      <c r="BG334" s="146">
        <f>IF(N334="zákl. přenesená",J334,0)</f>
        <v>0</v>
      </c>
      <c r="BH334" s="146">
        <f>IF(N334="sníž. přenesená",J334,0)</f>
        <v>0</v>
      </c>
      <c r="BI334" s="146">
        <f>IF(N334="nulová",J334,0)</f>
        <v>0</v>
      </c>
      <c r="BJ334" s="16" t="s">
        <v>74</v>
      </c>
      <c r="BK334" s="146">
        <f>ROUND(I334*H334,2)</f>
        <v>0</v>
      </c>
      <c r="BL334" s="16" t="s">
        <v>84</v>
      </c>
      <c r="BM334" s="145" t="s">
        <v>337</v>
      </c>
    </row>
    <row r="335" spans="2:51" s="12" customFormat="1" ht="12">
      <c r="B335" s="147"/>
      <c r="D335" s="148" t="s">
        <v>148</v>
      </c>
      <c r="E335" s="149" t="s">
        <v>1</v>
      </c>
      <c r="F335" s="150" t="s">
        <v>283</v>
      </c>
      <c r="H335" s="149" t="s">
        <v>1</v>
      </c>
      <c r="I335" s="151"/>
      <c r="L335" s="147"/>
      <c r="M335" s="152"/>
      <c r="T335" s="153"/>
      <c r="AT335" s="149" t="s">
        <v>148</v>
      </c>
      <c r="AU335" s="149" t="s">
        <v>78</v>
      </c>
      <c r="AV335" s="12" t="s">
        <v>74</v>
      </c>
      <c r="AW335" s="12" t="s">
        <v>29</v>
      </c>
      <c r="AX335" s="12" t="s">
        <v>70</v>
      </c>
      <c r="AY335" s="149" t="s">
        <v>142</v>
      </c>
    </row>
    <row r="336" spans="2:51" s="12" customFormat="1" ht="12">
      <c r="B336" s="147"/>
      <c r="D336" s="148" t="s">
        <v>148</v>
      </c>
      <c r="E336" s="149" t="s">
        <v>1</v>
      </c>
      <c r="F336" s="150" t="s">
        <v>338</v>
      </c>
      <c r="H336" s="149" t="s">
        <v>1</v>
      </c>
      <c r="I336" s="151"/>
      <c r="L336" s="147"/>
      <c r="M336" s="152"/>
      <c r="T336" s="153"/>
      <c r="AT336" s="149" t="s">
        <v>148</v>
      </c>
      <c r="AU336" s="149" t="s">
        <v>78</v>
      </c>
      <c r="AV336" s="12" t="s">
        <v>74</v>
      </c>
      <c r="AW336" s="12" t="s">
        <v>29</v>
      </c>
      <c r="AX336" s="12" t="s">
        <v>70</v>
      </c>
      <c r="AY336" s="149" t="s">
        <v>142</v>
      </c>
    </row>
    <row r="337" spans="2:51" s="13" customFormat="1" ht="12">
      <c r="B337" s="154"/>
      <c r="D337" s="148" t="s">
        <v>148</v>
      </c>
      <c r="E337" s="155" t="s">
        <v>1</v>
      </c>
      <c r="F337" s="156" t="s">
        <v>339</v>
      </c>
      <c r="H337" s="157">
        <v>10.445</v>
      </c>
      <c r="I337" s="158"/>
      <c r="L337" s="154"/>
      <c r="M337" s="159"/>
      <c r="T337" s="160"/>
      <c r="AT337" s="155" t="s">
        <v>148</v>
      </c>
      <c r="AU337" s="155" t="s">
        <v>78</v>
      </c>
      <c r="AV337" s="13" t="s">
        <v>78</v>
      </c>
      <c r="AW337" s="13" t="s">
        <v>29</v>
      </c>
      <c r="AX337" s="13" t="s">
        <v>70</v>
      </c>
      <c r="AY337" s="155" t="s">
        <v>142</v>
      </c>
    </row>
    <row r="338" spans="2:51" s="14" customFormat="1" ht="12">
      <c r="B338" s="161"/>
      <c r="D338" s="148" t="s">
        <v>148</v>
      </c>
      <c r="E338" s="162" t="s">
        <v>1</v>
      </c>
      <c r="F338" s="163" t="s">
        <v>152</v>
      </c>
      <c r="H338" s="164">
        <v>10.445</v>
      </c>
      <c r="I338" s="165"/>
      <c r="L338" s="161"/>
      <c r="M338" s="166"/>
      <c r="T338" s="167"/>
      <c r="AT338" s="162" t="s">
        <v>148</v>
      </c>
      <c r="AU338" s="162" t="s">
        <v>78</v>
      </c>
      <c r="AV338" s="14" t="s">
        <v>84</v>
      </c>
      <c r="AW338" s="14" t="s">
        <v>29</v>
      </c>
      <c r="AX338" s="14" t="s">
        <v>74</v>
      </c>
      <c r="AY338" s="162" t="s">
        <v>142</v>
      </c>
    </row>
    <row r="339" spans="2:65" s="1" customFormat="1" ht="24.15" customHeight="1">
      <c r="B339" s="132"/>
      <c r="C339" s="133" t="s">
        <v>340</v>
      </c>
      <c r="D339" s="133" t="s">
        <v>144</v>
      </c>
      <c r="E339" s="134" t="s">
        <v>341</v>
      </c>
      <c r="F339" s="135" t="s">
        <v>342</v>
      </c>
      <c r="G339" s="136" t="s">
        <v>232</v>
      </c>
      <c r="H339" s="137">
        <v>8</v>
      </c>
      <c r="I339" s="138"/>
      <c r="J339" s="139">
        <f>ROUND(I339*H339,2)</f>
        <v>0</v>
      </c>
      <c r="K339" s="140"/>
      <c r="L339" s="31"/>
      <c r="M339" s="141" t="s">
        <v>1</v>
      </c>
      <c r="N339" s="142" t="s">
        <v>37</v>
      </c>
      <c r="P339" s="143">
        <f>O339*H339</f>
        <v>0</v>
      </c>
      <c r="Q339" s="143">
        <v>0</v>
      </c>
      <c r="R339" s="143">
        <f>Q339*H339</f>
        <v>0</v>
      </c>
      <c r="S339" s="143">
        <v>0</v>
      </c>
      <c r="T339" s="144">
        <f>S339*H339</f>
        <v>0</v>
      </c>
      <c r="AR339" s="145" t="s">
        <v>84</v>
      </c>
      <c r="AT339" s="145" t="s">
        <v>144</v>
      </c>
      <c r="AU339" s="145" t="s">
        <v>78</v>
      </c>
      <c r="AY339" s="16" t="s">
        <v>142</v>
      </c>
      <c r="BE339" s="146">
        <f>IF(N339="základní",J339,0)</f>
        <v>0</v>
      </c>
      <c r="BF339" s="146">
        <f>IF(N339="snížená",J339,0)</f>
        <v>0</v>
      </c>
      <c r="BG339" s="146">
        <f>IF(N339="zákl. přenesená",J339,0)</f>
        <v>0</v>
      </c>
      <c r="BH339" s="146">
        <f>IF(N339="sníž. přenesená",J339,0)</f>
        <v>0</v>
      </c>
      <c r="BI339" s="146">
        <f>IF(N339="nulová",J339,0)</f>
        <v>0</v>
      </c>
      <c r="BJ339" s="16" t="s">
        <v>74</v>
      </c>
      <c r="BK339" s="146">
        <f>ROUND(I339*H339,2)</f>
        <v>0</v>
      </c>
      <c r="BL339" s="16" t="s">
        <v>84</v>
      </c>
      <c r="BM339" s="145" t="s">
        <v>343</v>
      </c>
    </row>
    <row r="340" spans="2:51" s="12" customFormat="1" ht="12">
      <c r="B340" s="147"/>
      <c r="D340" s="148" t="s">
        <v>148</v>
      </c>
      <c r="E340" s="149" t="s">
        <v>1</v>
      </c>
      <c r="F340" s="150" t="s">
        <v>344</v>
      </c>
      <c r="H340" s="149" t="s">
        <v>1</v>
      </c>
      <c r="I340" s="151"/>
      <c r="L340" s="147"/>
      <c r="M340" s="152"/>
      <c r="T340" s="153"/>
      <c r="AT340" s="149" t="s">
        <v>148</v>
      </c>
      <c r="AU340" s="149" t="s">
        <v>78</v>
      </c>
      <c r="AV340" s="12" t="s">
        <v>74</v>
      </c>
      <c r="AW340" s="12" t="s">
        <v>29</v>
      </c>
      <c r="AX340" s="12" t="s">
        <v>70</v>
      </c>
      <c r="AY340" s="149" t="s">
        <v>142</v>
      </c>
    </row>
    <row r="341" spans="2:51" s="12" customFormat="1" ht="12">
      <c r="B341" s="147"/>
      <c r="D341" s="148" t="s">
        <v>148</v>
      </c>
      <c r="E341" s="149" t="s">
        <v>1</v>
      </c>
      <c r="F341" s="150" t="s">
        <v>283</v>
      </c>
      <c r="H341" s="149" t="s">
        <v>1</v>
      </c>
      <c r="I341" s="151"/>
      <c r="L341" s="147"/>
      <c r="M341" s="152"/>
      <c r="T341" s="153"/>
      <c r="AT341" s="149" t="s">
        <v>148</v>
      </c>
      <c r="AU341" s="149" t="s">
        <v>78</v>
      </c>
      <c r="AV341" s="12" t="s">
        <v>74</v>
      </c>
      <c r="AW341" s="12" t="s">
        <v>29</v>
      </c>
      <c r="AX341" s="12" t="s">
        <v>70</v>
      </c>
      <c r="AY341" s="149" t="s">
        <v>142</v>
      </c>
    </row>
    <row r="342" spans="2:51" s="13" customFormat="1" ht="12">
      <c r="B342" s="154"/>
      <c r="D342" s="148" t="s">
        <v>148</v>
      </c>
      <c r="E342" s="155" t="s">
        <v>1</v>
      </c>
      <c r="F342" s="156" t="s">
        <v>345</v>
      </c>
      <c r="H342" s="157">
        <v>4</v>
      </c>
      <c r="I342" s="158"/>
      <c r="L342" s="154"/>
      <c r="M342" s="159"/>
      <c r="T342" s="160"/>
      <c r="AT342" s="155" t="s">
        <v>148</v>
      </c>
      <c r="AU342" s="155" t="s">
        <v>78</v>
      </c>
      <c r="AV342" s="13" t="s">
        <v>78</v>
      </c>
      <c r="AW342" s="13" t="s">
        <v>29</v>
      </c>
      <c r="AX342" s="13" t="s">
        <v>70</v>
      </c>
      <c r="AY342" s="155" t="s">
        <v>142</v>
      </c>
    </row>
    <row r="343" spans="2:51" s="12" customFormat="1" ht="12">
      <c r="B343" s="147"/>
      <c r="D343" s="148" t="s">
        <v>148</v>
      </c>
      <c r="E343" s="149" t="s">
        <v>1</v>
      </c>
      <c r="F343" s="150" t="s">
        <v>286</v>
      </c>
      <c r="H343" s="149" t="s">
        <v>1</v>
      </c>
      <c r="I343" s="151"/>
      <c r="L343" s="147"/>
      <c r="M343" s="152"/>
      <c r="T343" s="153"/>
      <c r="AT343" s="149" t="s">
        <v>148</v>
      </c>
      <c r="AU343" s="149" t="s">
        <v>78</v>
      </c>
      <c r="AV343" s="12" t="s">
        <v>74</v>
      </c>
      <c r="AW343" s="12" t="s">
        <v>29</v>
      </c>
      <c r="AX343" s="12" t="s">
        <v>70</v>
      </c>
      <c r="AY343" s="149" t="s">
        <v>142</v>
      </c>
    </row>
    <row r="344" spans="2:51" s="13" customFormat="1" ht="12">
      <c r="B344" s="154"/>
      <c r="D344" s="148" t="s">
        <v>148</v>
      </c>
      <c r="E344" s="155" t="s">
        <v>1</v>
      </c>
      <c r="F344" s="156" t="s">
        <v>345</v>
      </c>
      <c r="H344" s="157">
        <v>4</v>
      </c>
      <c r="I344" s="158"/>
      <c r="L344" s="154"/>
      <c r="M344" s="159"/>
      <c r="T344" s="160"/>
      <c r="AT344" s="155" t="s">
        <v>148</v>
      </c>
      <c r="AU344" s="155" t="s">
        <v>78</v>
      </c>
      <c r="AV344" s="13" t="s">
        <v>78</v>
      </c>
      <c r="AW344" s="13" t="s">
        <v>29</v>
      </c>
      <c r="AX344" s="13" t="s">
        <v>70</v>
      </c>
      <c r="AY344" s="155" t="s">
        <v>142</v>
      </c>
    </row>
    <row r="345" spans="2:51" s="14" customFormat="1" ht="12">
      <c r="B345" s="161"/>
      <c r="D345" s="148" t="s">
        <v>148</v>
      </c>
      <c r="E345" s="162" t="s">
        <v>1</v>
      </c>
      <c r="F345" s="163" t="s">
        <v>152</v>
      </c>
      <c r="H345" s="164">
        <v>8</v>
      </c>
      <c r="I345" s="165"/>
      <c r="L345" s="161"/>
      <c r="M345" s="166"/>
      <c r="T345" s="167"/>
      <c r="AT345" s="162" t="s">
        <v>148</v>
      </c>
      <c r="AU345" s="162" t="s">
        <v>78</v>
      </c>
      <c r="AV345" s="14" t="s">
        <v>84</v>
      </c>
      <c r="AW345" s="14" t="s">
        <v>29</v>
      </c>
      <c r="AX345" s="14" t="s">
        <v>74</v>
      </c>
      <c r="AY345" s="162" t="s">
        <v>142</v>
      </c>
    </row>
    <row r="346" spans="2:65" s="1" customFormat="1" ht="37.75" customHeight="1">
      <c r="B346" s="132"/>
      <c r="C346" s="133" t="s">
        <v>248</v>
      </c>
      <c r="D346" s="133" t="s">
        <v>144</v>
      </c>
      <c r="E346" s="134" t="s">
        <v>346</v>
      </c>
      <c r="F346" s="135" t="s">
        <v>347</v>
      </c>
      <c r="G346" s="136" t="s">
        <v>147</v>
      </c>
      <c r="H346" s="137">
        <v>514.282</v>
      </c>
      <c r="I346" s="138"/>
      <c r="J346" s="139">
        <f>ROUND(I346*H346,2)</f>
        <v>0</v>
      </c>
      <c r="K346" s="140"/>
      <c r="L346" s="31"/>
      <c r="M346" s="141" t="s">
        <v>1</v>
      </c>
      <c r="N346" s="142" t="s">
        <v>37</v>
      </c>
      <c r="P346" s="143">
        <f>O346*H346</f>
        <v>0</v>
      </c>
      <c r="Q346" s="143">
        <v>0</v>
      </c>
      <c r="R346" s="143">
        <f>Q346*H346</f>
        <v>0</v>
      </c>
      <c r="S346" s="143">
        <v>0</v>
      </c>
      <c r="T346" s="144">
        <f>S346*H346</f>
        <v>0</v>
      </c>
      <c r="AR346" s="145" t="s">
        <v>84</v>
      </c>
      <c r="AT346" s="145" t="s">
        <v>144</v>
      </c>
      <c r="AU346" s="145" t="s">
        <v>78</v>
      </c>
      <c r="AY346" s="16" t="s">
        <v>142</v>
      </c>
      <c r="BE346" s="146">
        <f>IF(N346="základní",J346,0)</f>
        <v>0</v>
      </c>
      <c r="BF346" s="146">
        <f>IF(N346="snížená",J346,0)</f>
        <v>0</v>
      </c>
      <c r="BG346" s="146">
        <f>IF(N346="zákl. přenesená",J346,0)</f>
        <v>0</v>
      </c>
      <c r="BH346" s="146">
        <f>IF(N346="sníž. přenesená",J346,0)</f>
        <v>0</v>
      </c>
      <c r="BI346" s="146">
        <f>IF(N346="nulová",J346,0)</f>
        <v>0</v>
      </c>
      <c r="BJ346" s="16" t="s">
        <v>74</v>
      </c>
      <c r="BK346" s="146">
        <f>ROUND(I346*H346,2)</f>
        <v>0</v>
      </c>
      <c r="BL346" s="16" t="s">
        <v>84</v>
      </c>
      <c r="BM346" s="145" t="s">
        <v>348</v>
      </c>
    </row>
    <row r="347" spans="2:51" s="12" customFormat="1" ht="12">
      <c r="B347" s="147"/>
      <c r="D347" s="148" t="s">
        <v>148</v>
      </c>
      <c r="E347" s="149" t="s">
        <v>1</v>
      </c>
      <c r="F347" s="150" t="s">
        <v>349</v>
      </c>
      <c r="H347" s="149" t="s">
        <v>1</v>
      </c>
      <c r="I347" s="151"/>
      <c r="L347" s="147"/>
      <c r="M347" s="152"/>
      <c r="T347" s="153"/>
      <c r="AT347" s="149" t="s">
        <v>148</v>
      </c>
      <c r="AU347" s="149" t="s">
        <v>78</v>
      </c>
      <c r="AV347" s="12" t="s">
        <v>74</v>
      </c>
      <c r="AW347" s="12" t="s">
        <v>29</v>
      </c>
      <c r="AX347" s="12" t="s">
        <v>70</v>
      </c>
      <c r="AY347" s="149" t="s">
        <v>142</v>
      </c>
    </row>
    <row r="348" spans="2:51" s="12" customFormat="1" ht="12">
      <c r="B348" s="147"/>
      <c r="D348" s="148" t="s">
        <v>148</v>
      </c>
      <c r="E348" s="149" t="s">
        <v>1</v>
      </c>
      <c r="F348" s="150" t="s">
        <v>350</v>
      </c>
      <c r="H348" s="149" t="s">
        <v>1</v>
      </c>
      <c r="I348" s="151"/>
      <c r="L348" s="147"/>
      <c r="M348" s="152"/>
      <c r="T348" s="153"/>
      <c r="AT348" s="149" t="s">
        <v>148</v>
      </c>
      <c r="AU348" s="149" t="s">
        <v>78</v>
      </c>
      <c r="AV348" s="12" t="s">
        <v>74</v>
      </c>
      <c r="AW348" s="12" t="s">
        <v>29</v>
      </c>
      <c r="AX348" s="12" t="s">
        <v>70</v>
      </c>
      <c r="AY348" s="149" t="s">
        <v>142</v>
      </c>
    </row>
    <row r="349" spans="2:51" s="13" customFormat="1" ht="12">
      <c r="B349" s="154"/>
      <c r="D349" s="148" t="s">
        <v>148</v>
      </c>
      <c r="E349" s="155" t="s">
        <v>1</v>
      </c>
      <c r="F349" s="156" t="s">
        <v>351</v>
      </c>
      <c r="H349" s="157">
        <v>514.282</v>
      </c>
      <c r="I349" s="158"/>
      <c r="L349" s="154"/>
      <c r="M349" s="159"/>
      <c r="T349" s="160"/>
      <c r="AT349" s="155" t="s">
        <v>148</v>
      </c>
      <c r="AU349" s="155" t="s">
        <v>78</v>
      </c>
      <c r="AV349" s="13" t="s">
        <v>78</v>
      </c>
      <c r="AW349" s="13" t="s">
        <v>29</v>
      </c>
      <c r="AX349" s="13" t="s">
        <v>70</v>
      </c>
      <c r="AY349" s="155" t="s">
        <v>142</v>
      </c>
    </row>
    <row r="350" spans="2:51" s="14" customFormat="1" ht="12">
      <c r="B350" s="161"/>
      <c r="D350" s="148" t="s">
        <v>148</v>
      </c>
      <c r="E350" s="162" t="s">
        <v>1</v>
      </c>
      <c r="F350" s="163" t="s">
        <v>152</v>
      </c>
      <c r="H350" s="164">
        <v>514.282</v>
      </c>
      <c r="I350" s="165"/>
      <c r="L350" s="161"/>
      <c r="M350" s="166"/>
      <c r="T350" s="167"/>
      <c r="AT350" s="162" t="s">
        <v>148</v>
      </c>
      <c r="AU350" s="162" t="s">
        <v>78</v>
      </c>
      <c r="AV350" s="14" t="s">
        <v>84</v>
      </c>
      <c r="AW350" s="14" t="s">
        <v>29</v>
      </c>
      <c r="AX350" s="14" t="s">
        <v>74</v>
      </c>
      <c r="AY350" s="162" t="s">
        <v>142</v>
      </c>
    </row>
    <row r="351" spans="2:65" s="1" customFormat="1" ht="37.75" customHeight="1">
      <c r="B351" s="132"/>
      <c r="C351" s="133" t="s">
        <v>254</v>
      </c>
      <c r="D351" s="133" t="s">
        <v>144</v>
      </c>
      <c r="E351" s="134" t="s">
        <v>352</v>
      </c>
      <c r="F351" s="135" t="s">
        <v>353</v>
      </c>
      <c r="G351" s="136" t="s">
        <v>147</v>
      </c>
      <c r="H351" s="137">
        <v>1554.7</v>
      </c>
      <c r="I351" s="138"/>
      <c r="J351" s="139">
        <f>ROUND(I351*H351,2)</f>
        <v>0</v>
      </c>
      <c r="K351" s="140"/>
      <c r="L351" s="31"/>
      <c r="M351" s="141" t="s">
        <v>1</v>
      </c>
      <c r="N351" s="142" t="s">
        <v>37</v>
      </c>
      <c r="P351" s="143">
        <f>O351*H351</f>
        <v>0</v>
      </c>
      <c r="Q351" s="143">
        <v>0</v>
      </c>
      <c r="R351" s="143">
        <f>Q351*H351</f>
        <v>0</v>
      </c>
      <c r="S351" s="143">
        <v>0</v>
      </c>
      <c r="T351" s="144">
        <f>S351*H351</f>
        <v>0</v>
      </c>
      <c r="AR351" s="145" t="s">
        <v>84</v>
      </c>
      <c r="AT351" s="145" t="s">
        <v>144</v>
      </c>
      <c r="AU351" s="145" t="s">
        <v>78</v>
      </c>
      <c r="AY351" s="16" t="s">
        <v>142</v>
      </c>
      <c r="BE351" s="146">
        <f>IF(N351="základní",J351,0)</f>
        <v>0</v>
      </c>
      <c r="BF351" s="146">
        <f>IF(N351="snížená",J351,0)</f>
        <v>0</v>
      </c>
      <c r="BG351" s="146">
        <f>IF(N351="zákl. přenesená",J351,0)</f>
        <v>0</v>
      </c>
      <c r="BH351" s="146">
        <f>IF(N351="sníž. přenesená",J351,0)</f>
        <v>0</v>
      </c>
      <c r="BI351" s="146">
        <f>IF(N351="nulová",J351,0)</f>
        <v>0</v>
      </c>
      <c r="BJ351" s="16" t="s">
        <v>74</v>
      </c>
      <c r="BK351" s="146">
        <f>ROUND(I351*H351,2)</f>
        <v>0</v>
      </c>
      <c r="BL351" s="16" t="s">
        <v>84</v>
      </c>
      <c r="BM351" s="145" t="s">
        <v>354</v>
      </c>
    </row>
    <row r="352" spans="2:51" s="12" customFormat="1" ht="12">
      <c r="B352" s="147"/>
      <c r="D352" s="148" t="s">
        <v>148</v>
      </c>
      <c r="E352" s="149" t="s">
        <v>1</v>
      </c>
      <c r="F352" s="150" t="s">
        <v>355</v>
      </c>
      <c r="H352" s="149" t="s">
        <v>1</v>
      </c>
      <c r="I352" s="151"/>
      <c r="L352" s="147"/>
      <c r="M352" s="152"/>
      <c r="T352" s="153"/>
      <c r="AT352" s="149" t="s">
        <v>148</v>
      </c>
      <c r="AU352" s="149" t="s">
        <v>78</v>
      </c>
      <c r="AV352" s="12" t="s">
        <v>74</v>
      </c>
      <c r="AW352" s="12" t="s">
        <v>29</v>
      </c>
      <c r="AX352" s="12" t="s">
        <v>70</v>
      </c>
      <c r="AY352" s="149" t="s">
        <v>142</v>
      </c>
    </row>
    <row r="353" spans="2:51" s="12" customFormat="1" ht="12">
      <c r="B353" s="147"/>
      <c r="D353" s="148" t="s">
        <v>148</v>
      </c>
      <c r="E353" s="149" t="s">
        <v>1</v>
      </c>
      <c r="F353" s="150" t="s">
        <v>350</v>
      </c>
      <c r="H353" s="149" t="s">
        <v>1</v>
      </c>
      <c r="I353" s="151"/>
      <c r="L353" s="147"/>
      <c r="M353" s="152"/>
      <c r="T353" s="153"/>
      <c r="AT353" s="149" t="s">
        <v>148</v>
      </c>
      <c r="AU353" s="149" t="s">
        <v>78</v>
      </c>
      <c r="AV353" s="12" t="s">
        <v>74</v>
      </c>
      <c r="AW353" s="12" t="s">
        <v>29</v>
      </c>
      <c r="AX353" s="12" t="s">
        <v>70</v>
      </c>
      <c r="AY353" s="149" t="s">
        <v>142</v>
      </c>
    </row>
    <row r="354" spans="2:51" s="13" customFormat="1" ht="12">
      <c r="B354" s="154"/>
      <c r="D354" s="148" t="s">
        <v>148</v>
      </c>
      <c r="E354" s="155" t="s">
        <v>1</v>
      </c>
      <c r="F354" s="156" t="s">
        <v>356</v>
      </c>
      <c r="H354" s="157">
        <v>1554.7</v>
      </c>
      <c r="I354" s="158"/>
      <c r="L354" s="154"/>
      <c r="M354" s="159"/>
      <c r="T354" s="160"/>
      <c r="AT354" s="155" t="s">
        <v>148</v>
      </c>
      <c r="AU354" s="155" t="s">
        <v>78</v>
      </c>
      <c r="AV354" s="13" t="s">
        <v>78</v>
      </c>
      <c r="AW354" s="13" t="s">
        <v>29</v>
      </c>
      <c r="AX354" s="13" t="s">
        <v>70</v>
      </c>
      <c r="AY354" s="155" t="s">
        <v>142</v>
      </c>
    </row>
    <row r="355" spans="2:51" s="14" customFormat="1" ht="12">
      <c r="B355" s="161"/>
      <c r="D355" s="148" t="s">
        <v>148</v>
      </c>
      <c r="E355" s="162" t="s">
        <v>1</v>
      </c>
      <c r="F355" s="163" t="s">
        <v>152</v>
      </c>
      <c r="H355" s="164">
        <v>1554.7</v>
      </c>
      <c r="I355" s="165"/>
      <c r="L355" s="161"/>
      <c r="M355" s="166"/>
      <c r="T355" s="167"/>
      <c r="AT355" s="162" t="s">
        <v>148</v>
      </c>
      <c r="AU355" s="162" t="s">
        <v>78</v>
      </c>
      <c r="AV355" s="14" t="s">
        <v>84</v>
      </c>
      <c r="AW355" s="14" t="s">
        <v>29</v>
      </c>
      <c r="AX355" s="14" t="s">
        <v>74</v>
      </c>
      <c r="AY355" s="162" t="s">
        <v>142</v>
      </c>
    </row>
    <row r="356" spans="2:65" s="1" customFormat="1" ht="24.15" customHeight="1">
      <c r="B356" s="132"/>
      <c r="C356" s="133" t="s">
        <v>357</v>
      </c>
      <c r="D356" s="133" t="s">
        <v>144</v>
      </c>
      <c r="E356" s="134" t="s">
        <v>358</v>
      </c>
      <c r="F356" s="135" t="s">
        <v>359</v>
      </c>
      <c r="G356" s="136" t="s">
        <v>147</v>
      </c>
      <c r="H356" s="137">
        <v>250</v>
      </c>
      <c r="I356" s="138"/>
      <c r="J356" s="139">
        <f>ROUND(I356*H356,2)</f>
        <v>0</v>
      </c>
      <c r="K356" s="140"/>
      <c r="L356" s="31"/>
      <c r="M356" s="141" t="s">
        <v>1</v>
      </c>
      <c r="N356" s="142" t="s">
        <v>37</v>
      </c>
      <c r="P356" s="143">
        <f>O356*H356</f>
        <v>0</v>
      </c>
      <c r="Q356" s="143">
        <v>0</v>
      </c>
      <c r="R356" s="143">
        <f>Q356*H356</f>
        <v>0</v>
      </c>
      <c r="S356" s="143">
        <v>0</v>
      </c>
      <c r="T356" s="144">
        <f>S356*H356</f>
        <v>0</v>
      </c>
      <c r="AR356" s="145" t="s">
        <v>84</v>
      </c>
      <c r="AT356" s="145" t="s">
        <v>144</v>
      </c>
      <c r="AU356" s="145" t="s">
        <v>78</v>
      </c>
      <c r="AY356" s="16" t="s">
        <v>142</v>
      </c>
      <c r="BE356" s="146">
        <f>IF(N356="základní",J356,0)</f>
        <v>0</v>
      </c>
      <c r="BF356" s="146">
        <f>IF(N356="snížená",J356,0)</f>
        <v>0</v>
      </c>
      <c r="BG356" s="146">
        <f>IF(N356="zákl. přenesená",J356,0)</f>
        <v>0</v>
      </c>
      <c r="BH356" s="146">
        <f>IF(N356="sníž. přenesená",J356,0)</f>
        <v>0</v>
      </c>
      <c r="BI356" s="146">
        <f>IF(N356="nulová",J356,0)</f>
        <v>0</v>
      </c>
      <c r="BJ356" s="16" t="s">
        <v>74</v>
      </c>
      <c r="BK356" s="146">
        <f>ROUND(I356*H356,2)</f>
        <v>0</v>
      </c>
      <c r="BL356" s="16" t="s">
        <v>84</v>
      </c>
      <c r="BM356" s="145" t="s">
        <v>360</v>
      </c>
    </row>
    <row r="357" spans="2:63" s="11" customFormat="1" ht="22.75" customHeight="1">
      <c r="B357" s="120"/>
      <c r="D357" s="121" t="s">
        <v>69</v>
      </c>
      <c r="E357" s="130" t="s">
        <v>361</v>
      </c>
      <c r="F357" s="130" t="s">
        <v>362</v>
      </c>
      <c r="I357" s="123"/>
      <c r="J357" s="131">
        <f>BK357</f>
        <v>0</v>
      </c>
      <c r="L357" s="120"/>
      <c r="M357" s="125"/>
      <c r="P357" s="126">
        <f>SUM(P358:P363)</f>
        <v>0</v>
      </c>
      <c r="R357" s="126">
        <f>SUM(R358:R363)</f>
        <v>0</v>
      </c>
      <c r="T357" s="127">
        <f>SUM(T358:T363)</f>
        <v>0</v>
      </c>
      <c r="AR357" s="121" t="s">
        <v>74</v>
      </c>
      <c r="AT357" s="128" t="s">
        <v>69</v>
      </c>
      <c r="AU357" s="128" t="s">
        <v>74</v>
      </c>
      <c r="AY357" s="121" t="s">
        <v>142</v>
      </c>
      <c r="BK357" s="129">
        <f>SUM(BK358:BK363)</f>
        <v>0</v>
      </c>
    </row>
    <row r="358" spans="2:65" s="1" customFormat="1" ht="24.15" customHeight="1">
      <c r="B358" s="132"/>
      <c r="C358" s="133" t="s">
        <v>265</v>
      </c>
      <c r="D358" s="133" t="s">
        <v>144</v>
      </c>
      <c r="E358" s="134" t="s">
        <v>363</v>
      </c>
      <c r="F358" s="135" t="s">
        <v>364</v>
      </c>
      <c r="G358" s="136" t="s">
        <v>365</v>
      </c>
      <c r="H358" s="137">
        <v>50.515</v>
      </c>
      <c r="I358" s="138"/>
      <c r="J358" s="139">
        <f>ROUND(I358*H358,2)</f>
        <v>0</v>
      </c>
      <c r="K358" s="140"/>
      <c r="L358" s="31"/>
      <c r="M358" s="141" t="s">
        <v>1</v>
      </c>
      <c r="N358" s="142" t="s">
        <v>37</v>
      </c>
      <c r="P358" s="143">
        <f>O358*H358</f>
        <v>0</v>
      </c>
      <c r="Q358" s="143">
        <v>0</v>
      </c>
      <c r="R358" s="143">
        <f>Q358*H358</f>
        <v>0</v>
      </c>
      <c r="S358" s="143">
        <v>0</v>
      </c>
      <c r="T358" s="144">
        <f>S358*H358</f>
        <v>0</v>
      </c>
      <c r="AR358" s="145" t="s">
        <v>84</v>
      </c>
      <c r="AT358" s="145" t="s">
        <v>144</v>
      </c>
      <c r="AU358" s="145" t="s">
        <v>78</v>
      </c>
      <c r="AY358" s="16" t="s">
        <v>142</v>
      </c>
      <c r="BE358" s="146">
        <f>IF(N358="základní",J358,0)</f>
        <v>0</v>
      </c>
      <c r="BF358" s="146">
        <f>IF(N358="snížená",J358,0)</f>
        <v>0</v>
      </c>
      <c r="BG358" s="146">
        <f>IF(N358="zákl. přenesená",J358,0)</f>
        <v>0</v>
      </c>
      <c r="BH358" s="146">
        <f>IF(N358="sníž. přenesená",J358,0)</f>
        <v>0</v>
      </c>
      <c r="BI358" s="146">
        <f>IF(N358="nulová",J358,0)</f>
        <v>0</v>
      </c>
      <c r="BJ358" s="16" t="s">
        <v>74</v>
      </c>
      <c r="BK358" s="146">
        <f>ROUND(I358*H358,2)</f>
        <v>0</v>
      </c>
      <c r="BL358" s="16" t="s">
        <v>84</v>
      </c>
      <c r="BM358" s="145" t="s">
        <v>366</v>
      </c>
    </row>
    <row r="359" spans="2:65" s="1" customFormat="1" ht="24.15" customHeight="1">
      <c r="B359" s="132"/>
      <c r="C359" s="133" t="s">
        <v>367</v>
      </c>
      <c r="D359" s="133" t="s">
        <v>144</v>
      </c>
      <c r="E359" s="134" t="s">
        <v>368</v>
      </c>
      <c r="F359" s="135" t="s">
        <v>369</v>
      </c>
      <c r="G359" s="136" t="s">
        <v>365</v>
      </c>
      <c r="H359" s="137">
        <v>50.515</v>
      </c>
      <c r="I359" s="138"/>
      <c r="J359" s="139">
        <f>ROUND(I359*H359,2)</f>
        <v>0</v>
      </c>
      <c r="K359" s="140"/>
      <c r="L359" s="31"/>
      <c r="M359" s="141" t="s">
        <v>1</v>
      </c>
      <c r="N359" s="142" t="s">
        <v>37</v>
      </c>
      <c r="P359" s="143">
        <f>O359*H359</f>
        <v>0</v>
      </c>
      <c r="Q359" s="143">
        <v>0</v>
      </c>
      <c r="R359" s="143">
        <f>Q359*H359</f>
        <v>0</v>
      </c>
      <c r="S359" s="143">
        <v>0</v>
      </c>
      <c r="T359" s="144">
        <f>S359*H359</f>
        <v>0</v>
      </c>
      <c r="AR359" s="145" t="s">
        <v>84</v>
      </c>
      <c r="AT359" s="145" t="s">
        <v>144</v>
      </c>
      <c r="AU359" s="145" t="s">
        <v>78</v>
      </c>
      <c r="AY359" s="16" t="s">
        <v>142</v>
      </c>
      <c r="BE359" s="146">
        <f>IF(N359="základní",J359,0)</f>
        <v>0</v>
      </c>
      <c r="BF359" s="146">
        <f>IF(N359="snížená",J359,0)</f>
        <v>0</v>
      </c>
      <c r="BG359" s="146">
        <f>IF(N359="zákl. přenesená",J359,0)</f>
        <v>0</v>
      </c>
      <c r="BH359" s="146">
        <f>IF(N359="sníž. přenesená",J359,0)</f>
        <v>0</v>
      </c>
      <c r="BI359" s="146">
        <f>IF(N359="nulová",J359,0)</f>
        <v>0</v>
      </c>
      <c r="BJ359" s="16" t="s">
        <v>74</v>
      </c>
      <c r="BK359" s="146">
        <f>ROUND(I359*H359,2)</f>
        <v>0</v>
      </c>
      <c r="BL359" s="16" t="s">
        <v>84</v>
      </c>
      <c r="BM359" s="145" t="s">
        <v>370</v>
      </c>
    </row>
    <row r="360" spans="2:65" s="1" customFormat="1" ht="24.15" customHeight="1">
      <c r="B360" s="132"/>
      <c r="C360" s="133" t="s">
        <v>271</v>
      </c>
      <c r="D360" s="133" t="s">
        <v>144</v>
      </c>
      <c r="E360" s="134" t="s">
        <v>371</v>
      </c>
      <c r="F360" s="135" t="s">
        <v>372</v>
      </c>
      <c r="G360" s="136" t="s">
        <v>365</v>
      </c>
      <c r="H360" s="137">
        <v>1010.3</v>
      </c>
      <c r="I360" s="138"/>
      <c r="J360" s="139">
        <f>ROUND(I360*H360,2)</f>
        <v>0</v>
      </c>
      <c r="K360" s="140"/>
      <c r="L360" s="31"/>
      <c r="M360" s="141" t="s">
        <v>1</v>
      </c>
      <c r="N360" s="142" t="s">
        <v>37</v>
      </c>
      <c r="P360" s="143">
        <f>O360*H360</f>
        <v>0</v>
      </c>
      <c r="Q360" s="143">
        <v>0</v>
      </c>
      <c r="R360" s="143">
        <f>Q360*H360</f>
        <v>0</v>
      </c>
      <c r="S360" s="143">
        <v>0</v>
      </c>
      <c r="T360" s="144">
        <f>S360*H360</f>
        <v>0</v>
      </c>
      <c r="AR360" s="145" t="s">
        <v>84</v>
      </c>
      <c r="AT360" s="145" t="s">
        <v>144</v>
      </c>
      <c r="AU360" s="145" t="s">
        <v>78</v>
      </c>
      <c r="AY360" s="16" t="s">
        <v>142</v>
      </c>
      <c r="BE360" s="146">
        <f>IF(N360="základní",J360,0)</f>
        <v>0</v>
      </c>
      <c r="BF360" s="146">
        <f>IF(N360="snížená",J360,0)</f>
        <v>0</v>
      </c>
      <c r="BG360" s="146">
        <f>IF(N360="zákl. přenesená",J360,0)</f>
        <v>0</v>
      </c>
      <c r="BH360" s="146">
        <f>IF(N360="sníž. přenesená",J360,0)</f>
        <v>0</v>
      </c>
      <c r="BI360" s="146">
        <f>IF(N360="nulová",J360,0)</f>
        <v>0</v>
      </c>
      <c r="BJ360" s="16" t="s">
        <v>74</v>
      </c>
      <c r="BK360" s="146">
        <f>ROUND(I360*H360,2)</f>
        <v>0</v>
      </c>
      <c r="BL360" s="16" t="s">
        <v>84</v>
      </c>
      <c r="BM360" s="145" t="s">
        <v>373</v>
      </c>
    </row>
    <row r="361" spans="2:51" s="13" customFormat="1" ht="12">
      <c r="B361" s="154"/>
      <c r="D361" s="148" t="s">
        <v>148</v>
      </c>
      <c r="E361" s="155" t="s">
        <v>1</v>
      </c>
      <c r="F361" s="156" t="s">
        <v>374</v>
      </c>
      <c r="H361" s="157">
        <v>1010.3</v>
      </c>
      <c r="I361" s="158"/>
      <c r="L361" s="154"/>
      <c r="M361" s="159"/>
      <c r="T361" s="160"/>
      <c r="AT361" s="155" t="s">
        <v>148</v>
      </c>
      <c r="AU361" s="155" t="s">
        <v>78</v>
      </c>
      <c r="AV361" s="13" t="s">
        <v>78</v>
      </c>
      <c r="AW361" s="13" t="s">
        <v>29</v>
      </c>
      <c r="AX361" s="13" t="s">
        <v>70</v>
      </c>
      <c r="AY361" s="155" t="s">
        <v>142</v>
      </c>
    </row>
    <row r="362" spans="2:51" s="14" customFormat="1" ht="12">
      <c r="B362" s="161"/>
      <c r="D362" s="148" t="s">
        <v>148</v>
      </c>
      <c r="E362" s="162" t="s">
        <v>1</v>
      </c>
      <c r="F362" s="163" t="s">
        <v>152</v>
      </c>
      <c r="H362" s="164">
        <v>1010.3</v>
      </c>
      <c r="I362" s="165"/>
      <c r="L362" s="161"/>
      <c r="M362" s="166"/>
      <c r="T362" s="167"/>
      <c r="AT362" s="162" t="s">
        <v>148</v>
      </c>
      <c r="AU362" s="162" t="s">
        <v>78</v>
      </c>
      <c r="AV362" s="14" t="s">
        <v>84</v>
      </c>
      <c r="AW362" s="14" t="s">
        <v>29</v>
      </c>
      <c r="AX362" s="14" t="s">
        <v>74</v>
      </c>
      <c r="AY362" s="162" t="s">
        <v>142</v>
      </c>
    </row>
    <row r="363" spans="2:65" s="1" customFormat="1" ht="33" customHeight="1">
      <c r="B363" s="132"/>
      <c r="C363" s="133" t="s">
        <v>375</v>
      </c>
      <c r="D363" s="133" t="s">
        <v>144</v>
      </c>
      <c r="E363" s="134" t="s">
        <v>376</v>
      </c>
      <c r="F363" s="135" t="s">
        <v>377</v>
      </c>
      <c r="G363" s="136" t="s">
        <v>365</v>
      </c>
      <c r="H363" s="137">
        <v>50.515</v>
      </c>
      <c r="I363" s="138"/>
      <c r="J363" s="139">
        <f>ROUND(I363*H363,2)</f>
        <v>0</v>
      </c>
      <c r="K363" s="140"/>
      <c r="L363" s="31"/>
      <c r="M363" s="141" t="s">
        <v>1</v>
      </c>
      <c r="N363" s="142" t="s">
        <v>37</v>
      </c>
      <c r="P363" s="143">
        <f>O363*H363</f>
        <v>0</v>
      </c>
      <c r="Q363" s="143">
        <v>0</v>
      </c>
      <c r="R363" s="143">
        <f>Q363*H363</f>
        <v>0</v>
      </c>
      <c r="S363" s="143">
        <v>0</v>
      </c>
      <c r="T363" s="144">
        <f>S363*H363</f>
        <v>0</v>
      </c>
      <c r="AR363" s="145" t="s">
        <v>84</v>
      </c>
      <c r="AT363" s="145" t="s">
        <v>144</v>
      </c>
      <c r="AU363" s="145" t="s">
        <v>78</v>
      </c>
      <c r="AY363" s="16" t="s">
        <v>142</v>
      </c>
      <c r="BE363" s="146">
        <f>IF(N363="základní",J363,0)</f>
        <v>0</v>
      </c>
      <c r="BF363" s="146">
        <f>IF(N363="snížená",J363,0)</f>
        <v>0</v>
      </c>
      <c r="BG363" s="146">
        <f>IF(N363="zákl. přenesená",J363,0)</f>
        <v>0</v>
      </c>
      <c r="BH363" s="146">
        <f>IF(N363="sníž. přenesená",J363,0)</f>
        <v>0</v>
      </c>
      <c r="BI363" s="146">
        <f>IF(N363="nulová",J363,0)</f>
        <v>0</v>
      </c>
      <c r="BJ363" s="16" t="s">
        <v>74</v>
      </c>
      <c r="BK363" s="146">
        <f>ROUND(I363*H363,2)</f>
        <v>0</v>
      </c>
      <c r="BL363" s="16" t="s">
        <v>84</v>
      </c>
      <c r="BM363" s="145" t="s">
        <v>378</v>
      </c>
    </row>
    <row r="364" spans="2:63" s="11" customFormat="1" ht="22.75" customHeight="1">
      <c r="B364" s="120"/>
      <c r="D364" s="121" t="s">
        <v>69</v>
      </c>
      <c r="E364" s="130" t="s">
        <v>379</v>
      </c>
      <c r="F364" s="130" t="s">
        <v>380</v>
      </c>
      <c r="I364" s="123"/>
      <c r="J364" s="131">
        <f>BK364</f>
        <v>0</v>
      </c>
      <c r="L364" s="120"/>
      <c r="M364" s="125"/>
      <c r="P364" s="126">
        <f>P365</f>
        <v>0</v>
      </c>
      <c r="R364" s="126">
        <f>R365</f>
        <v>0</v>
      </c>
      <c r="T364" s="127">
        <f>T365</f>
        <v>0</v>
      </c>
      <c r="AR364" s="121" t="s">
        <v>74</v>
      </c>
      <c r="AT364" s="128" t="s">
        <v>69</v>
      </c>
      <c r="AU364" s="128" t="s">
        <v>74</v>
      </c>
      <c r="AY364" s="121" t="s">
        <v>142</v>
      </c>
      <c r="BK364" s="129">
        <f>BK365</f>
        <v>0</v>
      </c>
    </row>
    <row r="365" spans="2:65" s="1" customFormat="1" ht="21.75" customHeight="1">
      <c r="B365" s="132"/>
      <c r="C365" s="133" t="s">
        <v>282</v>
      </c>
      <c r="D365" s="133" t="s">
        <v>144</v>
      </c>
      <c r="E365" s="134" t="s">
        <v>381</v>
      </c>
      <c r="F365" s="135" t="s">
        <v>382</v>
      </c>
      <c r="G365" s="136" t="s">
        <v>365</v>
      </c>
      <c r="H365" s="137">
        <v>37.96</v>
      </c>
      <c r="I365" s="138"/>
      <c r="J365" s="139">
        <f>ROUND(I365*H365,2)</f>
        <v>0</v>
      </c>
      <c r="K365" s="140"/>
      <c r="L365" s="31"/>
      <c r="M365" s="141" t="s">
        <v>1</v>
      </c>
      <c r="N365" s="142" t="s">
        <v>37</v>
      </c>
      <c r="P365" s="143">
        <f>O365*H365</f>
        <v>0</v>
      </c>
      <c r="Q365" s="143">
        <v>0</v>
      </c>
      <c r="R365" s="143">
        <f>Q365*H365</f>
        <v>0</v>
      </c>
      <c r="S365" s="143">
        <v>0</v>
      </c>
      <c r="T365" s="144">
        <f>S365*H365</f>
        <v>0</v>
      </c>
      <c r="AR365" s="145" t="s">
        <v>84</v>
      </c>
      <c r="AT365" s="145" t="s">
        <v>144</v>
      </c>
      <c r="AU365" s="145" t="s">
        <v>78</v>
      </c>
      <c r="AY365" s="16" t="s">
        <v>142</v>
      </c>
      <c r="BE365" s="146">
        <f>IF(N365="základní",J365,0)</f>
        <v>0</v>
      </c>
      <c r="BF365" s="146">
        <f>IF(N365="snížená",J365,0)</f>
        <v>0</v>
      </c>
      <c r="BG365" s="146">
        <f>IF(N365="zákl. přenesená",J365,0)</f>
        <v>0</v>
      </c>
      <c r="BH365" s="146">
        <f>IF(N365="sníž. přenesená",J365,0)</f>
        <v>0</v>
      </c>
      <c r="BI365" s="146">
        <f>IF(N365="nulová",J365,0)</f>
        <v>0</v>
      </c>
      <c r="BJ365" s="16" t="s">
        <v>74</v>
      </c>
      <c r="BK365" s="146">
        <f>ROUND(I365*H365,2)</f>
        <v>0</v>
      </c>
      <c r="BL365" s="16" t="s">
        <v>84</v>
      </c>
      <c r="BM365" s="145" t="s">
        <v>383</v>
      </c>
    </row>
    <row r="366" spans="2:63" s="11" customFormat="1" ht="25.9" customHeight="1">
      <c r="B366" s="120"/>
      <c r="D366" s="121" t="s">
        <v>69</v>
      </c>
      <c r="E366" s="122" t="s">
        <v>384</v>
      </c>
      <c r="F366" s="122" t="s">
        <v>385</v>
      </c>
      <c r="I366" s="123"/>
      <c r="J366" s="124">
        <f>BK366</f>
        <v>0</v>
      </c>
      <c r="L366" s="120"/>
      <c r="M366" s="125"/>
      <c r="P366" s="126">
        <f>P367+P386+P416+P443+P494+P511+P537+P590+P602+P620+P643+P655+P676+P685</f>
        <v>0</v>
      </c>
      <c r="R366" s="126">
        <f>R367+R386+R416+R443+R494+R511+R537+R590+R602+R620+R643+R655+R676+R685</f>
        <v>0</v>
      </c>
      <c r="T366" s="127">
        <f>T367+T386+T416+T443+T494+T511+T537+T590+T602+T620+T643+T655+T676+T685</f>
        <v>0</v>
      </c>
      <c r="AR366" s="121" t="s">
        <v>78</v>
      </c>
      <c r="AT366" s="128" t="s">
        <v>69</v>
      </c>
      <c r="AU366" s="128" t="s">
        <v>70</v>
      </c>
      <c r="AY366" s="121" t="s">
        <v>142</v>
      </c>
      <c r="BK366" s="129">
        <f>BK367+BK386+BK416+BK443+BK494+BK511+BK537+BK590+BK602+BK620+BK643+BK655+BK676+BK685</f>
        <v>0</v>
      </c>
    </row>
    <row r="367" spans="2:63" s="11" customFormat="1" ht="22.75" customHeight="1">
      <c r="B367" s="120"/>
      <c r="D367" s="121" t="s">
        <v>69</v>
      </c>
      <c r="E367" s="130" t="s">
        <v>386</v>
      </c>
      <c r="F367" s="130" t="s">
        <v>387</v>
      </c>
      <c r="I367" s="123"/>
      <c r="J367" s="131">
        <f>BK367</f>
        <v>0</v>
      </c>
      <c r="L367" s="120"/>
      <c r="M367" s="125"/>
      <c r="P367" s="126">
        <f>SUM(P368:P385)</f>
        <v>0</v>
      </c>
      <c r="R367" s="126">
        <f>SUM(R368:R385)</f>
        <v>0</v>
      </c>
      <c r="T367" s="127">
        <f>SUM(T368:T385)</f>
        <v>0</v>
      </c>
      <c r="AR367" s="121" t="s">
        <v>78</v>
      </c>
      <c r="AT367" s="128" t="s">
        <v>69</v>
      </c>
      <c r="AU367" s="128" t="s">
        <v>74</v>
      </c>
      <c r="AY367" s="121" t="s">
        <v>142</v>
      </c>
      <c r="BK367" s="129">
        <f>SUM(BK368:BK385)</f>
        <v>0</v>
      </c>
    </row>
    <row r="368" spans="2:65" s="1" customFormat="1" ht="24.15" customHeight="1">
      <c r="B368" s="132"/>
      <c r="C368" s="133" t="s">
        <v>388</v>
      </c>
      <c r="D368" s="133" t="s">
        <v>144</v>
      </c>
      <c r="E368" s="134" t="s">
        <v>389</v>
      </c>
      <c r="F368" s="135" t="s">
        <v>390</v>
      </c>
      <c r="G368" s="136" t="s">
        <v>391</v>
      </c>
      <c r="H368" s="137">
        <v>189.44</v>
      </c>
      <c r="I368" s="138"/>
      <c r="J368" s="139">
        <f>ROUND(I368*H368,2)</f>
        <v>0</v>
      </c>
      <c r="K368" s="140"/>
      <c r="L368" s="31"/>
      <c r="M368" s="141" t="s">
        <v>1</v>
      </c>
      <c r="N368" s="142" t="s">
        <v>37</v>
      </c>
      <c r="P368" s="143">
        <f>O368*H368</f>
        <v>0</v>
      </c>
      <c r="Q368" s="143">
        <v>0</v>
      </c>
      <c r="R368" s="143">
        <f>Q368*H368</f>
        <v>0</v>
      </c>
      <c r="S368" s="143">
        <v>0</v>
      </c>
      <c r="T368" s="144">
        <f>S368*H368</f>
        <v>0</v>
      </c>
      <c r="AR368" s="145" t="s">
        <v>201</v>
      </c>
      <c r="AT368" s="145" t="s">
        <v>144</v>
      </c>
      <c r="AU368" s="145" t="s">
        <v>78</v>
      </c>
      <c r="AY368" s="16" t="s">
        <v>142</v>
      </c>
      <c r="BE368" s="146">
        <f>IF(N368="základní",J368,0)</f>
        <v>0</v>
      </c>
      <c r="BF368" s="146">
        <f>IF(N368="snížená",J368,0)</f>
        <v>0</v>
      </c>
      <c r="BG368" s="146">
        <f>IF(N368="zákl. přenesená",J368,0)</f>
        <v>0</v>
      </c>
      <c r="BH368" s="146">
        <f>IF(N368="sníž. přenesená",J368,0)</f>
        <v>0</v>
      </c>
      <c r="BI368" s="146">
        <f>IF(N368="nulová",J368,0)</f>
        <v>0</v>
      </c>
      <c r="BJ368" s="16" t="s">
        <v>74</v>
      </c>
      <c r="BK368" s="146">
        <f>ROUND(I368*H368,2)</f>
        <v>0</v>
      </c>
      <c r="BL368" s="16" t="s">
        <v>201</v>
      </c>
      <c r="BM368" s="145" t="s">
        <v>392</v>
      </c>
    </row>
    <row r="369" spans="2:51" s="12" customFormat="1" ht="12">
      <c r="B369" s="147"/>
      <c r="D369" s="148" t="s">
        <v>148</v>
      </c>
      <c r="E369" s="149" t="s">
        <v>1</v>
      </c>
      <c r="F369" s="150" t="s">
        <v>393</v>
      </c>
      <c r="H369" s="149" t="s">
        <v>1</v>
      </c>
      <c r="I369" s="151"/>
      <c r="L369" s="147"/>
      <c r="M369" s="152"/>
      <c r="T369" s="153"/>
      <c r="AT369" s="149" t="s">
        <v>148</v>
      </c>
      <c r="AU369" s="149" t="s">
        <v>78</v>
      </c>
      <c r="AV369" s="12" t="s">
        <v>74</v>
      </c>
      <c r="AW369" s="12" t="s">
        <v>29</v>
      </c>
      <c r="AX369" s="12" t="s">
        <v>70</v>
      </c>
      <c r="AY369" s="149" t="s">
        <v>142</v>
      </c>
    </row>
    <row r="370" spans="2:51" s="12" customFormat="1" ht="12">
      <c r="B370" s="147"/>
      <c r="D370" s="148" t="s">
        <v>148</v>
      </c>
      <c r="E370" s="149" t="s">
        <v>1</v>
      </c>
      <c r="F370" s="150" t="s">
        <v>394</v>
      </c>
      <c r="H370" s="149" t="s">
        <v>1</v>
      </c>
      <c r="I370" s="151"/>
      <c r="L370" s="147"/>
      <c r="M370" s="152"/>
      <c r="T370" s="153"/>
      <c r="AT370" s="149" t="s">
        <v>148</v>
      </c>
      <c r="AU370" s="149" t="s">
        <v>78</v>
      </c>
      <c r="AV370" s="12" t="s">
        <v>74</v>
      </c>
      <c r="AW370" s="12" t="s">
        <v>29</v>
      </c>
      <c r="AX370" s="12" t="s">
        <v>70</v>
      </c>
      <c r="AY370" s="149" t="s">
        <v>142</v>
      </c>
    </row>
    <row r="371" spans="2:51" s="13" customFormat="1" ht="12">
      <c r="B371" s="154"/>
      <c r="D371" s="148" t="s">
        <v>148</v>
      </c>
      <c r="E371" s="155" t="s">
        <v>1</v>
      </c>
      <c r="F371" s="156" t="s">
        <v>395</v>
      </c>
      <c r="H371" s="157">
        <v>133.33</v>
      </c>
      <c r="I371" s="158"/>
      <c r="L371" s="154"/>
      <c r="M371" s="159"/>
      <c r="T371" s="160"/>
      <c r="AT371" s="155" t="s">
        <v>148</v>
      </c>
      <c r="AU371" s="155" t="s">
        <v>78</v>
      </c>
      <c r="AV371" s="13" t="s">
        <v>78</v>
      </c>
      <c r="AW371" s="13" t="s">
        <v>29</v>
      </c>
      <c r="AX371" s="13" t="s">
        <v>70</v>
      </c>
      <c r="AY371" s="155" t="s">
        <v>142</v>
      </c>
    </row>
    <row r="372" spans="2:51" s="13" customFormat="1" ht="12">
      <c r="B372" s="154"/>
      <c r="D372" s="148" t="s">
        <v>148</v>
      </c>
      <c r="E372" s="155" t="s">
        <v>1</v>
      </c>
      <c r="F372" s="156" t="s">
        <v>396</v>
      </c>
      <c r="H372" s="157">
        <v>22.6</v>
      </c>
      <c r="I372" s="158"/>
      <c r="L372" s="154"/>
      <c r="M372" s="159"/>
      <c r="T372" s="160"/>
      <c r="AT372" s="155" t="s">
        <v>148</v>
      </c>
      <c r="AU372" s="155" t="s">
        <v>78</v>
      </c>
      <c r="AV372" s="13" t="s">
        <v>78</v>
      </c>
      <c r="AW372" s="13" t="s">
        <v>29</v>
      </c>
      <c r="AX372" s="13" t="s">
        <v>70</v>
      </c>
      <c r="AY372" s="155" t="s">
        <v>142</v>
      </c>
    </row>
    <row r="373" spans="2:51" s="13" customFormat="1" ht="12">
      <c r="B373" s="154"/>
      <c r="D373" s="148" t="s">
        <v>148</v>
      </c>
      <c r="E373" s="155" t="s">
        <v>1</v>
      </c>
      <c r="F373" s="156" t="s">
        <v>397</v>
      </c>
      <c r="H373" s="157">
        <v>33.51</v>
      </c>
      <c r="I373" s="158"/>
      <c r="L373" s="154"/>
      <c r="M373" s="159"/>
      <c r="T373" s="160"/>
      <c r="AT373" s="155" t="s">
        <v>148</v>
      </c>
      <c r="AU373" s="155" t="s">
        <v>78</v>
      </c>
      <c r="AV373" s="13" t="s">
        <v>78</v>
      </c>
      <c r="AW373" s="13" t="s">
        <v>29</v>
      </c>
      <c r="AX373" s="13" t="s">
        <v>70</v>
      </c>
      <c r="AY373" s="155" t="s">
        <v>142</v>
      </c>
    </row>
    <row r="374" spans="2:51" s="14" customFormat="1" ht="12">
      <c r="B374" s="161"/>
      <c r="D374" s="148" t="s">
        <v>148</v>
      </c>
      <c r="E374" s="162" t="s">
        <v>1</v>
      </c>
      <c r="F374" s="163" t="s">
        <v>152</v>
      </c>
      <c r="H374" s="164">
        <v>189.44</v>
      </c>
      <c r="I374" s="165"/>
      <c r="L374" s="161"/>
      <c r="M374" s="166"/>
      <c r="T374" s="167"/>
      <c r="AT374" s="162" t="s">
        <v>148</v>
      </c>
      <c r="AU374" s="162" t="s">
        <v>78</v>
      </c>
      <c r="AV374" s="14" t="s">
        <v>84</v>
      </c>
      <c r="AW374" s="14" t="s">
        <v>29</v>
      </c>
      <c r="AX374" s="14" t="s">
        <v>74</v>
      </c>
      <c r="AY374" s="162" t="s">
        <v>142</v>
      </c>
    </row>
    <row r="375" spans="2:65" s="1" customFormat="1" ht="21.75" customHeight="1">
      <c r="B375" s="132"/>
      <c r="C375" s="168" t="s">
        <v>295</v>
      </c>
      <c r="D375" s="168" t="s">
        <v>398</v>
      </c>
      <c r="E375" s="169" t="s">
        <v>399</v>
      </c>
      <c r="F375" s="170" t="s">
        <v>400</v>
      </c>
      <c r="G375" s="171" t="s">
        <v>236</v>
      </c>
      <c r="H375" s="172">
        <v>0.75</v>
      </c>
      <c r="I375" s="173"/>
      <c r="J375" s="174">
        <f>ROUND(I375*H375,2)</f>
        <v>0</v>
      </c>
      <c r="K375" s="175"/>
      <c r="L375" s="176"/>
      <c r="M375" s="177" t="s">
        <v>1</v>
      </c>
      <c r="N375" s="178" t="s">
        <v>37</v>
      </c>
      <c r="P375" s="143">
        <f>O375*H375</f>
        <v>0</v>
      </c>
      <c r="Q375" s="143">
        <v>0</v>
      </c>
      <c r="R375" s="143">
        <f>Q375*H375</f>
        <v>0</v>
      </c>
      <c r="S375" s="143">
        <v>0</v>
      </c>
      <c r="T375" s="144">
        <f>S375*H375</f>
        <v>0</v>
      </c>
      <c r="AR375" s="145" t="s">
        <v>261</v>
      </c>
      <c r="AT375" s="145" t="s">
        <v>398</v>
      </c>
      <c r="AU375" s="145" t="s">
        <v>78</v>
      </c>
      <c r="AY375" s="16" t="s">
        <v>142</v>
      </c>
      <c r="BE375" s="146">
        <f>IF(N375="základní",J375,0)</f>
        <v>0</v>
      </c>
      <c r="BF375" s="146">
        <f>IF(N375="snížená",J375,0)</f>
        <v>0</v>
      </c>
      <c r="BG375" s="146">
        <f>IF(N375="zákl. přenesená",J375,0)</f>
        <v>0</v>
      </c>
      <c r="BH375" s="146">
        <f>IF(N375="sníž. přenesená",J375,0)</f>
        <v>0</v>
      </c>
      <c r="BI375" s="146">
        <f>IF(N375="nulová",J375,0)</f>
        <v>0</v>
      </c>
      <c r="BJ375" s="16" t="s">
        <v>74</v>
      </c>
      <c r="BK375" s="146">
        <f>ROUND(I375*H375,2)</f>
        <v>0</v>
      </c>
      <c r="BL375" s="16" t="s">
        <v>201</v>
      </c>
      <c r="BM375" s="145" t="s">
        <v>401</v>
      </c>
    </row>
    <row r="376" spans="2:65" s="1" customFormat="1" ht="24.15" customHeight="1">
      <c r="B376" s="132"/>
      <c r="C376" s="133" t="s">
        <v>402</v>
      </c>
      <c r="D376" s="133" t="s">
        <v>144</v>
      </c>
      <c r="E376" s="134" t="s">
        <v>403</v>
      </c>
      <c r="F376" s="135" t="s">
        <v>404</v>
      </c>
      <c r="G376" s="136" t="s">
        <v>236</v>
      </c>
      <c r="H376" s="137">
        <v>0.75</v>
      </c>
      <c r="I376" s="138"/>
      <c r="J376" s="139">
        <f>ROUND(I376*H376,2)</f>
        <v>0</v>
      </c>
      <c r="K376" s="140"/>
      <c r="L376" s="31"/>
      <c r="M376" s="141" t="s">
        <v>1</v>
      </c>
      <c r="N376" s="142" t="s">
        <v>37</v>
      </c>
      <c r="P376" s="143">
        <f>O376*H376</f>
        <v>0</v>
      </c>
      <c r="Q376" s="143">
        <v>0</v>
      </c>
      <c r="R376" s="143">
        <f>Q376*H376</f>
        <v>0</v>
      </c>
      <c r="S376" s="143">
        <v>0</v>
      </c>
      <c r="T376" s="144">
        <f>S376*H376</f>
        <v>0</v>
      </c>
      <c r="AR376" s="145" t="s">
        <v>201</v>
      </c>
      <c r="AT376" s="145" t="s">
        <v>144</v>
      </c>
      <c r="AU376" s="145" t="s">
        <v>78</v>
      </c>
      <c r="AY376" s="16" t="s">
        <v>142</v>
      </c>
      <c r="BE376" s="146">
        <f>IF(N376="základní",J376,0)</f>
        <v>0</v>
      </c>
      <c r="BF376" s="146">
        <f>IF(N376="snížená",J376,0)</f>
        <v>0</v>
      </c>
      <c r="BG376" s="146">
        <f>IF(N376="zákl. přenesená",J376,0)</f>
        <v>0</v>
      </c>
      <c r="BH376" s="146">
        <f>IF(N376="sníž. přenesená",J376,0)</f>
        <v>0</v>
      </c>
      <c r="BI376" s="146">
        <f>IF(N376="nulová",J376,0)</f>
        <v>0</v>
      </c>
      <c r="BJ376" s="16" t="s">
        <v>74</v>
      </c>
      <c r="BK376" s="146">
        <f>ROUND(I376*H376,2)</f>
        <v>0</v>
      </c>
      <c r="BL376" s="16" t="s">
        <v>201</v>
      </c>
      <c r="BM376" s="145" t="s">
        <v>405</v>
      </c>
    </row>
    <row r="377" spans="2:65" s="1" customFormat="1" ht="24.15" customHeight="1">
      <c r="B377" s="132"/>
      <c r="C377" s="133" t="s">
        <v>304</v>
      </c>
      <c r="D377" s="133" t="s">
        <v>144</v>
      </c>
      <c r="E377" s="134" t="s">
        <v>406</v>
      </c>
      <c r="F377" s="135" t="s">
        <v>407</v>
      </c>
      <c r="G377" s="136" t="s">
        <v>147</v>
      </c>
      <c r="H377" s="137">
        <v>51.214</v>
      </c>
      <c r="I377" s="138"/>
      <c r="J377" s="139">
        <f>ROUND(I377*H377,2)</f>
        <v>0</v>
      </c>
      <c r="K377" s="140"/>
      <c r="L377" s="31"/>
      <c r="M377" s="141" t="s">
        <v>1</v>
      </c>
      <c r="N377" s="142" t="s">
        <v>37</v>
      </c>
      <c r="P377" s="143">
        <f>O377*H377</f>
        <v>0</v>
      </c>
      <c r="Q377" s="143">
        <v>0</v>
      </c>
      <c r="R377" s="143">
        <f>Q377*H377</f>
        <v>0</v>
      </c>
      <c r="S377" s="143">
        <v>0</v>
      </c>
      <c r="T377" s="144">
        <f>S377*H377</f>
        <v>0</v>
      </c>
      <c r="AR377" s="145" t="s">
        <v>201</v>
      </c>
      <c r="AT377" s="145" t="s">
        <v>144</v>
      </c>
      <c r="AU377" s="145" t="s">
        <v>78</v>
      </c>
      <c r="AY377" s="16" t="s">
        <v>142</v>
      </c>
      <c r="BE377" s="146">
        <f>IF(N377="základní",J377,0)</f>
        <v>0</v>
      </c>
      <c r="BF377" s="146">
        <f>IF(N377="snížená",J377,0)</f>
        <v>0</v>
      </c>
      <c r="BG377" s="146">
        <f>IF(N377="zákl. přenesená",J377,0)</f>
        <v>0</v>
      </c>
      <c r="BH377" s="146">
        <f>IF(N377="sníž. přenesená",J377,0)</f>
        <v>0</v>
      </c>
      <c r="BI377" s="146">
        <f>IF(N377="nulová",J377,0)</f>
        <v>0</v>
      </c>
      <c r="BJ377" s="16" t="s">
        <v>74</v>
      </c>
      <c r="BK377" s="146">
        <f>ROUND(I377*H377,2)</f>
        <v>0</v>
      </c>
      <c r="BL377" s="16" t="s">
        <v>201</v>
      </c>
      <c r="BM377" s="145" t="s">
        <v>408</v>
      </c>
    </row>
    <row r="378" spans="2:51" s="12" customFormat="1" ht="12">
      <c r="B378" s="147"/>
      <c r="D378" s="148" t="s">
        <v>148</v>
      </c>
      <c r="E378" s="149" t="s">
        <v>1</v>
      </c>
      <c r="F378" s="150" t="s">
        <v>409</v>
      </c>
      <c r="H378" s="149" t="s">
        <v>1</v>
      </c>
      <c r="I378" s="151"/>
      <c r="L378" s="147"/>
      <c r="M378" s="152"/>
      <c r="T378" s="153"/>
      <c r="AT378" s="149" t="s">
        <v>148</v>
      </c>
      <c r="AU378" s="149" t="s">
        <v>78</v>
      </c>
      <c r="AV378" s="12" t="s">
        <v>74</v>
      </c>
      <c r="AW378" s="12" t="s">
        <v>29</v>
      </c>
      <c r="AX378" s="12" t="s">
        <v>70</v>
      </c>
      <c r="AY378" s="149" t="s">
        <v>142</v>
      </c>
    </row>
    <row r="379" spans="2:51" s="12" customFormat="1" ht="12">
      <c r="B379" s="147"/>
      <c r="D379" s="148" t="s">
        <v>148</v>
      </c>
      <c r="E379" s="149" t="s">
        <v>1</v>
      </c>
      <c r="F379" s="150" t="s">
        <v>410</v>
      </c>
      <c r="H379" s="149" t="s">
        <v>1</v>
      </c>
      <c r="I379" s="151"/>
      <c r="L379" s="147"/>
      <c r="M379" s="152"/>
      <c r="T379" s="153"/>
      <c r="AT379" s="149" t="s">
        <v>148</v>
      </c>
      <c r="AU379" s="149" t="s">
        <v>78</v>
      </c>
      <c r="AV379" s="12" t="s">
        <v>74</v>
      </c>
      <c r="AW379" s="12" t="s">
        <v>29</v>
      </c>
      <c r="AX379" s="12" t="s">
        <v>70</v>
      </c>
      <c r="AY379" s="149" t="s">
        <v>142</v>
      </c>
    </row>
    <row r="380" spans="2:51" s="13" customFormat="1" ht="12">
      <c r="B380" s="154"/>
      <c r="D380" s="148" t="s">
        <v>148</v>
      </c>
      <c r="E380" s="155" t="s">
        <v>1</v>
      </c>
      <c r="F380" s="156" t="s">
        <v>411</v>
      </c>
      <c r="H380" s="157">
        <v>36.976</v>
      </c>
      <c r="I380" s="158"/>
      <c r="L380" s="154"/>
      <c r="M380" s="159"/>
      <c r="T380" s="160"/>
      <c r="AT380" s="155" t="s">
        <v>148</v>
      </c>
      <c r="AU380" s="155" t="s">
        <v>78</v>
      </c>
      <c r="AV380" s="13" t="s">
        <v>78</v>
      </c>
      <c r="AW380" s="13" t="s">
        <v>29</v>
      </c>
      <c r="AX380" s="13" t="s">
        <v>70</v>
      </c>
      <c r="AY380" s="155" t="s">
        <v>142</v>
      </c>
    </row>
    <row r="381" spans="2:51" s="13" customFormat="1" ht="12">
      <c r="B381" s="154"/>
      <c r="D381" s="148" t="s">
        <v>148</v>
      </c>
      <c r="E381" s="155" t="s">
        <v>1</v>
      </c>
      <c r="F381" s="156" t="s">
        <v>412</v>
      </c>
      <c r="H381" s="157">
        <v>4.914</v>
      </c>
      <c r="I381" s="158"/>
      <c r="L381" s="154"/>
      <c r="M381" s="159"/>
      <c r="T381" s="160"/>
      <c r="AT381" s="155" t="s">
        <v>148</v>
      </c>
      <c r="AU381" s="155" t="s">
        <v>78</v>
      </c>
      <c r="AV381" s="13" t="s">
        <v>78</v>
      </c>
      <c r="AW381" s="13" t="s">
        <v>29</v>
      </c>
      <c r="AX381" s="13" t="s">
        <v>70</v>
      </c>
      <c r="AY381" s="155" t="s">
        <v>142</v>
      </c>
    </row>
    <row r="382" spans="2:51" s="13" customFormat="1" ht="12">
      <c r="B382" s="154"/>
      <c r="D382" s="148" t="s">
        <v>148</v>
      </c>
      <c r="E382" s="155" t="s">
        <v>1</v>
      </c>
      <c r="F382" s="156" t="s">
        <v>413</v>
      </c>
      <c r="H382" s="157">
        <v>9.324</v>
      </c>
      <c r="I382" s="158"/>
      <c r="L382" s="154"/>
      <c r="M382" s="159"/>
      <c r="T382" s="160"/>
      <c r="AT382" s="155" t="s">
        <v>148</v>
      </c>
      <c r="AU382" s="155" t="s">
        <v>78</v>
      </c>
      <c r="AV382" s="13" t="s">
        <v>78</v>
      </c>
      <c r="AW382" s="13" t="s">
        <v>29</v>
      </c>
      <c r="AX382" s="13" t="s">
        <v>70</v>
      </c>
      <c r="AY382" s="155" t="s">
        <v>142</v>
      </c>
    </row>
    <row r="383" spans="2:51" s="14" customFormat="1" ht="12">
      <c r="B383" s="161"/>
      <c r="D383" s="148" t="s">
        <v>148</v>
      </c>
      <c r="E383" s="162" t="s">
        <v>1</v>
      </c>
      <c r="F383" s="163" t="s">
        <v>152</v>
      </c>
      <c r="H383" s="164">
        <v>51.214</v>
      </c>
      <c r="I383" s="165"/>
      <c r="L383" s="161"/>
      <c r="M383" s="166"/>
      <c r="T383" s="167"/>
      <c r="AT383" s="162" t="s">
        <v>148</v>
      </c>
      <c r="AU383" s="162" t="s">
        <v>78</v>
      </c>
      <c r="AV383" s="14" t="s">
        <v>84</v>
      </c>
      <c r="AW383" s="14" t="s">
        <v>29</v>
      </c>
      <c r="AX383" s="14" t="s">
        <v>74</v>
      </c>
      <c r="AY383" s="162" t="s">
        <v>142</v>
      </c>
    </row>
    <row r="384" spans="2:65" s="1" customFormat="1" ht="24.15" customHeight="1">
      <c r="B384" s="132"/>
      <c r="C384" s="133" t="s">
        <v>414</v>
      </c>
      <c r="D384" s="133" t="s">
        <v>144</v>
      </c>
      <c r="E384" s="134" t="s">
        <v>415</v>
      </c>
      <c r="F384" s="135" t="s">
        <v>416</v>
      </c>
      <c r="G384" s="136" t="s">
        <v>147</v>
      </c>
      <c r="H384" s="137">
        <v>51.214</v>
      </c>
      <c r="I384" s="138"/>
      <c r="J384" s="139">
        <f>ROUND(I384*H384,2)</f>
        <v>0</v>
      </c>
      <c r="K384" s="140"/>
      <c r="L384" s="31"/>
      <c r="M384" s="141" t="s">
        <v>1</v>
      </c>
      <c r="N384" s="142" t="s">
        <v>37</v>
      </c>
      <c r="P384" s="143">
        <f>O384*H384</f>
        <v>0</v>
      </c>
      <c r="Q384" s="143">
        <v>0</v>
      </c>
      <c r="R384" s="143">
        <f>Q384*H384</f>
        <v>0</v>
      </c>
      <c r="S384" s="143">
        <v>0</v>
      </c>
      <c r="T384" s="144">
        <f>S384*H384</f>
        <v>0</v>
      </c>
      <c r="AR384" s="145" t="s">
        <v>201</v>
      </c>
      <c r="AT384" s="145" t="s">
        <v>144</v>
      </c>
      <c r="AU384" s="145" t="s">
        <v>78</v>
      </c>
      <c r="AY384" s="16" t="s">
        <v>142</v>
      </c>
      <c r="BE384" s="146">
        <f>IF(N384="základní",J384,0)</f>
        <v>0</v>
      </c>
      <c r="BF384" s="146">
        <f>IF(N384="snížená",J384,0)</f>
        <v>0</v>
      </c>
      <c r="BG384" s="146">
        <f>IF(N384="zákl. přenesená",J384,0)</f>
        <v>0</v>
      </c>
      <c r="BH384" s="146">
        <f>IF(N384="sníž. přenesená",J384,0)</f>
        <v>0</v>
      </c>
      <c r="BI384" s="146">
        <f>IF(N384="nulová",J384,0)</f>
        <v>0</v>
      </c>
      <c r="BJ384" s="16" t="s">
        <v>74</v>
      </c>
      <c r="BK384" s="146">
        <f>ROUND(I384*H384,2)</f>
        <v>0</v>
      </c>
      <c r="BL384" s="16" t="s">
        <v>201</v>
      </c>
      <c r="BM384" s="145" t="s">
        <v>417</v>
      </c>
    </row>
    <row r="385" spans="2:65" s="1" customFormat="1" ht="24.15" customHeight="1">
      <c r="B385" s="132"/>
      <c r="C385" s="133" t="s">
        <v>311</v>
      </c>
      <c r="D385" s="133" t="s">
        <v>144</v>
      </c>
      <c r="E385" s="134" t="s">
        <v>418</v>
      </c>
      <c r="F385" s="135" t="s">
        <v>419</v>
      </c>
      <c r="G385" s="136" t="s">
        <v>365</v>
      </c>
      <c r="H385" s="137">
        <v>0.991</v>
      </c>
      <c r="I385" s="138"/>
      <c r="J385" s="139">
        <f>ROUND(I385*H385,2)</f>
        <v>0</v>
      </c>
      <c r="K385" s="140"/>
      <c r="L385" s="31"/>
      <c r="M385" s="141" t="s">
        <v>1</v>
      </c>
      <c r="N385" s="142" t="s">
        <v>37</v>
      </c>
      <c r="P385" s="143">
        <f>O385*H385</f>
        <v>0</v>
      </c>
      <c r="Q385" s="143">
        <v>0</v>
      </c>
      <c r="R385" s="143">
        <f>Q385*H385</f>
        <v>0</v>
      </c>
      <c r="S385" s="143">
        <v>0</v>
      </c>
      <c r="T385" s="144">
        <f>S385*H385</f>
        <v>0</v>
      </c>
      <c r="AR385" s="145" t="s">
        <v>201</v>
      </c>
      <c r="AT385" s="145" t="s">
        <v>144</v>
      </c>
      <c r="AU385" s="145" t="s">
        <v>78</v>
      </c>
      <c r="AY385" s="16" t="s">
        <v>142</v>
      </c>
      <c r="BE385" s="146">
        <f>IF(N385="základní",J385,0)</f>
        <v>0</v>
      </c>
      <c r="BF385" s="146">
        <f>IF(N385="snížená",J385,0)</f>
        <v>0</v>
      </c>
      <c r="BG385" s="146">
        <f>IF(N385="zákl. přenesená",J385,0)</f>
        <v>0</v>
      </c>
      <c r="BH385" s="146">
        <f>IF(N385="sníž. přenesená",J385,0)</f>
        <v>0</v>
      </c>
      <c r="BI385" s="146">
        <f>IF(N385="nulová",J385,0)</f>
        <v>0</v>
      </c>
      <c r="BJ385" s="16" t="s">
        <v>74</v>
      </c>
      <c r="BK385" s="146">
        <f>ROUND(I385*H385,2)</f>
        <v>0</v>
      </c>
      <c r="BL385" s="16" t="s">
        <v>201</v>
      </c>
      <c r="BM385" s="145" t="s">
        <v>420</v>
      </c>
    </row>
    <row r="386" spans="2:63" s="11" customFormat="1" ht="22.75" customHeight="1">
      <c r="B386" s="120"/>
      <c r="D386" s="121" t="s">
        <v>69</v>
      </c>
      <c r="E386" s="130" t="s">
        <v>421</v>
      </c>
      <c r="F386" s="130" t="s">
        <v>422</v>
      </c>
      <c r="I386" s="123"/>
      <c r="J386" s="131">
        <f>BK386</f>
        <v>0</v>
      </c>
      <c r="L386" s="120"/>
      <c r="M386" s="125"/>
      <c r="P386" s="126">
        <f>SUM(P387:P415)</f>
        <v>0</v>
      </c>
      <c r="R386" s="126">
        <f>SUM(R387:R415)</f>
        <v>0</v>
      </c>
      <c r="T386" s="127">
        <f>SUM(T387:T415)</f>
        <v>0</v>
      </c>
      <c r="AR386" s="121" t="s">
        <v>78</v>
      </c>
      <c r="AT386" s="128" t="s">
        <v>69</v>
      </c>
      <c r="AU386" s="128" t="s">
        <v>74</v>
      </c>
      <c r="AY386" s="121" t="s">
        <v>142</v>
      </c>
      <c r="BK386" s="129">
        <f>SUM(BK387:BK415)</f>
        <v>0</v>
      </c>
    </row>
    <row r="387" spans="2:65" s="1" customFormat="1" ht="24.15" customHeight="1">
      <c r="B387" s="132"/>
      <c r="C387" s="133" t="s">
        <v>423</v>
      </c>
      <c r="D387" s="133" t="s">
        <v>144</v>
      </c>
      <c r="E387" s="134" t="s">
        <v>424</v>
      </c>
      <c r="F387" s="135" t="s">
        <v>425</v>
      </c>
      <c r="G387" s="136" t="s">
        <v>147</v>
      </c>
      <c r="H387" s="137">
        <v>2.88</v>
      </c>
      <c r="I387" s="138"/>
      <c r="J387" s="139">
        <f>ROUND(I387*H387,2)</f>
        <v>0</v>
      </c>
      <c r="K387" s="140"/>
      <c r="L387" s="31"/>
      <c r="M387" s="141" t="s">
        <v>1</v>
      </c>
      <c r="N387" s="142" t="s">
        <v>37</v>
      </c>
      <c r="P387" s="143">
        <f>O387*H387</f>
        <v>0</v>
      </c>
      <c r="Q387" s="143">
        <v>0</v>
      </c>
      <c r="R387" s="143">
        <f>Q387*H387</f>
        <v>0</v>
      </c>
      <c r="S387" s="143">
        <v>0</v>
      </c>
      <c r="T387" s="144">
        <f>S387*H387</f>
        <v>0</v>
      </c>
      <c r="AR387" s="145" t="s">
        <v>201</v>
      </c>
      <c r="AT387" s="145" t="s">
        <v>144</v>
      </c>
      <c r="AU387" s="145" t="s">
        <v>78</v>
      </c>
      <c r="AY387" s="16" t="s">
        <v>142</v>
      </c>
      <c r="BE387" s="146">
        <f>IF(N387="základní",J387,0)</f>
        <v>0</v>
      </c>
      <c r="BF387" s="146">
        <f>IF(N387="snížená",J387,0)</f>
        <v>0</v>
      </c>
      <c r="BG387" s="146">
        <f>IF(N387="zákl. přenesená",J387,0)</f>
        <v>0</v>
      </c>
      <c r="BH387" s="146">
        <f>IF(N387="sníž. přenesená",J387,0)</f>
        <v>0</v>
      </c>
      <c r="BI387" s="146">
        <f>IF(N387="nulová",J387,0)</f>
        <v>0</v>
      </c>
      <c r="BJ387" s="16" t="s">
        <v>74</v>
      </c>
      <c r="BK387" s="146">
        <f>ROUND(I387*H387,2)</f>
        <v>0</v>
      </c>
      <c r="BL387" s="16" t="s">
        <v>201</v>
      </c>
      <c r="BM387" s="145" t="s">
        <v>426</v>
      </c>
    </row>
    <row r="388" spans="2:51" s="12" customFormat="1" ht="12">
      <c r="B388" s="147"/>
      <c r="D388" s="148" t="s">
        <v>148</v>
      </c>
      <c r="E388" s="149" t="s">
        <v>1</v>
      </c>
      <c r="F388" s="150" t="s">
        <v>155</v>
      </c>
      <c r="H388" s="149" t="s">
        <v>1</v>
      </c>
      <c r="I388" s="151"/>
      <c r="L388" s="147"/>
      <c r="M388" s="152"/>
      <c r="T388" s="153"/>
      <c r="AT388" s="149" t="s">
        <v>148</v>
      </c>
      <c r="AU388" s="149" t="s">
        <v>78</v>
      </c>
      <c r="AV388" s="12" t="s">
        <v>74</v>
      </c>
      <c r="AW388" s="12" t="s">
        <v>29</v>
      </c>
      <c r="AX388" s="12" t="s">
        <v>70</v>
      </c>
      <c r="AY388" s="149" t="s">
        <v>142</v>
      </c>
    </row>
    <row r="389" spans="2:51" s="12" customFormat="1" ht="12">
      <c r="B389" s="147"/>
      <c r="D389" s="148" t="s">
        <v>148</v>
      </c>
      <c r="E389" s="149" t="s">
        <v>1</v>
      </c>
      <c r="F389" s="150" t="s">
        <v>427</v>
      </c>
      <c r="H389" s="149" t="s">
        <v>1</v>
      </c>
      <c r="I389" s="151"/>
      <c r="L389" s="147"/>
      <c r="M389" s="152"/>
      <c r="T389" s="153"/>
      <c r="AT389" s="149" t="s">
        <v>148</v>
      </c>
      <c r="AU389" s="149" t="s">
        <v>78</v>
      </c>
      <c r="AV389" s="12" t="s">
        <v>74</v>
      </c>
      <c r="AW389" s="12" t="s">
        <v>29</v>
      </c>
      <c r="AX389" s="12" t="s">
        <v>70</v>
      </c>
      <c r="AY389" s="149" t="s">
        <v>142</v>
      </c>
    </row>
    <row r="390" spans="2:51" s="13" customFormat="1" ht="12">
      <c r="B390" s="154"/>
      <c r="D390" s="148" t="s">
        <v>148</v>
      </c>
      <c r="E390" s="155" t="s">
        <v>1</v>
      </c>
      <c r="F390" s="156" t="s">
        <v>428</v>
      </c>
      <c r="H390" s="157">
        <v>2.88</v>
      </c>
      <c r="I390" s="158"/>
      <c r="L390" s="154"/>
      <c r="M390" s="159"/>
      <c r="T390" s="160"/>
      <c r="AT390" s="155" t="s">
        <v>148</v>
      </c>
      <c r="AU390" s="155" t="s">
        <v>78</v>
      </c>
      <c r="AV390" s="13" t="s">
        <v>78</v>
      </c>
      <c r="AW390" s="13" t="s">
        <v>29</v>
      </c>
      <c r="AX390" s="13" t="s">
        <v>70</v>
      </c>
      <c r="AY390" s="155" t="s">
        <v>142</v>
      </c>
    </row>
    <row r="391" spans="2:51" s="14" customFormat="1" ht="12">
      <c r="B391" s="161"/>
      <c r="D391" s="148" t="s">
        <v>148</v>
      </c>
      <c r="E391" s="162" t="s">
        <v>1</v>
      </c>
      <c r="F391" s="163" t="s">
        <v>152</v>
      </c>
      <c r="H391" s="164">
        <v>2.88</v>
      </c>
      <c r="I391" s="165"/>
      <c r="L391" s="161"/>
      <c r="M391" s="166"/>
      <c r="T391" s="167"/>
      <c r="AT391" s="162" t="s">
        <v>148</v>
      </c>
      <c r="AU391" s="162" t="s">
        <v>78</v>
      </c>
      <c r="AV391" s="14" t="s">
        <v>84</v>
      </c>
      <c r="AW391" s="14" t="s">
        <v>29</v>
      </c>
      <c r="AX391" s="14" t="s">
        <v>74</v>
      </c>
      <c r="AY391" s="162" t="s">
        <v>142</v>
      </c>
    </row>
    <row r="392" spans="2:65" s="1" customFormat="1" ht="21.75" customHeight="1">
      <c r="B392" s="132"/>
      <c r="C392" s="133" t="s">
        <v>316</v>
      </c>
      <c r="D392" s="133" t="s">
        <v>144</v>
      </c>
      <c r="E392" s="134" t="s">
        <v>429</v>
      </c>
      <c r="F392" s="135" t="s">
        <v>430</v>
      </c>
      <c r="G392" s="136" t="s">
        <v>147</v>
      </c>
      <c r="H392" s="137">
        <v>2.575</v>
      </c>
      <c r="I392" s="138"/>
      <c r="J392" s="139">
        <f>ROUND(I392*H392,2)</f>
        <v>0</v>
      </c>
      <c r="K392" s="140"/>
      <c r="L392" s="31"/>
      <c r="M392" s="141" t="s">
        <v>1</v>
      </c>
      <c r="N392" s="142" t="s">
        <v>37</v>
      </c>
      <c r="P392" s="143">
        <f>O392*H392</f>
        <v>0</v>
      </c>
      <c r="Q392" s="143">
        <v>0</v>
      </c>
      <c r="R392" s="143">
        <f>Q392*H392</f>
        <v>0</v>
      </c>
      <c r="S392" s="143">
        <v>0</v>
      </c>
      <c r="T392" s="144">
        <f>S392*H392</f>
        <v>0</v>
      </c>
      <c r="AR392" s="145" t="s">
        <v>201</v>
      </c>
      <c r="AT392" s="145" t="s">
        <v>144</v>
      </c>
      <c r="AU392" s="145" t="s">
        <v>78</v>
      </c>
      <c r="AY392" s="16" t="s">
        <v>142</v>
      </c>
      <c r="BE392" s="146">
        <f>IF(N392="základní",J392,0)</f>
        <v>0</v>
      </c>
      <c r="BF392" s="146">
        <f>IF(N392="snížená",J392,0)</f>
        <v>0</v>
      </c>
      <c r="BG392" s="146">
        <f>IF(N392="zákl. přenesená",J392,0)</f>
        <v>0</v>
      </c>
      <c r="BH392" s="146">
        <f>IF(N392="sníž. přenesená",J392,0)</f>
        <v>0</v>
      </c>
      <c r="BI392" s="146">
        <f>IF(N392="nulová",J392,0)</f>
        <v>0</v>
      </c>
      <c r="BJ392" s="16" t="s">
        <v>74</v>
      </c>
      <c r="BK392" s="146">
        <f>ROUND(I392*H392,2)</f>
        <v>0</v>
      </c>
      <c r="BL392" s="16" t="s">
        <v>201</v>
      </c>
      <c r="BM392" s="145" t="s">
        <v>431</v>
      </c>
    </row>
    <row r="393" spans="2:51" s="12" customFormat="1" ht="12">
      <c r="B393" s="147"/>
      <c r="D393" s="148" t="s">
        <v>148</v>
      </c>
      <c r="E393" s="149" t="s">
        <v>1</v>
      </c>
      <c r="F393" s="150" t="s">
        <v>170</v>
      </c>
      <c r="H393" s="149" t="s">
        <v>1</v>
      </c>
      <c r="I393" s="151"/>
      <c r="L393" s="147"/>
      <c r="M393" s="152"/>
      <c r="T393" s="153"/>
      <c r="AT393" s="149" t="s">
        <v>148</v>
      </c>
      <c r="AU393" s="149" t="s">
        <v>78</v>
      </c>
      <c r="AV393" s="12" t="s">
        <v>74</v>
      </c>
      <c r="AW393" s="12" t="s">
        <v>29</v>
      </c>
      <c r="AX393" s="12" t="s">
        <v>70</v>
      </c>
      <c r="AY393" s="149" t="s">
        <v>142</v>
      </c>
    </row>
    <row r="394" spans="2:51" s="12" customFormat="1" ht="12">
      <c r="B394" s="147"/>
      <c r="D394" s="148" t="s">
        <v>148</v>
      </c>
      <c r="E394" s="149" t="s">
        <v>1</v>
      </c>
      <c r="F394" s="150" t="s">
        <v>432</v>
      </c>
      <c r="H394" s="149" t="s">
        <v>1</v>
      </c>
      <c r="I394" s="151"/>
      <c r="L394" s="147"/>
      <c r="M394" s="152"/>
      <c r="T394" s="153"/>
      <c r="AT394" s="149" t="s">
        <v>148</v>
      </c>
      <c r="AU394" s="149" t="s">
        <v>78</v>
      </c>
      <c r="AV394" s="12" t="s">
        <v>74</v>
      </c>
      <c r="AW394" s="12" t="s">
        <v>29</v>
      </c>
      <c r="AX394" s="12" t="s">
        <v>70</v>
      </c>
      <c r="AY394" s="149" t="s">
        <v>142</v>
      </c>
    </row>
    <row r="395" spans="2:51" s="13" customFormat="1" ht="12">
      <c r="B395" s="154"/>
      <c r="D395" s="148" t="s">
        <v>148</v>
      </c>
      <c r="E395" s="155" t="s">
        <v>1</v>
      </c>
      <c r="F395" s="156" t="s">
        <v>433</v>
      </c>
      <c r="H395" s="157">
        <v>2.575</v>
      </c>
      <c r="I395" s="158"/>
      <c r="L395" s="154"/>
      <c r="M395" s="159"/>
      <c r="T395" s="160"/>
      <c r="AT395" s="155" t="s">
        <v>148</v>
      </c>
      <c r="AU395" s="155" t="s">
        <v>78</v>
      </c>
      <c r="AV395" s="13" t="s">
        <v>78</v>
      </c>
      <c r="AW395" s="13" t="s">
        <v>29</v>
      </c>
      <c r="AX395" s="13" t="s">
        <v>70</v>
      </c>
      <c r="AY395" s="155" t="s">
        <v>142</v>
      </c>
    </row>
    <row r="396" spans="2:51" s="14" customFormat="1" ht="12">
      <c r="B396" s="161"/>
      <c r="D396" s="148" t="s">
        <v>148</v>
      </c>
      <c r="E396" s="162" t="s">
        <v>1</v>
      </c>
      <c r="F396" s="163" t="s">
        <v>152</v>
      </c>
      <c r="H396" s="164">
        <v>2.575</v>
      </c>
      <c r="I396" s="165"/>
      <c r="L396" s="161"/>
      <c r="M396" s="166"/>
      <c r="T396" s="167"/>
      <c r="AT396" s="162" t="s">
        <v>148</v>
      </c>
      <c r="AU396" s="162" t="s">
        <v>78</v>
      </c>
      <c r="AV396" s="14" t="s">
        <v>84</v>
      </c>
      <c r="AW396" s="14" t="s">
        <v>29</v>
      </c>
      <c r="AX396" s="14" t="s">
        <v>74</v>
      </c>
      <c r="AY396" s="162" t="s">
        <v>142</v>
      </c>
    </row>
    <row r="397" spans="2:65" s="1" customFormat="1" ht="24.15" customHeight="1">
      <c r="B397" s="132"/>
      <c r="C397" s="133" t="s">
        <v>434</v>
      </c>
      <c r="D397" s="133" t="s">
        <v>144</v>
      </c>
      <c r="E397" s="134" t="s">
        <v>435</v>
      </c>
      <c r="F397" s="135" t="s">
        <v>436</v>
      </c>
      <c r="G397" s="136" t="s">
        <v>147</v>
      </c>
      <c r="H397" s="137">
        <v>53.259</v>
      </c>
      <c r="I397" s="138"/>
      <c r="J397" s="139">
        <f>ROUND(I397*H397,2)</f>
        <v>0</v>
      </c>
      <c r="K397" s="140"/>
      <c r="L397" s="31"/>
      <c r="M397" s="141" t="s">
        <v>1</v>
      </c>
      <c r="N397" s="142" t="s">
        <v>37</v>
      </c>
      <c r="P397" s="143">
        <f>O397*H397</f>
        <v>0</v>
      </c>
      <c r="Q397" s="143">
        <v>0</v>
      </c>
      <c r="R397" s="143">
        <f>Q397*H397</f>
        <v>0</v>
      </c>
      <c r="S397" s="143">
        <v>0</v>
      </c>
      <c r="T397" s="144">
        <f>S397*H397</f>
        <v>0</v>
      </c>
      <c r="AR397" s="145" t="s">
        <v>201</v>
      </c>
      <c r="AT397" s="145" t="s">
        <v>144</v>
      </c>
      <c r="AU397" s="145" t="s">
        <v>78</v>
      </c>
      <c r="AY397" s="16" t="s">
        <v>142</v>
      </c>
      <c r="BE397" s="146">
        <f>IF(N397="základní",J397,0)</f>
        <v>0</v>
      </c>
      <c r="BF397" s="146">
        <f>IF(N397="snížená",J397,0)</f>
        <v>0</v>
      </c>
      <c r="BG397" s="146">
        <f>IF(N397="zákl. přenesená",J397,0)</f>
        <v>0</v>
      </c>
      <c r="BH397" s="146">
        <f>IF(N397="sníž. přenesená",J397,0)</f>
        <v>0</v>
      </c>
      <c r="BI397" s="146">
        <f>IF(N397="nulová",J397,0)</f>
        <v>0</v>
      </c>
      <c r="BJ397" s="16" t="s">
        <v>74</v>
      </c>
      <c r="BK397" s="146">
        <f>ROUND(I397*H397,2)</f>
        <v>0</v>
      </c>
      <c r="BL397" s="16" t="s">
        <v>201</v>
      </c>
      <c r="BM397" s="145" t="s">
        <v>437</v>
      </c>
    </row>
    <row r="398" spans="2:51" s="12" customFormat="1" ht="12">
      <c r="B398" s="147"/>
      <c r="D398" s="148" t="s">
        <v>148</v>
      </c>
      <c r="E398" s="149" t="s">
        <v>1</v>
      </c>
      <c r="F398" s="150" t="s">
        <v>149</v>
      </c>
      <c r="H398" s="149" t="s">
        <v>1</v>
      </c>
      <c r="I398" s="151"/>
      <c r="L398" s="147"/>
      <c r="M398" s="152"/>
      <c r="T398" s="153"/>
      <c r="AT398" s="149" t="s">
        <v>148</v>
      </c>
      <c r="AU398" s="149" t="s">
        <v>78</v>
      </c>
      <c r="AV398" s="12" t="s">
        <v>74</v>
      </c>
      <c r="AW398" s="12" t="s">
        <v>29</v>
      </c>
      <c r="AX398" s="12" t="s">
        <v>70</v>
      </c>
      <c r="AY398" s="149" t="s">
        <v>142</v>
      </c>
    </row>
    <row r="399" spans="2:51" s="13" customFormat="1" ht="12">
      <c r="B399" s="154"/>
      <c r="D399" s="148" t="s">
        <v>148</v>
      </c>
      <c r="E399" s="155" t="s">
        <v>1</v>
      </c>
      <c r="F399" s="156" t="s">
        <v>438</v>
      </c>
      <c r="H399" s="157">
        <v>20.149</v>
      </c>
      <c r="I399" s="158"/>
      <c r="L399" s="154"/>
      <c r="M399" s="159"/>
      <c r="T399" s="160"/>
      <c r="AT399" s="155" t="s">
        <v>148</v>
      </c>
      <c r="AU399" s="155" t="s">
        <v>78</v>
      </c>
      <c r="AV399" s="13" t="s">
        <v>78</v>
      </c>
      <c r="AW399" s="13" t="s">
        <v>29</v>
      </c>
      <c r="AX399" s="13" t="s">
        <v>70</v>
      </c>
      <c r="AY399" s="155" t="s">
        <v>142</v>
      </c>
    </row>
    <row r="400" spans="2:51" s="12" customFormat="1" ht="12">
      <c r="B400" s="147"/>
      <c r="D400" s="148" t="s">
        <v>148</v>
      </c>
      <c r="E400" s="149" t="s">
        <v>1</v>
      </c>
      <c r="F400" s="150" t="s">
        <v>170</v>
      </c>
      <c r="H400" s="149" t="s">
        <v>1</v>
      </c>
      <c r="I400" s="151"/>
      <c r="L400" s="147"/>
      <c r="M400" s="152"/>
      <c r="T400" s="153"/>
      <c r="AT400" s="149" t="s">
        <v>148</v>
      </c>
      <c r="AU400" s="149" t="s">
        <v>78</v>
      </c>
      <c r="AV400" s="12" t="s">
        <v>74</v>
      </c>
      <c r="AW400" s="12" t="s">
        <v>29</v>
      </c>
      <c r="AX400" s="12" t="s">
        <v>70</v>
      </c>
      <c r="AY400" s="149" t="s">
        <v>142</v>
      </c>
    </row>
    <row r="401" spans="2:51" s="13" customFormat="1" ht="12">
      <c r="B401" s="154"/>
      <c r="D401" s="148" t="s">
        <v>148</v>
      </c>
      <c r="E401" s="155" t="s">
        <v>1</v>
      </c>
      <c r="F401" s="156" t="s">
        <v>439</v>
      </c>
      <c r="H401" s="157">
        <v>33.11</v>
      </c>
      <c r="I401" s="158"/>
      <c r="L401" s="154"/>
      <c r="M401" s="159"/>
      <c r="T401" s="160"/>
      <c r="AT401" s="155" t="s">
        <v>148</v>
      </c>
      <c r="AU401" s="155" t="s">
        <v>78</v>
      </c>
      <c r="AV401" s="13" t="s">
        <v>78</v>
      </c>
      <c r="AW401" s="13" t="s">
        <v>29</v>
      </c>
      <c r="AX401" s="13" t="s">
        <v>70</v>
      </c>
      <c r="AY401" s="155" t="s">
        <v>142</v>
      </c>
    </row>
    <row r="402" spans="2:51" s="14" customFormat="1" ht="12">
      <c r="B402" s="161"/>
      <c r="D402" s="148" t="s">
        <v>148</v>
      </c>
      <c r="E402" s="162" t="s">
        <v>1</v>
      </c>
      <c r="F402" s="163" t="s">
        <v>152</v>
      </c>
      <c r="H402" s="164">
        <v>53.259</v>
      </c>
      <c r="I402" s="165"/>
      <c r="L402" s="161"/>
      <c r="M402" s="166"/>
      <c r="T402" s="167"/>
      <c r="AT402" s="162" t="s">
        <v>148</v>
      </c>
      <c r="AU402" s="162" t="s">
        <v>78</v>
      </c>
      <c r="AV402" s="14" t="s">
        <v>84</v>
      </c>
      <c r="AW402" s="14" t="s">
        <v>29</v>
      </c>
      <c r="AX402" s="14" t="s">
        <v>74</v>
      </c>
      <c r="AY402" s="162" t="s">
        <v>142</v>
      </c>
    </row>
    <row r="403" spans="2:65" s="1" customFormat="1" ht="21.75" customHeight="1">
      <c r="B403" s="132"/>
      <c r="C403" s="133" t="s">
        <v>322</v>
      </c>
      <c r="D403" s="133" t="s">
        <v>144</v>
      </c>
      <c r="E403" s="134" t="s">
        <v>440</v>
      </c>
      <c r="F403" s="135" t="s">
        <v>441</v>
      </c>
      <c r="G403" s="136" t="s">
        <v>147</v>
      </c>
      <c r="H403" s="137">
        <v>53.259</v>
      </c>
      <c r="I403" s="138"/>
      <c r="J403" s="139">
        <f>ROUND(I403*H403,2)</f>
        <v>0</v>
      </c>
      <c r="K403" s="140"/>
      <c r="L403" s="31"/>
      <c r="M403" s="141" t="s">
        <v>1</v>
      </c>
      <c r="N403" s="142" t="s">
        <v>37</v>
      </c>
      <c r="P403" s="143">
        <f>O403*H403</f>
        <v>0</v>
      </c>
      <c r="Q403" s="143">
        <v>0</v>
      </c>
      <c r="R403" s="143">
        <f>Q403*H403</f>
        <v>0</v>
      </c>
      <c r="S403" s="143">
        <v>0</v>
      </c>
      <c r="T403" s="144">
        <f>S403*H403</f>
        <v>0</v>
      </c>
      <c r="AR403" s="145" t="s">
        <v>201</v>
      </c>
      <c r="AT403" s="145" t="s">
        <v>144</v>
      </c>
      <c r="AU403" s="145" t="s">
        <v>78</v>
      </c>
      <c r="AY403" s="16" t="s">
        <v>142</v>
      </c>
      <c r="BE403" s="146">
        <f>IF(N403="základní",J403,0)</f>
        <v>0</v>
      </c>
      <c r="BF403" s="146">
        <f>IF(N403="snížená",J403,0)</f>
        <v>0</v>
      </c>
      <c r="BG403" s="146">
        <f>IF(N403="zákl. přenesená",J403,0)</f>
        <v>0</v>
      </c>
      <c r="BH403" s="146">
        <f>IF(N403="sníž. přenesená",J403,0)</f>
        <v>0</v>
      </c>
      <c r="BI403" s="146">
        <f>IF(N403="nulová",J403,0)</f>
        <v>0</v>
      </c>
      <c r="BJ403" s="16" t="s">
        <v>74</v>
      </c>
      <c r="BK403" s="146">
        <f>ROUND(I403*H403,2)</f>
        <v>0</v>
      </c>
      <c r="BL403" s="16" t="s">
        <v>201</v>
      </c>
      <c r="BM403" s="145" t="s">
        <v>442</v>
      </c>
    </row>
    <row r="404" spans="2:65" s="1" customFormat="1" ht="24.15" customHeight="1">
      <c r="B404" s="132"/>
      <c r="C404" s="133" t="s">
        <v>443</v>
      </c>
      <c r="D404" s="133" t="s">
        <v>144</v>
      </c>
      <c r="E404" s="134" t="s">
        <v>444</v>
      </c>
      <c r="F404" s="135" t="s">
        <v>445</v>
      </c>
      <c r="G404" s="136" t="s">
        <v>147</v>
      </c>
      <c r="H404" s="137">
        <v>2.229</v>
      </c>
      <c r="I404" s="138"/>
      <c r="J404" s="139">
        <f>ROUND(I404*H404,2)</f>
        <v>0</v>
      </c>
      <c r="K404" s="140"/>
      <c r="L404" s="31"/>
      <c r="M404" s="141" t="s">
        <v>1</v>
      </c>
      <c r="N404" s="142" t="s">
        <v>37</v>
      </c>
      <c r="P404" s="143">
        <f>O404*H404</f>
        <v>0</v>
      </c>
      <c r="Q404" s="143">
        <v>0</v>
      </c>
      <c r="R404" s="143">
        <f>Q404*H404</f>
        <v>0</v>
      </c>
      <c r="S404" s="143">
        <v>0</v>
      </c>
      <c r="T404" s="144">
        <f>S404*H404</f>
        <v>0</v>
      </c>
      <c r="AR404" s="145" t="s">
        <v>201</v>
      </c>
      <c r="AT404" s="145" t="s">
        <v>144</v>
      </c>
      <c r="AU404" s="145" t="s">
        <v>78</v>
      </c>
      <c r="AY404" s="16" t="s">
        <v>142</v>
      </c>
      <c r="BE404" s="146">
        <f>IF(N404="základní",J404,0)</f>
        <v>0</v>
      </c>
      <c r="BF404" s="146">
        <f>IF(N404="snížená",J404,0)</f>
        <v>0</v>
      </c>
      <c r="BG404" s="146">
        <f>IF(N404="zákl. přenesená",J404,0)</f>
        <v>0</v>
      </c>
      <c r="BH404" s="146">
        <f>IF(N404="sníž. přenesená",J404,0)</f>
        <v>0</v>
      </c>
      <c r="BI404" s="146">
        <f>IF(N404="nulová",J404,0)</f>
        <v>0</v>
      </c>
      <c r="BJ404" s="16" t="s">
        <v>74</v>
      </c>
      <c r="BK404" s="146">
        <f>ROUND(I404*H404,2)</f>
        <v>0</v>
      </c>
      <c r="BL404" s="16" t="s">
        <v>201</v>
      </c>
      <c r="BM404" s="145" t="s">
        <v>446</v>
      </c>
    </row>
    <row r="405" spans="2:51" s="12" customFormat="1" ht="12">
      <c r="B405" s="147"/>
      <c r="D405" s="148" t="s">
        <v>148</v>
      </c>
      <c r="E405" s="149" t="s">
        <v>1</v>
      </c>
      <c r="F405" s="150" t="s">
        <v>447</v>
      </c>
      <c r="H405" s="149" t="s">
        <v>1</v>
      </c>
      <c r="I405" s="151"/>
      <c r="L405" s="147"/>
      <c r="M405" s="152"/>
      <c r="T405" s="153"/>
      <c r="AT405" s="149" t="s">
        <v>148</v>
      </c>
      <c r="AU405" s="149" t="s">
        <v>78</v>
      </c>
      <c r="AV405" s="12" t="s">
        <v>74</v>
      </c>
      <c r="AW405" s="12" t="s">
        <v>29</v>
      </c>
      <c r="AX405" s="12" t="s">
        <v>70</v>
      </c>
      <c r="AY405" s="149" t="s">
        <v>142</v>
      </c>
    </row>
    <row r="406" spans="2:51" s="13" customFormat="1" ht="12">
      <c r="B406" s="154"/>
      <c r="D406" s="148" t="s">
        <v>148</v>
      </c>
      <c r="E406" s="155" t="s">
        <v>1</v>
      </c>
      <c r="F406" s="156" t="s">
        <v>448</v>
      </c>
      <c r="H406" s="157">
        <v>2.229</v>
      </c>
      <c r="I406" s="158"/>
      <c r="L406" s="154"/>
      <c r="M406" s="159"/>
      <c r="T406" s="160"/>
      <c r="AT406" s="155" t="s">
        <v>148</v>
      </c>
      <c r="AU406" s="155" t="s">
        <v>78</v>
      </c>
      <c r="AV406" s="13" t="s">
        <v>78</v>
      </c>
      <c r="AW406" s="13" t="s">
        <v>29</v>
      </c>
      <c r="AX406" s="13" t="s">
        <v>70</v>
      </c>
      <c r="AY406" s="155" t="s">
        <v>142</v>
      </c>
    </row>
    <row r="407" spans="2:51" s="14" customFormat="1" ht="12">
      <c r="B407" s="161"/>
      <c r="D407" s="148" t="s">
        <v>148</v>
      </c>
      <c r="E407" s="162" t="s">
        <v>1</v>
      </c>
      <c r="F407" s="163" t="s">
        <v>152</v>
      </c>
      <c r="H407" s="164">
        <v>2.229</v>
      </c>
      <c r="I407" s="165"/>
      <c r="L407" s="161"/>
      <c r="M407" s="166"/>
      <c r="T407" s="167"/>
      <c r="AT407" s="162" t="s">
        <v>148</v>
      </c>
      <c r="AU407" s="162" t="s">
        <v>78</v>
      </c>
      <c r="AV407" s="14" t="s">
        <v>84</v>
      </c>
      <c r="AW407" s="14" t="s">
        <v>29</v>
      </c>
      <c r="AX407" s="14" t="s">
        <v>74</v>
      </c>
      <c r="AY407" s="162" t="s">
        <v>142</v>
      </c>
    </row>
    <row r="408" spans="2:65" s="1" customFormat="1" ht="16.5" customHeight="1">
      <c r="B408" s="132"/>
      <c r="C408" s="133" t="s">
        <v>331</v>
      </c>
      <c r="D408" s="133" t="s">
        <v>144</v>
      </c>
      <c r="E408" s="134" t="s">
        <v>449</v>
      </c>
      <c r="F408" s="135" t="s">
        <v>450</v>
      </c>
      <c r="G408" s="136" t="s">
        <v>147</v>
      </c>
      <c r="H408" s="137">
        <v>38.642</v>
      </c>
      <c r="I408" s="138"/>
      <c r="J408" s="139">
        <f>ROUND(I408*H408,2)</f>
        <v>0</v>
      </c>
      <c r="K408" s="140"/>
      <c r="L408" s="31"/>
      <c r="M408" s="141" t="s">
        <v>1</v>
      </c>
      <c r="N408" s="142" t="s">
        <v>37</v>
      </c>
      <c r="P408" s="143">
        <f>O408*H408</f>
        <v>0</v>
      </c>
      <c r="Q408" s="143">
        <v>0</v>
      </c>
      <c r="R408" s="143">
        <f>Q408*H408</f>
        <v>0</v>
      </c>
      <c r="S408" s="143">
        <v>0</v>
      </c>
      <c r="T408" s="144">
        <f>S408*H408</f>
        <v>0</v>
      </c>
      <c r="AR408" s="145" t="s">
        <v>201</v>
      </c>
      <c r="AT408" s="145" t="s">
        <v>144</v>
      </c>
      <c r="AU408" s="145" t="s">
        <v>78</v>
      </c>
      <c r="AY408" s="16" t="s">
        <v>142</v>
      </c>
      <c r="BE408" s="146">
        <f>IF(N408="základní",J408,0)</f>
        <v>0</v>
      </c>
      <c r="BF408" s="146">
        <f>IF(N408="snížená",J408,0)</f>
        <v>0</v>
      </c>
      <c r="BG408" s="146">
        <f>IF(N408="zákl. přenesená",J408,0)</f>
        <v>0</v>
      </c>
      <c r="BH408" s="146">
        <f>IF(N408="sníž. přenesená",J408,0)</f>
        <v>0</v>
      </c>
      <c r="BI408" s="146">
        <f>IF(N408="nulová",J408,0)</f>
        <v>0</v>
      </c>
      <c r="BJ408" s="16" t="s">
        <v>74</v>
      </c>
      <c r="BK408" s="146">
        <f>ROUND(I408*H408,2)</f>
        <v>0</v>
      </c>
      <c r="BL408" s="16" t="s">
        <v>201</v>
      </c>
      <c r="BM408" s="145" t="s">
        <v>451</v>
      </c>
    </row>
    <row r="409" spans="2:51" s="12" customFormat="1" ht="12">
      <c r="B409" s="147"/>
      <c r="D409" s="148" t="s">
        <v>148</v>
      </c>
      <c r="E409" s="149" t="s">
        <v>1</v>
      </c>
      <c r="F409" s="150" t="s">
        <v>286</v>
      </c>
      <c r="H409" s="149" t="s">
        <v>1</v>
      </c>
      <c r="I409" s="151"/>
      <c r="L409" s="147"/>
      <c r="M409" s="152"/>
      <c r="T409" s="153"/>
      <c r="AT409" s="149" t="s">
        <v>148</v>
      </c>
      <c r="AU409" s="149" t="s">
        <v>78</v>
      </c>
      <c r="AV409" s="12" t="s">
        <v>74</v>
      </c>
      <c r="AW409" s="12" t="s">
        <v>29</v>
      </c>
      <c r="AX409" s="12" t="s">
        <v>70</v>
      </c>
      <c r="AY409" s="149" t="s">
        <v>142</v>
      </c>
    </row>
    <row r="410" spans="2:51" s="13" customFormat="1" ht="12">
      <c r="B410" s="154"/>
      <c r="D410" s="148" t="s">
        <v>148</v>
      </c>
      <c r="E410" s="155" t="s">
        <v>1</v>
      </c>
      <c r="F410" s="156" t="s">
        <v>452</v>
      </c>
      <c r="H410" s="157">
        <v>9.656</v>
      </c>
      <c r="I410" s="158"/>
      <c r="L410" s="154"/>
      <c r="M410" s="159"/>
      <c r="T410" s="160"/>
      <c r="AT410" s="155" t="s">
        <v>148</v>
      </c>
      <c r="AU410" s="155" t="s">
        <v>78</v>
      </c>
      <c r="AV410" s="13" t="s">
        <v>78</v>
      </c>
      <c r="AW410" s="13" t="s">
        <v>29</v>
      </c>
      <c r="AX410" s="13" t="s">
        <v>70</v>
      </c>
      <c r="AY410" s="155" t="s">
        <v>142</v>
      </c>
    </row>
    <row r="411" spans="2:51" s="13" customFormat="1" ht="12">
      <c r="B411" s="154"/>
      <c r="D411" s="148" t="s">
        <v>148</v>
      </c>
      <c r="E411" s="155" t="s">
        <v>1</v>
      </c>
      <c r="F411" s="156" t="s">
        <v>453</v>
      </c>
      <c r="H411" s="157">
        <v>20.449</v>
      </c>
      <c r="I411" s="158"/>
      <c r="L411" s="154"/>
      <c r="M411" s="159"/>
      <c r="T411" s="160"/>
      <c r="AT411" s="155" t="s">
        <v>148</v>
      </c>
      <c r="AU411" s="155" t="s">
        <v>78</v>
      </c>
      <c r="AV411" s="13" t="s">
        <v>78</v>
      </c>
      <c r="AW411" s="13" t="s">
        <v>29</v>
      </c>
      <c r="AX411" s="13" t="s">
        <v>70</v>
      </c>
      <c r="AY411" s="155" t="s">
        <v>142</v>
      </c>
    </row>
    <row r="412" spans="2:51" s="12" customFormat="1" ht="12">
      <c r="B412" s="147"/>
      <c r="D412" s="148" t="s">
        <v>148</v>
      </c>
      <c r="E412" s="149" t="s">
        <v>1</v>
      </c>
      <c r="F412" s="150" t="s">
        <v>307</v>
      </c>
      <c r="H412" s="149" t="s">
        <v>1</v>
      </c>
      <c r="I412" s="151"/>
      <c r="L412" s="147"/>
      <c r="M412" s="152"/>
      <c r="T412" s="153"/>
      <c r="AT412" s="149" t="s">
        <v>148</v>
      </c>
      <c r="AU412" s="149" t="s">
        <v>78</v>
      </c>
      <c r="AV412" s="12" t="s">
        <v>74</v>
      </c>
      <c r="AW412" s="12" t="s">
        <v>29</v>
      </c>
      <c r="AX412" s="12" t="s">
        <v>70</v>
      </c>
      <c r="AY412" s="149" t="s">
        <v>142</v>
      </c>
    </row>
    <row r="413" spans="2:51" s="13" customFormat="1" ht="12">
      <c r="B413" s="154"/>
      <c r="D413" s="148" t="s">
        <v>148</v>
      </c>
      <c r="E413" s="155" t="s">
        <v>1</v>
      </c>
      <c r="F413" s="156" t="s">
        <v>454</v>
      </c>
      <c r="H413" s="157">
        <v>8.537</v>
      </c>
      <c r="I413" s="158"/>
      <c r="L413" s="154"/>
      <c r="M413" s="159"/>
      <c r="T413" s="160"/>
      <c r="AT413" s="155" t="s">
        <v>148</v>
      </c>
      <c r="AU413" s="155" t="s">
        <v>78</v>
      </c>
      <c r="AV413" s="13" t="s">
        <v>78</v>
      </c>
      <c r="AW413" s="13" t="s">
        <v>29</v>
      </c>
      <c r="AX413" s="13" t="s">
        <v>70</v>
      </c>
      <c r="AY413" s="155" t="s">
        <v>142</v>
      </c>
    </row>
    <row r="414" spans="2:51" s="14" customFormat="1" ht="12">
      <c r="B414" s="161"/>
      <c r="D414" s="148" t="s">
        <v>148</v>
      </c>
      <c r="E414" s="162" t="s">
        <v>1</v>
      </c>
      <c r="F414" s="163" t="s">
        <v>152</v>
      </c>
      <c r="H414" s="164">
        <v>38.642</v>
      </c>
      <c r="I414" s="165"/>
      <c r="L414" s="161"/>
      <c r="M414" s="166"/>
      <c r="T414" s="167"/>
      <c r="AT414" s="162" t="s">
        <v>148</v>
      </c>
      <c r="AU414" s="162" t="s">
        <v>78</v>
      </c>
      <c r="AV414" s="14" t="s">
        <v>84</v>
      </c>
      <c r="AW414" s="14" t="s">
        <v>29</v>
      </c>
      <c r="AX414" s="14" t="s">
        <v>74</v>
      </c>
      <c r="AY414" s="162" t="s">
        <v>142</v>
      </c>
    </row>
    <row r="415" spans="2:65" s="1" customFormat="1" ht="24.15" customHeight="1">
      <c r="B415" s="132"/>
      <c r="C415" s="133" t="s">
        <v>455</v>
      </c>
      <c r="D415" s="133" t="s">
        <v>144</v>
      </c>
      <c r="E415" s="134" t="s">
        <v>456</v>
      </c>
      <c r="F415" s="135" t="s">
        <v>457</v>
      </c>
      <c r="G415" s="136" t="s">
        <v>365</v>
      </c>
      <c r="H415" s="137">
        <v>0.853</v>
      </c>
      <c r="I415" s="138"/>
      <c r="J415" s="139">
        <f>ROUND(I415*H415,2)</f>
        <v>0</v>
      </c>
      <c r="K415" s="140"/>
      <c r="L415" s="31"/>
      <c r="M415" s="141" t="s">
        <v>1</v>
      </c>
      <c r="N415" s="142" t="s">
        <v>37</v>
      </c>
      <c r="P415" s="143">
        <f>O415*H415</f>
        <v>0</v>
      </c>
      <c r="Q415" s="143">
        <v>0</v>
      </c>
      <c r="R415" s="143">
        <f>Q415*H415</f>
        <v>0</v>
      </c>
      <c r="S415" s="143">
        <v>0</v>
      </c>
      <c r="T415" s="144">
        <f>S415*H415</f>
        <v>0</v>
      </c>
      <c r="AR415" s="145" t="s">
        <v>201</v>
      </c>
      <c r="AT415" s="145" t="s">
        <v>144</v>
      </c>
      <c r="AU415" s="145" t="s">
        <v>78</v>
      </c>
      <c r="AY415" s="16" t="s">
        <v>142</v>
      </c>
      <c r="BE415" s="146">
        <f>IF(N415="základní",J415,0)</f>
        <v>0</v>
      </c>
      <c r="BF415" s="146">
        <f>IF(N415="snížená",J415,0)</f>
        <v>0</v>
      </c>
      <c r="BG415" s="146">
        <f>IF(N415="zákl. přenesená",J415,0)</f>
        <v>0</v>
      </c>
      <c r="BH415" s="146">
        <f>IF(N415="sníž. přenesená",J415,0)</f>
        <v>0</v>
      </c>
      <c r="BI415" s="146">
        <f>IF(N415="nulová",J415,0)</f>
        <v>0</v>
      </c>
      <c r="BJ415" s="16" t="s">
        <v>74</v>
      </c>
      <c r="BK415" s="146">
        <f>ROUND(I415*H415,2)</f>
        <v>0</v>
      </c>
      <c r="BL415" s="16" t="s">
        <v>201</v>
      </c>
      <c r="BM415" s="145" t="s">
        <v>458</v>
      </c>
    </row>
    <row r="416" spans="2:63" s="11" customFormat="1" ht="22.75" customHeight="1">
      <c r="B416" s="120"/>
      <c r="D416" s="121" t="s">
        <v>69</v>
      </c>
      <c r="E416" s="130" t="s">
        <v>459</v>
      </c>
      <c r="F416" s="130" t="s">
        <v>460</v>
      </c>
      <c r="I416" s="123"/>
      <c r="J416" s="131">
        <f>BK416</f>
        <v>0</v>
      </c>
      <c r="L416" s="120"/>
      <c r="M416" s="125"/>
      <c r="P416" s="126">
        <f>SUM(P417:P442)</f>
        <v>0</v>
      </c>
      <c r="R416" s="126">
        <f>SUM(R417:R442)</f>
        <v>0</v>
      </c>
      <c r="T416" s="127">
        <f>SUM(T417:T442)</f>
        <v>0</v>
      </c>
      <c r="AR416" s="121" t="s">
        <v>78</v>
      </c>
      <c r="AT416" s="128" t="s">
        <v>69</v>
      </c>
      <c r="AU416" s="128" t="s">
        <v>74</v>
      </c>
      <c r="AY416" s="121" t="s">
        <v>142</v>
      </c>
      <c r="BK416" s="129">
        <f>SUM(BK417:BK442)</f>
        <v>0</v>
      </c>
    </row>
    <row r="417" spans="2:65" s="1" customFormat="1" ht="55.5" customHeight="1">
      <c r="B417" s="132"/>
      <c r="C417" s="133" t="s">
        <v>337</v>
      </c>
      <c r="D417" s="133" t="s">
        <v>144</v>
      </c>
      <c r="E417" s="134" t="s">
        <v>461</v>
      </c>
      <c r="F417" s="135" t="s">
        <v>462</v>
      </c>
      <c r="G417" s="136" t="s">
        <v>463</v>
      </c>
      <c r="H417" s="137">
        <v>4</v>
      </c>
      <c r="I417" s="138"/>
      <c r="J417" s="139">
        <f aca="true" t="shared" si="0" ref="J417:J442">ROUND(I417*H417,2)</f>
        <v>0</v>
      </c>
      <c r="K417" s="140"/>
      <c r="L417" s="31"/>
      <c r="M417" s="141" t="s">
        <v>1</v>
      </c>
      <c r="N417" s="142" t="s">
        <v>37</v>
      </c>
      <c r="P417" s="143">
        <f aca="true" t="shared" si="1" ref="P417:P442">O417*H417</f>
        <v>0</v>
      </c>
      <c r="Q417" s="143">
        <v>0</v>
      </c>
      <c r="R417" s="143">
        <f aca="true" t="shared" si="2" ref="R417:R442">Q417*H417</f>
        <v>0</v>
      </c>
      <c r="S417" s="143">
        <v>0</v>
      </c>
      <c r="T417" s="144">
        <f aca="true" t="shared" si="3" ref="T417:T442">S417*H417</f>
        <v>0</v>
      </c>
      <c r="AR417" s="145" t="s">
        <v>201</v>
      </c>
      <c r="AT417" s="145" t="s">
        <v>144</v>
      </c>
      <c r="AU417" s="145" t="s">
        <v>78</v>
      </c>
      <c r="AY417" s="16" t="s">
        <v>142</v>
      </c>
      <c r="BE417" s="146">
        <f aca="true" t="shared" si="4" ref="BE417:BE442">IF(N417="základní",J417,0)</f>
        <v>0</v>
      </c>
      <c r="BF417" s="146">
        <f aca="true" t="shared" si="5" ref="BF417:BF442">IF(N417="snížená",J417,0)</f>
        <v>0</v>
      </c>
      <c r="BG417" s="146">
        <f aca="true" t="shared" si="6" ref="BG417:BG442">IF(N417="zákl. přenesená",J417,0)</f>
        <v>0</v>
      </c>
      <c r="BH417" s="146">
        <f aca="true" t="shared" si="7" ref="BH417:BH442">IF(N417="sníž. přenesená",J417,0)</f>
        <v>0</v>
      </c>
      <c r="BI417" s="146">
        <f aca="true" t="shared" si="8" ref="BI417:BI442">IF(N417="nulová",J417,0)</f>
        <v>0</v>
      </c>
      <c r="BJ417" s="16" t="s">
        <v>74</v>
      </c>
      <c r="BK417" s="146">
        <f aca="true" t="shared" si="9" ref="BK417:BK442">ROUND(I417*H417,2)</f>
        <v>0</v>
      </c>
      <c r="BL417" s="16" t="s">
        <v>201</v>
      </c>
      <c r="BM417" s="145" t="s">
        <v>464</v>
      </c>
    </row>
    <row r="418" spans="2:65" s="1" customFormat="1" ht="49" customHeight="1">
      <c r="B418" s="132"/>
      <c r="C418" s="133" t="s">
        <v>465</v>
      </c>
      <c r="D418" s="133" t="s">
        <v>144</v>
      </c>
      <c r="E418" s="134" t="s">
        <v>466</v>
      </c>
      <c r="F418" s="135" t="s">
        <v>467</v>
      </c>
      <c r="G418" s="136" t="s">
        <v>463</v>
      </c>
      <c r="H418" s="137">
        <v>1</v>
      </c>
      <c r="I418" s="138"/>
      <c r="J418" s="139">
        <f t="shared" si="0"/>
        <v>0</v>
      </c>
      <c r="K418" s="140"/>
      <c r="L418" s="31"/>
      <c r="M418" s="141" t="s">
        <v>1</v>
      </c>
      <c r="N418" s="142" t="s">
        <v>37</v>
      </c>
      <c r="P418" s="143">
        <f t="shared" si="1"/>
        <v>0</v>
      </c>
      <c r="Q418" s="143">
        <v>0</v>
      </c>
      <c r="R418" s="143">
        <f t="shared" si="2"/>
        <v>0</v>
      </c>
      <c r="S418" s="143">
        <v>0</v>
      </c>
      <c r="T418" s="144">
        <f t="shared" si="3"/>
        <v>0</v>
      </c>
      <c r="AR418" s="145" t="s">
        <v>201</v>
      </c>
      <c r="AT418" s="145" t="s">
        <v>144</v>
      </c>
      <c r="AU418" s="145" t="s">
        <v>78</v>
      </c>
      <c r="AY418" s="16" t="s">
        <v>142</v>
      </c>
      <c r="BE418" s="146">
        <f t="shared" si="4"/>
        <v>0</v>
      </c>
      <c r="BF418" s="146">
        <f t="shared" si="5"/>
        <v>0</v>
      </c>
      <c r="BG418" s="146">
        <f t="shared" si="6"/>
        <v>0</v>
      </c>
      <c r="BH418" s="146">
        <f t="shared" si="7"/>
        <v>0</v>
      </c>
      <c r="BI418" s="146">
        <f t="shared" si="8"/>
        <v>0</v>
      </c>
      <c r="BJ418" s="16" t="s">
        <v>74</v>
      </c>
      <c r="BK418" s="146">
        <f t="shared" si="9"/>
        <v>0</v>
      </c>
      <c r="BL418" s="16" t="s">
        <v>201</v>
      </c>
      <c r="BM418" s="145" t="s">
        <v>228</v>
      </c>
    </row>
    <row r="419" spans="2:65" s="1" customFormat="1" ht="49" customHeight="1">
      <c r="B419" s="132"/>
      <c r="C419" s="133" t="s">
        <v>343</v>
      </c>
      <c r="D419" s="133" t="s">
        <v>144</v>
      </c>
      <c r="E419" s="134" t="s">
        <v>468</v>
      </c>
      <c r="F419" s="135" t="s">
        <v>469</v>
      </c>
      <c r="G419" s="136" t="s">
        <v>463</v>
      </c>
      <c r="H419" s="137">
        <v>1</v>
      </c>
      <c r="I419" s="138"/>
      <c r="J419" s="139">
        <f t="shared" si="0"/>
        <v>0</v>
      </c>
      <c r="K419" s="140"/>
      <c r="L419" s="31"/>
      <c r="M419" s="141" t="s">
        <v>1</v>
      </c>
      <c r="N419" s="142" t="s">
        <v>37</v>
      </c>
      <c r="P419" s="143">
        <f t="shared" si="1"/>
        <v>0</v>
      </c>
      <c r="Q419" s="143">
        <v>0</v>
      </c>
      <c r="R419" s="143">
        <f t="shared" si="2"/>
        <v>0</v>
      </c>
      <c r="S419" s="143">
        <v>0</v>
      </c>
      <c r="T419" s="144">
        <f t="shared" si="3"/>
        <v>0</v>
      </c>
      <c r="AR419" s="145" t="s">
        <v>201</v>
      </c>
      <c r="AT419" s="145" t="s">
        <v>144</v>
      </c>
      <c r="AU419" s="145" t="s">
        <v>78</v>
      </c>
      <c r="AY419" s="16" t="s">
        <v>142</v>
      </c>
      <c r="BE419" s="146">
        <f t="shared" si="4"/>
        <v>0</v>
      </c>
      <c r="BF419" s="146">
        <f t="shared" si="5"/>
        <v>0</v>
      </c>
      <c r="BG419" s="146">
        <f t="shared" si="6"/>
        <v>0</v>
      </c>
      <c r="BH419" s="146">
        <f t="shared" si="7"/>
        <v>0</v>
      </c>
      <c r="BI419" s="146">
        <f t="shared" si="8"/>
        <v>0</v>
      </c>
      <c r="BJ419" s="16" t="s">
        <v>74</v>
      </c>
      <c r="BK419" s="146">
        <f t="shared" si="9"/>
        <v>0</v>
      </c>
      <c r="BL419" s="16" t="s">
        <v>201</v>
      </c>
      <c r="BM419" s="145" t="s">
        <v>470</v>
      </c>
    </row>
    <row r="420" spans="2:65" s="1" customFormat="1" ht="49" customHeight="1">
      <c r="B420" s="132"/>
      <c r="C420" s="133" t="s">
        <v>471</v>
      </c>
      <c r="D420" s="133" t="s">
        <v>144</v>
      </c>
      <c r="E420" s="134" t="s">
        <v>472</v>
      </c>
      <c r="F420" s="135" t="s">
        <v>473</v>
      </c>
      <c r="G420" s="136" t="s">
        <v>463</v>
      </c>
      <c r="H420" s="137">
        <v>1</v>
      </c>
      <c r="I420" s="138"/>
      <c r="J420" s="139">
        <f t="shared" si="0"/>
        <v>0</v>
      </c>
      <c r="K420" s="140"/>
      <c r="L420" s="31"/>
      <c r="M420" s="141" t="s">
        <v>1</v>
      </c>
      <c r="N420" s="142" t="s">
        <v>37</v>
      </c>
      <c r="P420" s="143">
        <f t="shared" si="1"/>
        <v>0</v>
      </c>
      <c r="Q420" s="143">
        <v>0</v>
      </c>
      <c r="R420" s="143">
        <f t="shared" si="2"/>
        <v>0</v>
      </c>
      <c r="S420" s="143">
        <v>0</v>
      </c>
      <c r="T420" s="144">
        <f t="shared" si="3"/>
        <v>0</v>
      </c>
      <c r="AR420" s="145" t="s">
        <v>201</v>
      </c>
      <c r="AT420" s="145" t="s">
        <v>144</v>
      </c>
      <c r="AU420" s="145" t="s">
        <v>78</v>
      </c>
      <c r="AY420" s="16" t="s">
        <v>142</v>
      </c>
      <c r="BE420" s="146">
        <f t="shared" si="4"/>
        <v>0</v>
      </c>
      <c r="BF420" s="146">
        <f t="shared" si="5"/>
        <v>0</v>
      </c>
      <c r="BG420" s="146">
        <f t="shared" si="6"/>
        <v>0</v>
      </c>
      <c r="BH420" s="146">
        <f t="shared" si="7"/>
        <v>0</v>
      </c>
      <c r="BI420" s="146">
        <f t="shared" si="8"/>
        <v>0</v>
      </c>
      <c r="BJ420" s="16" t="s">
        <v>74</v>
      </c>
      <c r="BK420" s="146">
        <f t="shared" si="9"/>
        <v>0</v>
      </c>
      <c r="BL420" s="16" t="s">
        <v>201</v>
      </c>
      <c r="BM420" s="145" t="s">
        <v>474</v>
      </c>
    </row>
    <row r="421" spans="2:65" s="1" customFormat="1" ht="44.25" customHeight="1">
      <c r="B421" s="132"/>
      <c r="C421" s="133" t="s">
        <v>348</v>
      </c>
      <c r="D421" s="133" t="s">
        <v>144</v>
      </c>
      <c r="E421" s="134" t="s">
        <v>475</v>
      </c>
      <c r="F421" s="135" t="s">
        <v>476</v>
      </c>
      <c r="G421" s="136" t="s">
        <v>463</v>
      </c>
      <c r="H421" s="137">
        <v>1</v>
      </c>
      <c r="I421" s="138"/>
      <c r="J421" s="139">
        <f t="shared" si="0"/>
        <v>0</v>
      </c>
      <c r="K421" s="140"/>
      <c r="L421" s="31"/>
      <c r="M421" s="141" t="s">
        <v>1</v>
      </c>
      <c r="N421" s="142" t="s">
        <v>37</v>
      </c>
      <c r="P421" s="143">
        <f t="shared" si="1"/>
        <v>0</v>
      </c>
      <c r="Q421" s="143">
        <v>0</v>
      </c>
      <c r="R421" s="143">
        <f t="shared" si="2"/>
        <v>0</v>
      </c>
      <c r="S421" s="143">
        <v>0</v>
      </c>
      <c r="T421" s="144">
        <f t="shared" si="3"/>
        <v>0</v>
      </c>
      <c r="AR421" s="145" t="s">
        <v>201</v>
      </c>
      <c r="AT421" s="145" t="s">
        <v>144</v>
      </c>
      <c r="AU421" s="145" t="s">
        <v>78</v>
      </c>
      <c r="AY421" s="16" t="s">
        <v>142</v>
      </c>
      <c r="BE421" s="146">
        <f t="shared" si="4"/>
        <v>0</v>
      </c>
      <c r="BF421" s="146">
        <f t="shared" si="5"/>
        <v>0</v>
      </c>
      <c r="BG421" s="146">
        <f t="shared" si="6"/>
        <v>0</v>
      </c>
      <c r="BH421" s="146">
        <f t="shared" si="7"/>
        <v>0</v>
      </c>
      <c r="BI421" s="146">
        <f t="shared" si="8"/>
        <v>0</v>
      </c>
      <c r="BJ421" s="16" t="s">
        <v>74</v>
      </c>
      <c r="BK421" s="146">
        <f t="shared" si="9"/>
        <v>0</v>
      </c>
      <c r="BL421" s="16" t="s">
        <v>201</v>
      </c>
      <c r="BM421" s="145" t="s">
        <v>477</v>
      </c>
    </row>
    <row r="422" spans="2:65" s="1" customFormat="1" ht="49" customHeight="1">
      <c r="B422" s="132"/>
      <c r="C422" s="133" t="s">
        <v>478</v>
      </c>
      <c r="D422" s="133" t="s">
        <v>144</v>
      </c>
      <c r="E422" s="134" t="s">
        <v>479</v>
      </c>
      <c r="F422" s="135" t="s">
        <v>480</v>
      </c>
      <c r="G422" s="136" t="s">
        <v>463</v>
      </c>
      <c r="H422" s="137">
        <v>1</v>
      </c>
      <c r="I422" s="138"/>
      <c r="J422" s="139">
        <f t="shared" si="0"/>
        <v>0</v>
      </c>
      <c r="K422" s="140"/>
      <c r="L422" s="31"/>
      <c r="M422" s="141" t="s">
        <v>1</v>
      </c>
      <c r="N422" s="142" t="s">
        <v>37</v>
      </c>
      <c r="P422" s="143">
        <f t="shared" si="1"/>
        <v>0</v>
      </c>
      <c r="Q422" s="143">
        <v>0</v>
      </c>
      <c r="R422" s="143">
        <f t="shared" si="2"/>
        <v>0</v>
      </c>
      <c r="S422" s="143">
        <v>0</v>
      </c>
      <c r="T422" s="144">
        <f t="shared" si="3"/>
        <v>0</v>
      </c>
      <c r="AR422" s="145" t="s">
        <v>201</v>
      </c>
      <c r="AT422" s="145" t="s">
        <v>144</v>
      </c>
      <c r="AU422" s="145" t="s">
        <v>78</v>
      </c>
      <c r="AY422" s="16" t="s">
        <v>142</v>
      </c>
      <c r="BE422" s="146">
        <f t="shared" si="4"/>
        <v>0</v>
      </c>
      <c r="BF422" s="146">
        <f t="shared" si="5"/>
        <v>0</v>
      </c>
      <c r="BG422" s="146">
        <f t="shared" si="6"/>
        <v>0</v>
      </c>
      <c r="BH422" s="146">
        <f t="shared" si="7"/>
        <v>0</v>
      </c>
      <c r="BI422" s="146">
        <f t="shared" si="8"/>
        <v>0</v>
      </c>
      <c r="BJ422" s="16" t="s">
        <v>74</v>
      </c>
      <c r="BK422" s="146">
        <f t="shared" si="9"/>
        <v>0</v>
      </c>
      <c r="BL422" s="16" t="s">
        <v>201</v>
      </c>
      <c r="BM422" s="145" t="s">
        <v>481</v>
      </c>
    </row>
    <row r="423" spans="2:65" s="1" customFormat="1" ht="37.75" customHeight="1">
      <c r="B423" s="132"/>
      <c r="C423" s="133" t="s">
        <v>354</v>
      </c>
      <c r="D423" s="133" t="s">
        <v>144</v>
      </c>
      <c r="E423" s="134" t="s">
        <v>482</v>
      </c>
      <c r="F423" s="135" t="s">
        <v>483</v>
      </c>
      <c r="G423" s="136" t="s">
        <v>463</v>
      </c>
      <c r="H423" s="137">
        <v>1</v>
      </c>
      <c r="I423" s="138"/>
      <c r="J423" s="139">
        <f t="shared" si="0"/>
        <v>0</v>
      </c>
      <c r="K423" s="140"/>
      <c r="L423" s="31"/>
      <c r="M423" s="141" t="s">
        <v>1</v>
      </c>
      <c r="N423" s="142" t="s">
        <v>37</v>
      </c>
      <c r="P423" s="143">
        <f t="shared" si="1"/>
        <v>0</v>
      </c>
      <c r="Q423" s="143">
        <v>0</v>
      </c>
      <c r="R423" s="143">
        <f t="shared" si="2"/>
        <v>0</v>
      </c>
      <c r="S423" s="143">
        <v>0</v>
      </c>
      <c r="T423" s="144">
        <f t="shared" si="3"/>
        <v>0</v>
      </c>
      <c r="AR423" s="145" t="s">
        <v>201</v>
      </c>
      <c r="AT423" s="145" t="s">
        <v>144</v>
      </c>
      <c r="AU423" s="145" t="s">
        <v>78</v>
      </c>
      <c r="AY423" s="16" t="s">
        <v>142</v>
      </c>
      <c r="BE423" s="146">
        <f t="shared" si="4"/>
        <v>0</v>
      </c>
      <c r="BF423" s="146">
        <f t="shared" si="5"/>
        <v>0</v>
      </c>
      <c r="BG423" s="146">
        <f t="shared" si="6"/>
        <v>0</v>
      </c>
      <c r="BH423" s="146">
        <f t="shared" si="7"/>
        <v>0</v>
      </c>
      <c r="BI423" s="146">
        <f t="shared" si="8"/>
        <v>0</v>
      </c>
      <c r="BJ423" s="16" t="s">
        <v>74</v>
      </c>
      <c r="BK423" s="146">
        <f t="shared" si="9"/>
        <v>0</v>
      </c>
      <c r="BL423" s="16" t="s">
        <v>201</v>
      </c>
      <c r="BM423" s="145" t="s">
        <v>484</v>
      </c>
    </row>
    <row r="424" spans="2:65" s="1" customFormat="1" ht="37.75" customHeight="1">
      <c r="B424" s="132"/>
      <c r="C424" s="133" t="s">
        <v>485</v>
      </c>
      <c r="D424" s="133" t="s">
        <v>144</v>
      </c>
      <c r="E424" s="134" t="s">
        <v>486</v>
      </c>
      <c r="F424" s="135" t="s">
        <v>487</v>
      </c>
      <c r="G424" s="136" t="s">
        <v>463</v>
      </c>
      <c r="H424" s="137">
        <v>1</v>
      </c>
      <c r="I424" s="138"/>
      <c r="J424" s="139">
        <f t="shared" si="0"/>
        <v>0</v>
      </c>
      <c r="K424" s="140"/>
      <c r="L424" s="31"/>
      <c r="M424" s="141" t="s">
        <v>1</v>
      </c>
      <c r="N424" s="142" t="s">
        <v>37</v>
      </c>
      <c r="P424" s="143">
        <f t="shared" si="1"/>
        <v>0</v>
      </c>
      <c r="Q424" s="143">
        <v>0</v>
      </c>
      <c r="R424" s="143">
        <f t="shared" si="2"/>
        <v>0</v>
      </c>
      <c r="S424" s="143">
        <v>0</v>
      </c>
      <c r="T424" s="144">
        <f t="shared" si="3"/>
        <v>0</v>
      </c>
      <c r="AR424" s="145" t="s">
        <v>201</v>
      </c>
      <c r="AT424" s="145" t="s">
        <v>144</v>
      </c>
      <c r="AU424" s="145" t="s">
        <v>78</v>
      </c>
      <c r="AY424" s="16" t="s">
        <v>142</v>
      </c>
      <c r="BE424" s="146">
        <f t="shared" si="4"/>
        <v>0</v>
      </c>
      <c r="BF424" s="146">
        <f t="shared" si="5"/>
        <v>0</v>
      </c>
      <c r="BG424" s="146">
        <f t="shared" si="6"/>
        <v>0</v>
      </c>
      <c r="BH424" s="146">
        <f t="shared" si="7"/>
        <v>0</v>
      </c>
      <c r="BI424" s="146">
        <f t="shared" si="8"/>
        <v>0</v>
      </c>
      <c r="BJ424" s="16" t="s">
        <v>74</v>
      </c>
      <c r="BK424" s="146">
        <f t="shared" si="9"/>
        <v>0</v>
      </c>
      <c r="BL424" s="16" t="s">
        <v>201</v>
      </c>
      <c r="BM424" s="145" t="s">
        <v>488</v>
      </c>
    </row>
    <row r="425" spans="2:65" s="1" customFormat="1" ht="37.75" customHeight="1">
      <c r="B425" s="132"/>
      <c r="C425" s="133" t="s">
        <v>360</v>
      </c>
      <c r="D425" s="133" t="s">
        <v>144</v>
      </c>
      <c r="E425" s="134" t="s">
        <v>489</v>
      </c>
      <c r="F425" s="135" t="s">
        <v>490</v>
      </c>
      <c r="G425" s="136" t="s">
        <v>463</v>
      </c>
      <c r="H425" s="137">
        <v>1</v>
      </c>
      <c r="I425" s="138"/>
      <c r="J425" s="139">
        <f t="shared" si="0"/>
        <v>0</v>
      </c>
      <c r="K425" s="140"/>
      <c r="L425" s="31"/>
      <c r="M425" s="141" t="s">
        <v>1</v>
      </c>
      <c r="N425" s="142" t="s">
        <v>37</v>
      </c>
      <c r="P425" s="143">
        <f t="shared" si="1"/>
        <v>0</v>
      </c>
      <c r="Q425" s="143">
        <v>0</v>
      </c>
      <c r="R425" s="143">
        <f t="shared" si="2"/>
        <v>0</v>
      </c>
      <c r="S425" s="143">
        <v>0</v>
      </c>
      <c r="T425" s="144">
        <f t="shared" si="3"/>
        <v>0</v>
      </c>
      <c r="AR425" s="145" t="s">
        <v>201</v>
      </c>
      <c r="AT425" s="145" t="s">
        <v>144</v>
      </c>
      <c r="AU425" s="145" t="s">
        <v>78</v>
      </c>
      <c r="AY425" s="16" t="s">
        <v>142</v>
      </c>
      <c r="BE425" s="146">
        <f t="shared" si="4"/>
        <v>0</v>
      </c>
      <c r="BF425" s="146">
        <f t="shared" si="5"/>
        <v>0</v>
      </c>
      <c r="BG425" s="146">
        <f t="shared" si="6"/>
        <v>0</v>
      </c>
      <c r="BH425" s="146">
        <f t="shared" si="7"/>
        <v>0</v>
      </c>
      <c r="BI425" s="146">
        <f t="shared" si="8"/>
        <v>0</v>
      </c>
      <c r="BJ425" s="16" t="s">
        <v>74</v>
      </c>
      <c r="BK425" s="146">
        <f t="shared" si="9"/>
        <v>0</v>
      </c>
      <c r="BL425" s="16" t="s">
        <v>201</v>
      </c>
      <c r="BM425" s="145" t="s">
        <v>491</v>
      </c>
    </row>
    <row r="426" spans="2:65" s="1" customFormat="1" ht="37.75" customHeight="1">
      <c r="B426" s="132"/>
      <c r="C426" s="133" t="s">
        <v>492</v>
      </c>
      <c r="D426" s="133" t="s">
        <v>144</v>
      </c>
      <c r="E426" s="134" t="s">
        <v>493</v>
      </c>
      <c r="F426" s="135" t="s">
        <v>494</v>
      </c>
      <c r="G426" s="136" t="s">
        <v>463</v>
      </c>
      <c r="H426" s="137">
        <v>2</v>
      </c>
      <c r="I426" s="138"/>
      <c r="J426" s="139">
        <f t="shared" si="0"/>
        <v>0</v>
      </c>
      <c r="K426" s="140"/>
      <c r="L426" s="31"/>
      <c r="M426" s="141" t="s">
        <v>1</v>
      </c>
      <c r="N426" s="142" t="s">
        <v>37</v>
      </c>
      <c r="P426" s="143">
        <f t="shared" si="1"/>
        <v>0</v>
      </c>
      <c r="Q426" s="143">
        <v>0</v>
      </c>
      <c r="R426" s="143">
        <f t="shared" si="2"/>
        <v>0</v>
      </c>
      <c r="S426" s="143">
        <v>0</v>
      </c>
      <c r="T426" s="144">
        <f t="shared" si="3"/>
        <v>0</v>
      </c>
      <c r="AR426" s="145" t="s">
        <v>201</v>
      </c>
      <c r="AT426" s="145" t="s">
        <v>144</v>
      </c>
      <c r="AU426" s="145" t="s">
        <v>78</v>
      </c>
      <c r="AY426" s="16" t="s">
        <v>142</v>
      </c>
      <c r="BE426" s="146">
        <f t="shared" si="4"/>
        <v>0</v>
      </c>
      <c r="BF426" s="146">
        <f t="shared" si="5"/>
        <v>0</v>
      </c>
      <c r="BG426" s="146">
        <f t="shared" si="6"/>
        <v>0</v>
      </c>
      <c r="BH426" s="146">
        <f t="shared" si="7"/>
        <v>0</v>
      </c>
      <c r="BI426" s="146">
        <f t="shared" si="8"/>
        <v>0</v>
      </c>
      <c r="BJ426" s="16" t="s">
        <v>74</v>
      </c>
      <c r="BK426" s="146">
        <f t="shared" si="9"/>
        <v>0</v>
      </c>
      <c r="BL426" s="16" t="s">
        <v>201</v>
      </c>
      <c r="BM426" s="145" t="s">
        <v>495</v>
      </c>
    </row>
    <row r="427" spans="2:65" s="1" customFormat="1" ht="37.75" customHeight="1">
      <c r="B427" s="132"/>
      <c r="C427" s="133" t="s">
        <v>366</v>
      </c>
      <c r="D427" s="133" t="s">
        <v>144</v>
      </c>
      <c r="E427" s="134" t="s">
        <v>496</v>
      </c>
      <c r="F427" s="135" t="s">
        <v>497</v>
      </c>
      <c r="G427" s="136" t="s">
        <v>463</v>
      </c>
      <c r="H427" s="137">
        <v>1</v>
      </c>
      <c r="I427" s="138"/>
      <c r="J427" s="139">
        <f t="shared" si="0"/>
        <v>0</v>
      </c>
      <c r="K427" s="140"/>
      <c r="L427" s="31"/>
      <c r="M427" s="141" t="s">
        <v>1</v>
      </c>
      <c r="N427" s="142" t="s">
        <v>37</v>
      </c>
      <c r="P427" s="143">
        <f t="shared" si="1"/>
        <v>0</v>
      </c>
      <c r="Q427" s="143">
        <v>0</v>
      </c>
      <c r="R427" s="143">
        <f t="shared" si="2"/>
        <v>0</v>
      </c>
      <c r="S427" s="143">
        <v>0</v>
      </c>
      <c r="T427" s="144">
        <f t="shared" si="3"/>
        <v>0</v>
      </c>
      <c r="AR427" s="145" t="s">
        <v>201</v>
      </c>
      <c r="AT427" s="145" t="s">
        <v>144</v>
      </c>
      <c r="AU427" s="145" t="s">
        <v>78</v>
      </c>
      <c r="AY427" s="16" t="s">
        <v>142</v>
      </c>
      <c r="BE427" s="146">
        <f t="shared" si="4"/>
        <v>0</v>
      </c>
      <c r="BF427" s="146">
        <f t="shared" si="5"/>
        <v>0</v>
      </c>
      <c r="BG427" s="146">
        <f t="shared" si="6"/>
        <v>0</v>
      </c>
      <c r="BH427" s="146">
        <f t="shared" si="7"/>
        <v>0</v>
      </c>
      <c r="BI427" s="146">
        <f t="shared" si="8"/>
        <v>0</v>
      </c>
      <c r="BJ427" s="16" t="s">
        <v>74</v>
      </c>
      <c r="BK427" s="146">
        <f t="shared" si="9"/>
        <v>0</v>
      </c>
      <c r="BL427" s="16" t="s">
        <v>201</v>
      </c>
      <c r="BM427" s="145" t="s">
        <v>498</v>
      </c>
    </row>
    <row r="428" spans="2:65" s="1" customFormat="1" ht="37.75" customHeight="1">
      <c r="B428" s="132"/>
      <c r="C428" s="133" t="s">
        <v>499</v>
      </c>
      <c r="D428" s="133" t="s">
        <v>144</v>
      </c>
      <c r="E428" s="134" t="s">
        <v>500</v>
      </c>
      <c r="F428" s="135" t="s">
        <v>501</v>
      </c>
      <c r="G428" s="136" t="s">
        <v>463</v>
      </c>
      <c r="H428" s="137">
        <v>1</v>
      </c>
      <c r="I428" s="138"/>
      <c r="J428" s="139">
        <f t="shared" si="0"/>
        <v>0</v>
      </c>
      <c r="K428" s="140"/>
      <c r="L428" s="31"/>
      <c r="M428" s="141" t="s">
        <v>1</v>
      </c>
      <c r="N428" s="142" t="s">
        <v>37</v>
      </c>
      <c r="P428" s="143">
        <f t="shared" si="1"/>
        <v>0</v>
      </c>
      <c r="Q428" s="143">
        <v>0</v>
      </c>
      <c r="R428" s="143">
        <f t="shared" si="2"/>
        <v>0</v>
      </c>
      <c r="S428" s="143">
        <v>0</v>
      </c>
      <c r="T428" s="144">
        <f t="shared" si="3"/>
        <v>0</v>
      </c>
      <c r="AR428" s="145" t="s">
        <v>201</v>
      </c>
      <c r="AT428" s="145" t="s">
        <v>144</v>
      </c>
      <c r="AU428" s="145" t="s">
        <v>78</v>
      </c>
      <c r="AY428" s="16" t="s">
        <v>142</v>
      </c>
      <c r="BE428" s="146">
        <f t="shared" si="4"/>
        <v>0</v>
      </c>
      <c r="BF428" s="146">
        <f t="shared" si="5"/>
        <v>0</v>
      </c>
      <c r="BG428" s="146">
        <f t="shared" si="6"/>
        <v>0</v>
      </c>
      <c r="BH428" s="146">
        <f t="shared" si="7"/>
        <v>0</v>
      </c>
      <c r="BI428" s="146">
        <f t="shared" si="8"/>
        <v>0</v>
      </c>
      <c r="BJ428" s="16" t="s">
        <v>74</v>
      </c>
      <c r="BK428" s="146">
        <f t="shared" si="9"/>
        <v>0</v>
      </c>
      <c r="BL428" s="16" t="s">
        <v>201</v>
      </c>
      <c r="BM428" s="145" t="s">
        <v>502</v>
      </c>
    </row>
    <row r="429" spans="2:65" s="1" customFormat="1" ht="44.25" customHeight="1">
      <c r="B429" s="132"/>
      <c r="C429" s="133" t="s">
        <v>370</v>
      </c>
      <c r="D429" s="133" t="s">
        <v>144</v>
      </c>
      <c r="E429" s="134" t="s">
        <v>503</v>
      </c>
      <c r="F429" s="135" t="s">
        <v>504</v>
      </c>
      <c r="G429" s="136" t="s">
        <v>463</v>
      </c>
      <c r="H429" s="137">
        <v>1</v>
      </c>
      <c r="I429" s="138"/>
      <c r="J429" s="139">
        <f t="shared" si="0"/>
        <v>0</v>
      </c>
      <c r="K429" s="140"/>
      <c r="L429" s="31"/>
      <c r="M429" s="141" t="s">
        <v>1</v>
      </c>
      <c r="N429" s="142" t="s">
        <v>37</v>
      </c>
      <c r="P429" s="143">
        <f t="shared" si="1"/>
        <v>0</v>
      </c>
      <c r="Q429" s="143">
        <v>0</v>
      </c>
      <c r="R429" s="143">
        <f t="shared" si="2"/>
        <v>0</v>
      </c>
      <c r="S429" s="143">
        <v>0</v>
      </c>
      <c r="T429" s="144">
        <f t="shared" si="3"/>
        <v>0</v>
      </c>
      <c r="AR429" s="145" t="s">
        <v>201</v>
      </c>
      <c r="AT429" s="145" t="s">
        <v>144</v>
      </c>
      <c r="AU429" s="145" t="s">
        <v>78</v>
      </c>
      <c r="AY429" s="16" t="s">
        <v>142</v>
      </c>
      <c r="BE429" s="146">
        <f t="shared" si="4"/>
        <v>0</v>
      </c>
      <c r="BF429" s="146">
        <f t="shared" si="5"/>
        <v>0</v>
      </c>
      <c r="BG429" s="146">
        <f t="shared" si="6"/>
        <v>0</v>
      </c>
      <c r="BH429" s="146">
        <f t="shared" si="7"/>
        <v>0</v>
      </c>
      <c r="BI429" s="146">
        <f t="shared" si="8"/>
        <v>0</v>
      </c>
      <c r="BJ429" s="16" t="s">
        <v>74</v>
      </c>
      <c r="BK429" s="146">
        <f t="shared" si="9"/>
        <v>0</v>
      </c>
      <c r="BL429" s="16" t="s">
        <v>201</v>
      </c>
      <c r="BM429" s="145" t="s">
        <v>505</v>
      </c>
    </row>
    <row r="430" spans="2:65" s="1" customFormat="1" ht="33" customHeight="1">
      <c r="B430" s="132"/>
      <c r="C430" s="133" t="s">
        <v>506</v>
      </c>
      <c r="D430" s="133" t="s">
        <v>144</v>
      </c>
      <c r="E430" s="134" t="s">
        <v>507</v>
      </c>
      <c r="F430" s="135" t="s">
        <v>508</v>
      </c>
      <c r="G430" s="136" t="s">
        <v>463</v>
      </c>
      <c r="H430" s="137">
        <v>1</v>
      </c>
      <c r="I430" s="138"/>
      <c r="J430" s="139">
        <f t="shared" si="0"/>
        <v>0</v>
      </c>
      <c r="K430" s="140"/>
      <c r="L430" s="31"/>
      <c r="M430" s="141" t="s">
        <v>1</v>
      </c>
      <c r="N430" s="142" t="s">
        <v>37</v>
      </c>
      <c r="P430" s="143">
        <f t="shared" si="1"/>
        <v>0</v>
      </c>
      <c r="Q430" s="143">
        <v>0</v>
      </c>
      <c r="R430" s="143">
        <f t="shared" si="2"/>
        <v>0</v>
      </c>
      <c r="S430" s="143">
        <v>0</v>
      </c>
      <c r="T430" s="144">
        <f t="shared" si="3"/>
        <v>0</v>
      </c>
      <c r="AR430" s="145" t="s">
        <v>201</v>
      </c>
      <c r="AT430" s="145" t="s">
        <v>144</v>
      </c>
      <c r="AU430" s="145" t="s">
        <v>78</v>
      </c>
      <c r="AY430" s="16" t="s">
        <v>142</v>
      </c>
      <c r="BE430" s="146">
        <f t="shared" si="4"/>
        <v>0</v>
      </c>
      <c r="BF430" s="146">
        <f t="shared" si="5"/>
        <v>0</v>
      </c>
      <c r="BG430" s="146">
        <f t="shared" si="6"/>
        <v>0</v>
      </c>
      <c r="BH430" s="146">
        <f t="shared" si="7"/>
        <v>0</v>
      </c>
      <c r="BI430" s="146">
        <f t="shared" si="8"/>
        <v>0</v>
      </c>
      <c r="BJ430" s="16" t="s">
        <v>74</v>
      </c>
      <c r="BK430" s="146">
        <f t="shared" si="9"/>
        <v>0</v>
      </c>
      <c r="BL430" s="16" t="s">
        <v>201</v>
      </c>
      <c r="BM430" s="145" t="s">
        <v>509</v>
      </c>
    </row>
    <row r="431" spans="2:65" s="1" customFormat="1" ht="16.5" customHeight="1">
      <c r="B431" s="132"/>
      <c r="C431" s="133" t="s">
        <v>373</v>
      </c>
      <c r="D431" s="133" t="s">
        <v>144</v>
      </c>
      <c r="E431" s="134" t="s">
        <v>510</v>
      </c>
      <c r="F431" s="135" t="s">
        <v>511</v>
      </c>
      <c r="G431" s="136" t="s">
        <v>463</v>
      </c>
      <c r="H431" s="137">
        <v>1</v>
      </c>
      <c r="I431" s="138"/>
      <c r="J431" s="139">
        <f t="shared" si="0"/>
        <v>0</v>
      </c>
      <c r="K431" s="140"/>
      <c r="L431" s="31"/>
      <c r="M431" s="141" t="s">
        <v>1</v>
      </c>
      <c r="N431" s="142" t="s">
        <v>37</v>
      </c>
      <c r="P431" s="143">
        <f t="shared" si="1"/>
        <v>0</v>
      </c>
      <c r="Q431" s="143">
        <v>0</v>
      </c>
      <c r="R431" s="143">
        <f t="shared" si="2"/>
        <v>0</v>
      </c>
      <c r="S431" s="143">
        <v>0</v>
      </c>
      <c r="T431" s="144">
        <f t="shared" si="3"/>
        <v>0</v>
      </c>
      <c r="AR431" s="145" t="s">
        <v>201</v>
      </c>
      <c r="AT431" s="145" t="s">
        <v>144</v>
      </c>
      <c r="AU431" s="145" t="s">
        <v>78</v>
      </c>
      <c r="AY431" s="16" t="s">
        <v>142</v>
      </c>
      <c r="BE431" s="146">
        <f t="shared" si="4"/>
        <v>0</v>
      </c>
      <c r="BF431" s="146">
        <f t="shared" si="5"/>
        <v>0</v>
      </c>
      <c r="BG431" s="146">
        <f t="shared" si="6"/>
        <v>0</v>
      </c>
      <c r="BH431" s="146">
        <f t="shared" si="7"/>
        <v>0</v>
      </c>
      <c r="BI431" s="146">
        <f t="shared" si="8"/>
        <v>0</v>
      </c>
      <c r="BJ431" s="16" t="s">
        <v>74</v>
      </c>
      <c r="BK431" s="146">
        <f t="shared" si="9"/>
        <v>0</v>
      </c>
      <c r="BL431" s="16" t="s">
        <v>201</v>
      </c>
      <c r="BM431" s="145" t="s">
        <v>512</v>
      </c>
    </row>
    <row r="432" spans="2:65" s="1" customFormat="1" ht="55.5" customHeight="1">
      <c r="B432" s="132"/>
      <c r="C432" s="133" t="s">
        <v>513</v>
      </c>
      <c r="D432" s="133" t="s">
        <v>144</v>
      </c>
      <c r="E432" s="134" t="s">
        <v>514</v>
      </c>
      <c r="F432" s="135" t="s">
        <v>515</v>
      </c>
      <c r="G432" s="136" t="s">
        <v>463</v>
      </c>
      <c r="H432" s="137">
        <v>3</v>
      </c>
      <c r="I432" s="138"/>
      <c r="J432" s="139">
        <f t="shared" si="0"/>
        <v>0</v>
      </c>
      <c r="K432" s="140"/>
      <c r="L432" s="31"/>
      <c r="M432" s="141" t="s">
        <v>1</v>
      </c>
      <c r="N432" s="142" t="s">
        <v>37</v>
      </c>
      <c r="P432" s="143">
        <f t="shared" si="1"/>
        <v>0</v>
      </c>
      <c r="Q432" s="143">
        <v>0</v>
      </c>
      <c r="R432" s="143">
        <f t="shared" si="2"/>
        <v>0</v>
      </c>
      <c r="S432" s="143">
        <v>0</v>
      </c>
      <c r="T432" s="144">
        <f t="shared" si="3"/>
        <v>0</v>
      </c>
      <c r="AR432" s="145" t="s">
        <v>201</v>
      </c>
      <c r="AT432" s="145" t="s">
        <v>144</v>
      </c>
      <c r="AU432" s="145" t="s">
        <v>78</v>
      </c>
      <c r="AY432" s="16" t="s">
        <v>142</v>
      </c>
      <c r="BE432" s="146">
        <f t="shared" si="4"/>
        <v>0</v>
      </c>
      <c r="BF432" s="146">
        <f t="shared" si="5"/>
        <v>0</v>
      </c>
      <c r="BG432" s="146">
        <f t="shared" si="6"/>
        <v>0</v>
      </c>
      <c r="BH432" s="146">
        <f t="shared" si="7"/>
        <v>0</v>
      </c>
      <c r="BI432" s="146">
        <f t="shared" si="8"/>
        <v>0</v>
      </c>
      <c r="BJ432" s="16" t="s">
        <v>74</v>
      </c>
      <c r="BK432" s="146">
        <f t="shared" si="9"/>
        <v>0</v>
      </c>
      <c r="BL432" s="16" t="s">
        <v>201</v>
      </c>
      <c r="BM432" s="145" t="s">
        <v>516</v>
      </c>
    </row>
    <row r="433" spans="2:65" s="1" customFormat="1" ht="55.5" customHeight="1">
      <c r="B433" s="132"/>
      <c r="C433" s="133" t="s">
        <v>378</v>
      </c>
      <c r="D433" s="133" t="s">
        <v>144</v>
      </c>
      <c r="E433" s="134" t="s">
        <v>517</v>
      </c>
      <c r="F433" s="135" t="s">
        <v>518</v>
      </c>
      <c r="G433" s="136" t="s">
        <v>463</v>
      </c>
      <c r="H433" s="137">
        <v>3</v>
      </c>
      <c r="I433" s="138"/>
      <c r="J433" s="139">
        <f t="shared" si="0"/>
        <v>0</v>
      </c>
      <c r="K433" s="140"/>
      <c r="L433" s="31"/>
      <c r="M433" s="141" t="s">
        <v>1</v>
      </c>
      <c r="N433" s="142" t="s">
        <v>37</v>
      </c>
      <c r="P433" s="143">
        <f t="shared" si="1"/>
        <v>0</v>
      </c>
      <c r="Q433" s="143">
        <v>0</v>
      </c>
      <c r="R433" s="143">
        <f t="shared" si="2"/>
        <v>0</v>
      </c>
      <c r="S433" s="143">
        <v>0</v>
      </c>
      <c r="T433" s="144">
        <f t="shared" si="3"/>
        <v>0</v>
      </c>
      <c r="AR433" s="145" t="s">
        <v>201</v>
      </c>
      <c r="AT433" s="145" t="s">
        <v>144</v>
      </c>
      <c r="AU433" s="145" t="s">
        <v>78</v>
      </c>
      <c r="AY433" s="16" t="s">
        <v>142</v>
      </c>
      <c r="BE433" s="146">
        <f t="shared" si="4"/>
        <v>0</v>
      </c>
      <c r="BF433" s="146">
        <f t="shared" si="5"/>
        <v>0</v>
      </c>
      <c r="BG433" s="146">
        <f t="shared" si="6"/>
        <v>0</v>
      </c>
      <c r="BH433" s="146">
        <f t="shared" si="7"/>
        <v>0</v>
      </c>
      <c r="BI433" s="146">
        <f t="shared" si="8"/>
        <v>0</v>
      </c>
      <c r="BJ433" s="16" t="s">
        <v>74</v>
      </c>
      <c r="BK433" s="146">
        <f t="shared" si="9"/>
        <v>0</v>
      </c>
      <c r="BL433" s="16" t="s">
        <v>201</v>
      </c>
      <c r="BM433" s="145" t="s">
        <v>519</v>
      </c>
    </row>
    <row r="434" spans="2:65" s="1" customFormat="1" ht="55.5" customHeight="1">
      <c r="B434" s="132"/>
      <c r="C434" s="133" t="s">
        <v>520</v>
      </c>
      <c r="D434" s="133" t="s">
        <v>144</v>
      </c>
      <c r="E434" s="134" t="s">
        <v>521</v>
      </c>
      <c r="F434" s="135" t="s">
        <v>522</v>
      </c>
      <c r="G434" s="136" t="s">
        <v>463</v>
      </c>
      <c r="H434" s="137">
        <v>2</v>
      </c>
      <c r="I434" s="138"/>
      <c r="J434" s="139">
        <f t="shared" si="0"/>
        <v>0</v>
      </c>
      <c r="K434" s="140"/>
      <c r="L434" s="31"/>
      <c r="M434" s="141" t="s">
        <v>1</v>
      </c>
      <c r="N434" s="142" t="s">
        <v>37</v>
      </c>
      <c r="P434" s="143">
        <f t="shared" si="1"/>
        <v>0</v>
      </c>
      <c r="Q434" s="143">
        <v>0</v>
      </c>
      <c r="R434" s="143">
        <f t="shared" si="2"/>
        <v>0</v>
      </c>
      <c r="S434" s="143">
        <v>0</v>
      </c>
      <c r="T434" s="144">
        <f t="shared" si="3"/>
        <v>0</v>
      </c>
      <c r="AR434" s="145" t="s">
        <v>201</v>
      </c>
      <c r="AT434" s="145" t="s">
        <v>144</v>
      </c>
      <c r="AU434" s="145" t="s">
        <v>78</v>
      </c>
      <c r="AY434" s="16" t="s">
        <v>142</v>
      </c>
      <c r="BE434" s="146">
        <f t="shared" si="4"/>
        <v>0</v>
      </c>
      <c r="BF434" s="146">
        <f t="shared" si="5"/>
        <v>0</v>
      </c>
      <c r="BG434" s="146">
        <f t="shared" si="6"/>
        <v>0</v>
      </c>
      <c r="BH434" s="146">
        <f t="shared" si="7"/>
        <v>0</v>
      </c>
      <c r="BI434" s="146">
        <f t="shared" si="8"/>
        <v>0</v>
      </c>
      <c r="BJ434" s="16" t="s">
        <v>74</v>
      </c>
      <c r="BK434" s="146">
        <f t="shared" si="9"/>
        <v>0</v>
      </c>
      <c r="BL434" s="16" t="s">
        <v>201</v>
      </c>
      <c r="BM434" s="145" t="s">
        <v>523</v>
      </c>
    </row>
    <row r="435" spans="2:65" s="1" customFormat="1" ht="55.5" customHeight="1">
      <c r="B435" s="132"/>
      <c r="C435" s="133" t="s">
        <v>383</v>
      </c>
      <c r="D435" s="133" t="s">
        <v>144</v>
      </c>
      <c r="E435" s="134" t="s">
        <v>524</v>
      </c>
      <c r="F435" s="135" t="s">
        <v>525</v>
      </c>
      <c r="G435" s="136" t="s">
        <v>463</v>
      </c>
      <c r="H435" s="137">
        <v>3</v>
      </c>
      <c r="I435" s="138"/>
      <c r="J435" s="139">
        <f t="shared" si="0"/>
        <v>0</v>
      </c>
      <c r="K435" s="140"/>
      <c r="L435" s="31"/>
      <c r="M435" s="141" t="s">
        <v>1</v>
      </c>
      <c r="N435" s="142" t="s">
        <v>37</v>
      </c>
      <c r="P435" s="143">
        <f t="shared" si="1"/>
        <v>0</v>
      </c>
      <c r="Q435" s="143">
        <v>0</v>
      </c>
      <c r="R435" s="143">
        <f t="shared" si="2"/>
        <v>0</v>
      </c>
      <c r="S435" s="143">
        <v>0</v>
      </c>
      <c r="T435" s="144">
        <f t="shared" si="3"/>
        <v>0</v>
      </c>
      <c r="AR435" s="145" t="s">
        <v>201</v>
      </c>
      <c r="AT435" s="145" t="s">
        <v>144</v>
      </c>
      <c r="AU435" s="145" t="s">
        <v>78</v>
      </c>
      <c r="AY435" s="16" t="s">
        <v>142</v>
      </c>
      <c r="BE435" s="146">
        <f t="shared" si="4"/>
        <v>0</v>
      </c>
      <c r="BF435" s="146">
        <f t="shared" si="5"/>
        <v>0</v>
      </c>
      <c r="BG435" s="146">
        <f t="shared" si="6"/>
        <v>0</v>
      </c>
      <c r="BH435" s="146">
        <f t="shared" si="7"/>
        <v>0</v>
      </c>
      <c r="BI435" s="146">
        <f t="shared" si="8"/>
        <v>0</v>
      </c>
      <c r="BJ435" s="16" t="s">
        <v>74</v>
      </c>
      <c r="BK435" s="146">
        <f t="shared" si="9"/>
        <v>0</v>
      </c>
      <c r="BL435" s="16" t="s">
        <v>201</v>
      </c>
      <c r="BM435" s="145" t="s">
        <v>526</v>
      </c>
    </row>
    <row r="436" spans="2:65" s="1" customFormat="1" ht="55.5" customHeight="1">
      <c r="B436" s="132"/>
      <c r="C436" s="133" t="s">
        <v>527</v>
      </c>
      <c r="D436" s="133" t="s">
        <v>144</v>
      </c>
      <c r="E436" s="134" t="s">
        <v>528</v>
      </c>
      <c r="F436" s="135" t="s">
        <v>529</v>
      </c>
      <c r="G436" s="136" t="s">
        <v>463</v>
      </c>
      <c r="H436" s="137">
        <v>3</v>
      </c>
      <c r="I436" s="138"/>
      <c r="J436" s="139">
        <f t="shared" si="0"/>
        <v>0</v>
      </c>
      <c r="K436" s="140"/>
      <c r="L436" s="31"/>
      <c r="M436" s="141" t="s">
        <v>1</v>
      </c>
      <c r="N436" s="142" t="s">
        <v>37</v>
      </c>
      <c r="P436" s="143">
        <f t="shared" si="1"/>
        <v>0</v>
      </c>
      <c r="Q436" s="143">
        <v>0</v>
      </c>
      <c r="R436" s="143">
        <f t="shared" si="2"/>
        <v>0</v>
      </c>
      <c r="S436" s="143">
        <v>0</v>
      </c>
      <c r="T436" s="144">
        <f t="shared" si="3"/>
        <v>0</v>
      </c>
      <c r="AR436" s="145" t="s">
        <v>201</v>
      </c>
      <c r="AT436" s="145" t="s">
        <v>144</v>
      </c>
      <c r="AU436" s="145" t="s">
        <v>78</v>
      </c>
      <c r="AY436" s="16" t="s">
        <v>142</v>
      </c>
      <c r="BE436" s="146">
        <f t="shared" si="4"/>
        <v>0</v>
      </c>
      <c r="BF436" s="146">
        <f t="shared" si="5"/>
        <v>0</v>
      </c>
      <c r="BG436" s="146">
        <f t="shared" si="6"/>
        <v>0</v>
      </c>
      <c r="BH436" s="146">
        <f t="shared" si="7"/>
        <v>0</v>
      </c>
      <c r="BI436" s="146">
        <f t="shared" si="8"/>
        <v>0</v>
      </c>
      <c r="BJ436" s="16" t="s">
        <v>74</v>
      </c>
      <c r="BK436" s="146">
        <f t="shared" si="9"/>
        <v>0</v>
      </c>
      <c r="BL436" s="16" t="s">
        <v>201</v>
      </c>
      <c r="BM436" s="145" t="s">
        <v>530</v>
      </c>
    </row>
    <row r="437" spans="2:65" s="1" customFormat="1" ht="55.5" customHeight="1">
      <c r="B437" s="132"/>
      <c r="C437" s="133" t="s">
        <v>392</v>
      </c>
      <c r="D437" s="133" t="s">
        <v>144</v>
      </c>
      <c r="E437" s="134" t="s">
        <v>531</v>
      </c>
      <c r="F437" s="135" t="s">
        <v>532</v>
      </c>
      <c r="G437" s="136" t="s">
        <v>463</v>
      </c>
      <c r="H437" s="137">
        <v>1</v>
      </c>
      <c r="I437" s="138"/>
      <c r="J437" s="139">
        <f t="shared" si="0"/>
        <v>0</v>
      </c>
      <c r="K437" s="140"/>
      <c r="L437" s="31"/>
      <c r="M437" s="141" t="s">
        <v>1</v>
      </c>
      <c r="N437" s="142" t="s">
        <v>37</v>
      </c>
      <c r="P437" s="143">
        <f t="shared" si="1"/>
        <v>0</v>
      </c>
      <c r="Q437" s="143">
        <v>0</v>
      </c>
      <c r="R437" s="143">
        <f t="shared" si="2"/>
        <v>0</v>
      </c>
      <c r="S437" s="143">
        <v>0</v>
      </c>
      <c r="T437" s="144">
        <f t="shared" si="3"/>
        <v>0</v>
      </c>
      <c r="AR437" s="145" t="s">
        <v>201</v>
      </c>
      <c r="AT437" s="145" t="s">
        <v>144</v>
      </c>
      <c r="AU437" s="145" t="s">
        <v>78</v>
      </c>
      <c r="AY437" s="16" t="s">
        <v>142</v>
      </c>
      <c r="BE437" s="146">
        <f t="shared" si="4"/>
        <v>0</v>
      </c>
      <c r="BF437" s="146">
        <f t="shared" si="5"/>
        <v>0</v>
      </c>
      <c r="BG437" s="146">
        <f t="shared" si="6"/>
        <v>0</v>
      </c>
      <c r="BH437" s="146">
        <f t="shared" si="7"/>
        <v>0</v>
      </c>
      <c r="BI437" s="146">
        <f t="shared" si="8"/>
        <v>0</v>
      </c>
      <c r="BJ437" s="16" t="s">
        <v>74</v>
      </c>
      <c r="BK437" s="146">
        <f t="shared" si="9"/>
        <v>0</v>
      </c>
      <c r="BL437" s="16" t="s">
        <v>201</v>
      </c>
      <c r="BM437" s="145" t="s">
        <v>533</v>
      </c>
    </row>
    <row r="438" spans="2:65" s="1" customFormat="1" ht="37.75" customHeight="1">
      <c r="B438" s="132"/>
      <c r="C438" s="133" t="s">
        <v>534</v>
      </c>
      <c r="D438" s="133" t="s">
        <v>144</v>
      </c>
      <c r="E438" s="134" t="s">
        <v>535</v>
      </c>
      <c r="F438" s="135" t="s">
        <v>536</v>
      </c>
      <c r="G438" s="136" t="s">
        <v>463</v>
      </c>
      <c r="H438" s="137">
        <v>1</v>
      </c>
      <c r="I438" s="138"/>
      <c r="J438" s="139">
        <f t="shared" si="0"/>
        <v>0</v>
      </c>
      <c r="K438" s="140"/>
      <c r="L438" s="31"/>
      <c r="M438" s="141" t="s">
        <v>1</v>
      </c>
      <c r="N438" s="142" t="s">
        <v>37</v>
      </c>
      <c r="P438" s="143">
        <f t="shared" si="1"/>
        <v>0</v>
      </c>
      <c r="Q438" s="143">
        <v>0</v>
      </c>
      <c r="R438" s="143">
        <f t="shared" si="2"/>
        <v>0</v>
      </c>
      <c r="S438" s="143">
        <v>0</v>
      </c>
      <c r="T438" s="144">
        <f t="shared" si="3"/>
        <v>0</v>
      </c>
      <c r="AR438" s="145" t="s">
        <v>201</v>
      </c>
      <c r="AT438" s="145" t="s">
        <v>144</v>
      </c>
      <c r="AU438" s="145" t="s">
        <v>78</v>
      </c>
      <c r="AY438" s="16" t="s">
        <v>142</v>
      </c>
      <c r="BE438" s="146">
        <f t="shared" si="4"/>
        <v>0</v>
      </c>
      <c r="BF438" s="146">
        <f t="shared" si="5"/>
        <v>0</v>
      </c>
      <c r="BG438" s="146">
        <f t="shared" si="6"/>
        <v>0</v>
      </c>
      <c r="BH438" s="146">
        <f t="shared" si="7"/>
        <v>0</v>
      </c>
      <c r="BI438" s="146">
        <f t="shared" si="8"/>
        <v>0</v>
      </c>
      <c r="BJ438" s="16" t="s">
        <v>74</v>
      </c>
      <c r="BK438" s="146">
        <f t="shared" si="9"/>
        <v>0</v>
      </c>
      <c r="BL438" s="16" t="s">
        <v>201</v>
      </c>
      <c r="BM438" s="145" t="s">
        <v>537</v>
      </c>
    </row>
    <row r="439" spans="2:65" s="1" customFormat="1" ht="44.25" customHeight="1">
      <c r="B439" s="132"/>
      <c r="C439" s="133" t="s">
        <v>401</v>
      </c>
      <c r="D439" s="133" t="s">
        <v>144</v>
      </c>
      <c r="E439" s="134" t="s">
        <v>538</v>
      </c>
      <c r="F439" s="135" t="s">
        <v>539</v>
      </c>
      <c r="G439" s="136" t="s">
        <v>463</v>
      </c>
      <c r="H439" s="137">
        <v>1</v>
      </c>
      <c r="I439" s="138"/>
      <c r="J439" s="139">
        <f t="shared" si="0"/>
        <v>0</v>
      </c>
      <c r="K439" s="140"/>
      <c r="L439" s="31"/>
      <c r="M439" s="141" t="s">
        <v>1</v>
      </c>
      <c r="N439" s="142" t="s">
        <v>37</v>
      </c>
      <c r="P439" s="143">
        <f t="shared" si="1"/>
        <v>0</v>
      </c>
      <c r="Q439" s="143">
        <v>0</v>
      </c>
      <c r="R439" s="143">
        <f t="shared" si="2"/>
        <v>0</v>
      </c>
      <c r="S439" s="143">
        <v>0</v>
      </c>
      <c r="T439" s="144">
        <f t="shared" si="3"/>
        <v>0</v>
      </c>
      <c r="AR439" s="145" t="s">
        <v>201</v>
      </c>
      <c r="AT439" s="145" t="s">
        <v>144</v>
      </c>
      <c r="AU439" s="145" t="s">
        <v>78</v>
      </c>
      <c r="AY439" s="16" t="s">
        <v>142</v>
      </c>
      <c r="BE439" s="146">
        <f t="shared" si="4"/>
        <v>0</v>
      </c>
      <c r="BF439" s="146">
        <f t="shared" si="5"/>
        <v>0</v>
      </c>
      <c r="BG439" s="146">
        <f t="shared" si="6"/>
        <v>0</v>
      </c>
      <c r="BH439" s="146">
        <f t="shared" si="7"/>
        <v>0</v>
      </c>
      <c r="BI439" s="146">
        <f t="shared" si="8"/>
        <v>0</v>
      </c>
      <c r="BJ439" s="16" t="s">
        <v>74</v>
      </c>
      <c r="BK439" s="146">
        <f t="shared" si="9"/>
        <v>0</v>
      </c>
      <c r="BL439" s="16" t="s">
        <v>201</v>
      </c>
      <c r="BM439" s="145" t="s">
        <v>540</v>
      </c>
    </row>
    <row r="440" spans="2:65" s="1" customFormat="1" ht="44.25" customHeight="1">
      <c r="B440" s="132"/>
      <c r="C440" s="133" t="s">
        <v>541</v>
      </c>
      <c r="D440" s="133" t="s">
        <v>144</v>
      </c>
      <c r="E440" s="134" t="s">
        <v>542</v>
      </c>
      <c r="F440" s="135" t="s">
        <v>543</v>
      </c>
      <c r="G440" s="136" t="s">
        <v>463</v>
      </c>
      <c r="H440" s="137">
        <v>1</v>
      </c>
      <c r="I440" s="138"/>
      <c r="J440" s="139">
        <f t="shared" si="0"/>
        <v>0</v>
      </c>
      <c r="K440" s="140"/>
      <c r="L440" s="31"/>
      <c r="M440" s="141" t="s">
        <v>1</v>
      </c>
      <c r="N440" s="142" t="s">
        <v>37</v>
      </c>
      <c r="P440" s="143">
        <f t="shared" si="1"/>
        <v>0</v>
      </c>
      <c r="Q440" s="143">
        <v>0</v>
      </c>
      <c r="R440" s="143">
        <f t="shared" si="2"/>
        <v>0</v>
      </c>
      <c r="S440" s="143">
        <v>0</v>
      </c>
      <c r="T440" s="144">
        <f t="shared" si="3"/>
        <v>0</v>
      </c>
      <c r="AR440" s="145" t="s">
        <v>201</v>
      </c>
      <c r="AT440" s="145" t="s">
        <v>144</v>
      </c>
      <c r="AU440" s="145" t="s">
        <v>78</v>
      </c>
      <c r="AY440" s="16" t="s">
        <v>142</v>
      </c>
      <c r="BE440" s="146">
        <f t="shared" si="4"/>
        <v>0</v>
      </c>
      <c r="BF440" s="146">
        <f t="shared" si="5"/>
        <v>0</v>
      </c>
      <c r="BG440" s="146">
        <f t="shared" si="6"/>
        <v>0</v>
      </c>
      <c r="BH440" s="146">
        <f t="shared" si="7"/>
        <v>0</v>
      </c>
      <c r="BI440" s="146">
        <f t="shared" si="8"/>
        <v>0</v>
      </c>
      <c r="BJ440" s="16" t="s">
        <v>74</v>
      </c>
      <c r="BK440" s="146">
        <f t="shared" si="9"/>
        <v>0</v>
      </c>
      <c r="BL440" s="16" t="s">
        <v>201</v>
      </c>
      <c r="BM440" s="145" t="s">
        <v>544</v>
      </c>
    </row>
    <row r="441" spans="2:65" s="1" customFormat="1" ht="24.15" customHeight="1">
      <c r="B441" s="132"/>
      <c r="C441" s="133" t="s">
        <v>405</v>
      </c>
      <c r="D441" s="133" t="s">
        <v>144</v>
      </c>
      <c r="E441" s="134" t="s">
        <v>545</v>
      </c>
      <c r="F441" s="135" t="s">
        <v>546</v>
      </c>
      <c r="G441" s="136" t="s">
        <v>463</v>
      </c>
      <c r="H441" s="137">
        <v>1</v>
      </c>
      <c r="I441" s="138"/>
      <c r="J441" s="139">
        <f t="shared" si="0"/>
        <v>0</v>
      </c>
      <c r="K441" s="140"/>
      <c r="L441" s="31"/>
      <c r="M441" s="141" t="s">
        <v>1</v>
      </c>
      <c r="N441" s="142" t="s">
        <v>37</v>
      </c>
      <c r="P441" s="143">
        <f t="shared" si="1"/>
        <v>0</v>
      </c>
      <c r="Q441" s="143">
        <v>0</v>
      </c>
      <c r="R441" s="143">
        <f t="shared" si="2"/>
        <v>0</v>
      </c>
      <c r="S441" s="143">
        <v>0</v>
      </c>
      <c r="T441" s="144">
        <f t="shared" si="3"/>
        <v>0</v>
      </c>
      <c r="AR441" s="145" t="s">
        <v>201</v>
      </c>
      <c r="AT441" s="145" t="s">
        <v>144</v>
      </c>
      <c r="AU441" s="145" t="s">
        <v>78</v>
      </c>
      <c r="AY441" s="16" t="s">
        <v>142</v>
      </c>
      <c r="BE441" s="146">
        <f t="shared" si="4"/>
        <v>0</v>
      </c>
      <c r="BF441" s="146">
        <f t="shared" si="5"/>
        <v>0</v>
      </c>
      <c r="BG441" s="146">
        <f t="shared" si="6"/>
        <v>0</v>
      </c>
      <c r="BH441" s="146">
        <f t="shared" si="7"/>
        <v>0</v>
      </c>
      <c r="BI441" s="146">
        <f t="shared" si="8"/>
        <v>0</v>
      </c>
      <c r="BJ441" s="16" t="s">
        <v>74</v>
      </c>
      <c r="BK441" s="146">
        <f t="shared" si="9"/>
        <v>0</v>
      </c>
      <c r="BL441" s="16" t="s">
        <v>201</v>
      </c>
      <c r="BM441" s="145" t="s">
        <v>547</v>
      </c>
    </row>
    <row r="442" spans="2:65" s="1" customFormat="1" ht="24.15" customHeight="1">
      <c r="B442" s="132"/>
      <c r="C442" s="133" t="s">
        <v>548</v>
      </c>
      <c r="D442" s="133" t="s">
        <v>144</v>
      </c>
      <c r="E442" s="134" t="s">
        <v>549</v>
      </c>
      <c r="F442" s="135" t="s">
        <v>550</v>
      </c>
      <c r="G442" s="136" t="s">
        <v>365</v>
      </c>
      <c r="H442" s="137">
        <v>1.5</v>
      </c>
      <c r="I442" s="138"/>
      <c r="J442" s="139">
        <f t="shared" si="0"/>
        <v>0</v>
      </c>
      <c r="K442" s="140"/>
      <c r="L442" s="31"/>
      <c r="M442" s="141" t="s">
        <v>1</v>
      </c>
      <c r="N442" s="142" t="s">
        <v>37</v>
      </c>
      <c r="P442" s="143">
        <f t="shared" si="1"/>
        <v>0</v>
      </c>
      <c r="Q442" s="143">
        <v>0</v>
      </c>
      <c r="R442" s="143">
        <f t="shared" si="2"/>
        <v>0</v>
      </c>
      <c r="S442" s="143">
        <v>0</v>
      </c>
      <c r="T442" s="144">
        <f t="shared" si="3"/>
        <v>0</v>
      </c>
      <c r="AR442" s="145" t="s">
        <v>201</v>
      </c>
      <c r="AT442" s="145" t="s">
        <v>144</v>
      </c>
      <c r="AU442" s="145" t="s">
        <v>78</v>
      </c>
      <c r="AY442" s="16" t="s">
        <v>142</v>
      </c>
      <c r="BE442" s="146">
        <f t="shared" si="4"/>
        <v>0</v>
      </c>
      <c r="BF442" s="146">
        <f t="shared" si="5"/>
        <v>0</v>
      </c>
      <c r="BG442" s="146">
        <f t="shared" si="6"/>
        <v>0</v>
      </c>
      <c r="BH442" s="146">
        <f t="shared" si="7"/>
        <v>0</v>
      </c>
      <c r="BI442" s="146">
        <f t="shared" si="8"/>
        <v>0</v>
      </c>
      <c r="BJ442" s="16" t="s">
        <v>74</v>
      </c>
      <c r="BK442" s="146">
        <f t="shared" si="9"/>
        <v>0</v>
      </c>
      <c r="BL442" s="16" t="s">
        <v>201</v>
      </c>
      <c r="BM442" s="145" t="s">
        <v>551</v>
      </c>
    </row>
    <row r="443" spans="2:63" s="11" customFormat="1" ht="22.75" customHeight="1">
      <c r="B443" s="120"/>
      <c r="D443" s="121" t="s">
        <v>69</v>
      </c>
      <c r="E443" s="130" t="s">
        <v>552</v>
      </c>
      <c r="F443" s="130" t="s">
        <v>553</v>
      </c>
      <c r="I443" s="123"/>
      <c r="J443" s="131">
        <f>BK443</f>
        <v>0</v>
      </c>
      <c r="L443" s="120"/>
      <c r="M443" s="125"/>
      <c r="P443" s="126">
        <f>SUM(P444:P493)</f>
        <v>0</v>
      </c>
      <c r="R443" s="126">
        <f>SUM(R444:R493)</f>
        <v>0</v>
      </c>
      <c r="T443" s="127">
        <f>SUM(T444:T493)</f>
        <v>0</v>
      </c>
      <c r="AR443" s="121" t="s">
        <v>78</v>
      </c>
      <c r="AT443" s="128" t="s">
        <v>69</v>
      </c>
      <c r="AU443" s="128" t="s">
        <v>74</v>
      </c>
      <c r="AY443" s="121" t="s">
        <v>142</v>
      </c>
      <c r="BK443" s="129">
        <f>SUM(BK444:BK493)</f>
        <v>0</v>
      </c>
    </row>
    <row r="444" spans="2:65" s="1" customFormat="1" ht="55.5" customHeight="1">
      <c r="B444" s="132"/>
      <c r="C444" s="133" t="s">
        <v>408</v>
      </c>
      <c r="D444" s="133" t="s">
        <v>144</v>
      </c>
      <c r="E444" s="134" t="s">
        <v>554</v>
      </c>
      <c r="F444" s="135" t="s">
        <v>555</v>
      </c>
      <c r="G444" s="136" t="s">
        <v>463</v>
      </c>
      <c r="H444" s="137">
        <v>1</v>
      </c>
      <c r="I444" s="138"/>
      <c r="J444" s="139">
        <f aca="true" t="shared" si="10" ref="J444:J455">ROUND(I444*H444,2)</f>
        <v>0</v>
      </c>
      <c r="K444" s="140"/>
      <c r="L444" s="31"/>
      <c r="M444" s="141" t="s">
        <v>1</v>
      </c>
      <c r="N444" s="142" t="s">
        <v>37</v>
      </c>
      <c r="P444" s="143">
        <f aca="true" t="shared" si="11" ref="P444:P455">O444*H444</f>
        <v>0</v>
      </c>
      <c r="Q444" s="143">
        <v>0</v>
      </c>
      <c r="R444" s="143">
        <f aca="true" t="shared" si="12" ref="R444:R455">Q444*H444</f>
        <v>0</v>
      </c>
      <c r="S444" s="143">
        <v>0</v>
      </c>
      <c r="T444" s="144">
        <f aca="true" t="shared" si="13" ref="T444:T455">S444*H444</f>
        <v>0</v>
      </c>
      <c r="AR444" s="145" t="s">
        <v>201</v>
      </c>
      <c r="AT444" s="145" t="s">
        <v>144</v>
      </c>
      <c r="AU444" s="145" t="s">
        <v>78</v>
      </c>
      <c r="AY444" s="16" t="s">
        <v>142</v>
      </c>
      <c r="BE444" s="146">
        <f aca="true" t="shared" si="14" ref="BE444:BE455">IF(N444="základní",J444,0)</f>
        <v>0</v>
      </c>
      <c r="BF444" s="146">
        <f aca="true" t="shared" si="15" ref="BF444:BF455">IF(N444="snížená",J444,0)</f>
        <v>0</v>
      </c>
      <c r="BG444" s="146">
        <f aca="true" t="shared" si="16" ref="BG444:BG455">IF(N444="zákl. přenesená",J444,0)</f>
        <v>0</v>
      </c>
      <c r="BH444" s="146">
        <f aca="true" t="shared" si="17" ref="BH444:BH455">IF(N444="sníž. přenesená",J444,0)</f>
        <v>0</v>
      </c>
      <c r="BI444" s="146">
        <f aca="true" t="shared" si="18" ref="BI444:BI455">IF(N444="nulová",J444,0)</f>
        <v>0</v>
      </c>
      <c r="BJ444" s="16" t="s">
        <v>74</v>
      </c>
      <c r="BK444" s="146">
        <f aca="true" t="shared" si="19" ref="BK444:BK455">ROUND(I444*H444,2)</f>
        <v>0</v>
      </c>
      <c r="BL444" s="16" t="s">
        <v>201</v>
      </c>
      <c r="BM444" s="145" t="s">
        <v>556</v>
      </c>
    </row>
    <row r="445" spans="2:65" s="1" customFormat="1" ht="33" customHeight="1">
      <c r="B445" s="132"/>
      <c r="C445" s="133" t="s">
        <v>557</v>
      </c>
      <c r="D445" s="133" t="s">
        <v>144</v>
      </c>
      <c r="E445" s="134" t="s">
        <v>558</v>
      </c>
      <c r="F445" s="135" t="s">
        <v>559</v>
      </c>
      <c r="G445" s="136" t="s">
        <v>560</v>
      </c>
      <c r="H445" s="137">
        <v>215.7</v>
      </c>
      <c r="I445" s="138"/>
      <c r="J445" s="139">
        <f t="shared" si="10"/>
        <v>0</v>
      </c>
      <c r="K445" s="140"/>
      <c r="L445" s="31"/>
      <c r="M445" s="141" t="s">
        <v>1</v>
      </c>
      <c r="N445" s="142" t="s">
        <v>37</v>
      </c>
      <c r="P445" s="143">
        <f t="shared" si="11"/>
        <v>0</v>
      </c>
      <c r="Q445" s="143">
        <v>0</v>
      </c>
      <c r="R445" s="143">
        <f t="shared" si="12"/>
        <v>0</v>
      </c>
      <c r="S445" s="143">
        <v>0</v>
      </c>
      <c r="T445" s="144">
        <f t="shared" si="13"/>
        <v>0</v>
      </c>
      <c r="AR445" s="145" t="s">
        <v>201</v>
      </c>
      <c r="AT445" s="145" t="s">
        <v>144</v>
      </c>
      <c r="AU445" s="145" t="s">
        <v>78</v>
      </c>
      <c r="AY445" s="16" t="s">
        <v>142</v>
      </c>
      <c r="BE445" s="146">
        <f t="shared" si="14"/>
        <v>0</v>
      </c>
      <c r="BF445" s="146">
        <f t="shared" si="15"/>
        <v>0</v>
      </c>
      <c r="BG445" s="146">
        <f t="shared" si="16"/>
        <v>0</v>
      </c>
      <c r="BH445" s="146">
        <f t="shared" si="17"/>
        <v>0</v>
      </c>
      <c r="BI445" s="146">
        <f t="shared" si="18"/>
        <v>0</v>
      </c>
      <c r="BJ445" s="16" t="s">
        <v>74</v>
      </c>
      <c r="BK445" s="146">
        <f t="shared" si="19"/>
        <v>0</v>
      </c>
      <c r="BL445" s="16" t="s">
        <v>201</v>
      </c>
      <c r="BM445" s="145" t="s">
        <v>561</v>
      </c>
    </row>
    <row r="446" spans="2:65" s="1" customFormat="1" ht="33" customHeight="1">
      <c r="B446" s="132"/>
      <c r="C446" s="133" t="s">
        <v>417</v>
      </c>
      <c r="D446" s="133" t="s">
        <v>144</v>
      </c>
      <c r="E446" s="134" t="s">
        <v>562</v>
      </c>
      <c r="F446" s="135" t="s">
        <v>563</v>
      </c>
      <c r="G446" s="136" t="s">
        <v>560</v>
      </c>
      <c r="H446" s="137">
        <v>205.6</v>
      </c>
      <c r="I446" s="138"/>
      <c r="J446" s="139">
        <f t="shared" si="10"/>
        <v>0</v>
      </c>
      <c r="K446" s="140"/>
      <c r="L446" s="31"/>
      <c r="M446" s="141" t="s">
        <v>1</v>
      </c>
      <c r="N446" s="142" t="s">
        <v>37</v>
      </c>
      <c r="P446" s="143">
        <f t="shared" si="11"/>
        <v>0</v>
      </c>
      <c r="Q446" s="143">
        <v>0</v>
      </c>
      <c r="R446" s="143">
        <f t="shared" si="12"/>
        <v>0</v>
      </c>
      <c r="S446" s="143">
        <v>0</v>
      </c>
      <c r="T446" s="144">
        <f t="shared" si="13"/>
        <v>0</v>
      </c>
      <c r="AR446" s="145" t="s">
        <v>201</v>
      </c>
      <c r="AT446" s="145" t="s">
        <v>144</v>
      </c>
      <c r="AU446" s="145" t="s">
        <v>78</v>
      </c>
      <c r="AY446" s="16" t="s">
        <v>142</v>
      </c>
      <c r="BE446" s="146">
        <f t="shared" si="14"/>
        <v>0</v>
      </c>
      <c r="BF446" s="146">
        <f t="shared" si="15"/>
        <v>0</v>
      </c>
      <c r="BG446" s="146">
        <f t="shared" si="16"/>
        <v>0</v>
      </c>
      <c r="BH446" s="146">
        <f t="shared" si="17"/>
        <v>0</v>
      </c>
      <c r="BI446" s="146">
        <f t="shared" si="18"/>
        <v>0</v>
      </c>
      <c r="BJ446" s="16" t="s">
        <v>74</v>
      </c>
      <c r="BK446" s="146">
        <f t="shared" si="19"/>
        <v>0</v>
      </c>
      <c r="BL446" s="16" t="s">
        <v>201</v>
      </c>
      <c r="BM446" s="145" t="s">
        <v>564</v>
      </c>
    </row>
    <row r="447" spans="2:65" s="1" customFormat="1" ht="33" customHeight="1">
      <c r="B447" s="132"/>
      <c r="C447" s="133" t="s">
        <v>565</v>
      </c>
      <c r="D447" s="133" t="s">
        <v>144</v>
      </c>
      <c r="E447" s="134" t="s">
        <v>566</v>
      </c>
      <c r="F447" s="135" t="s">
        <v>567</v>
      </c>
      <c r="G447" s="136" t="s">
        <v>560</v>
      </c>
      <c r="H447" s="137">
        <v>13.7</v>
      </c>
      <c r="I447" s="138"/>
      <c r="J447" s="139">
        <f t="shared" si="10"/>
        <v>0</v>
      </c>
      <c r="K447" s="140"/>
      <c r="L447" s="31"/>
      <c r="M447" s="141" t="s">
        <v>1</v>
      </c>
      <c r="N447" s="142" t="s">
        <v>37</v>
      </c>
      <c r="P447" s="143">
        <f t="shared" si="11"/>
        <v>0</v>
      </c>
      <c r="Q447" s="143">
        <v>0</v>
      </c>
      <c r="R447" s="143">
        <f t="shared" si="12"/>
        <v>0</v>
      </c>
      <c r="S447" s="143">
        <v>0</v>
      </c>
      <c r="T447" s="144">
        <f t="shared" si="13"/>
        <v>0</v>
      </c>
      <c r="AR447" s="145" t="s">
        <v>201</v>
      </c>
      <c r="AT447" s="145" t="s">
        <v>144</v>
      </c>
      <c r="AU447" s="145" t="s">
        <v>78</v>
      </c>
      <c r="AY447" s="16" t="s">
        <v>142</v>
      </c>
      <c r="BE447" s="146">
        <f t="shared" si="14"/>
        <v>0</v>
      </c>
      <c r="BF447" s="146">
        <f t="shared" si="15"/>
        <v>0</v>
      </c>
      <c r="BG447" s="146">
        <f t="shared" si="16"/>
        <v>0</v>
      </c>
      <c r="BH447" s="146">
        <f t="shared" si="17"/>
        <v>0</v>
      </c>
      <c r="BI447" s="146">
        <f t="shared" si="18"/>
        <v>0</v>
      </c>
      <c r="BJ447" s="16" t="s">
        <v>74</v>
      </c>
      <c r="BK447" s="146">
        <f t="shared" si="19"/>
        <v>0</v>
      </c>
      <c r="BL447" s="16" t="s">
        <v>201</v>
      </c>
      <c r="BM447" s="145" t="s">
        <v>568</v>
      </c>
    </row>
    <row r="448" spans="2:65" s="1" customFormat="1" ht="33" customHeight="1">
      <c r="B448" s="132"/>
      <c r="C448" s="133" t="s">
        <v>420</v>
      </c>
      <c r="D448" s="133" t="s">
        <v>144</v>
      </c>
      <c r="E448" s="134" t="s">
        <v>569</v>
      </c>
      <c r="F448" s="135" t="s">
        <v>570</v>
      </c>
      <c r="G448" s="136" t="s">
        <v>560</v>
      </c>
      <c r="H448" s="137">
        <v>54.4</v>
      </c>
      <c r="I448" s="138"/>
      <c r="J448" s="139">
        <f t="shared" si="10"/>
        <v>0</v>
      </c>
      <c r="K448" s="140"/>
      <c r="L448" s="31"/>
      <c r="M448" s="141" t="s">
        <v>1</v>
      </c>
      <c r="N448" s="142" t="s">
        <v>37</v>
      </c>
      <c r="P448" s="143">
        <f t="shared" si="11"/>
        <v>0</v>
      </c>
      <c r="Q448" s="143">
        <v>0</v>
      </c>
      <c r="R448" s="143">
        <f t="shared" si="12"/>
        <v>0</v>
      </c>
      <c r="S448" s="143">
        <v>0</v>
      </c>
      <c r="T448" s="144">
        <f t="shared" si="13"/>
        <v>0</v>
      </c>
      <c r="AR448" s="145" t="s">
        <v>201</v>
      </c>
      <c r="AT448" s="145" t="s">
        <v>144</v>
      </c>
      <c r="AU448" s="145" t="s">
        <v>78</v>
      </c>
      <c r="AY448" s="16" t="s">
        <v>142</v>
      </c>
      <c r="BE448" s="146">
        <f t="shared" si="14"/>
        <v>0</v>
      </c>
      <c r="BF448" s="146">
        <f t="shared" si="15"/>
        <v>0</v>
      </c>
      <c r="BG448" s="146">
        <f t="shared" si="16"/>
        <v>0</v>
      </c>
      <c r="BH448" s="146">
        <f t="shared" si="17"/>
        <v>0</v>
      </c>
      <c r="BI448" s="146">
        <f t="shared" si="18"/>
        <v>0</v>
      </c>
      <c r="BJ448" s="16" t="s">
        <v>74</v>
      </c>
      <c r="BK448" s="146">
        <f t="shared" si="19"/>
        <v>0</v>
      </c>
      <c r="BL448" s="16" t="s">
        <v>201</v>
      </c>
      <c r="BM448" s="145" t="s">
        <v>571</v>
      </c>
    </row>
    <row r="449" spans="2:65" s="1" customFormat="1" ht="33" customHeight="1">
      <c r="B449" s="132"/>
      <c r="C449" s="133" t="s">
        <v>572</v>
      </c>
      <c r="D449" s="133" t="s">
        <v>144</v>
      </c>
      <c r="E449" s="134" t="s">
        <v>573</v>
      </c>
      <c r="F449" s="135" t="s">
        <v>574</v>
      </c>
      <c r="G449" s="136" t="s">
        <v>560</v>
      </c>
      <c r="H449" s="137">
        <v>17.9</v>
      </c>
      <c r="I449" s="138"/>
      <c r="J449" s="139">
        <f t="shared" si="10"/>
        <v>0</v>
      </c>
      <c r="K449" s="140"/>
      <c r="L449" s="31"/>
      <c r="M449" s="141" t="s">
        <v>1</v>
      </c>
      <c r="N449" s="142" t="s">
        <v>37</v>
      </c>
      <c r="P449" s="143">
        <f t="shared" si="11"/>
        <v>0</v>
      </c>
      <c r="Q449" s="143">
        <v>0</v>
      </c>
      <c r="R449" s="143">
        <f t="shared" si="12"/>
        <v>0</v>
      </c>
      <c r="S449" s="143">
        <v>0</v>
      </c>
      <c r="T449" s="144">
        <f t="shared" si="13"/>
        <v>0</v>
      </c>
      <c r="AR449" s="145" t="s">
        <v>201</v>
      </c>
      <c r="AT449" s="145" t="s">
        <v>144</v>
      </c>
      <c r="AU449" s="145" t="s">
        <v>78</v>
      </c>
      <c r="AY449" s="16" t="s">
        <v>142</v>
      </c>
      <c r="BE449" s="146">
        <f t="shared" si="14"/>
        <v>0</v>
      </c>
      <c r="BF449" s="146">
        <f t="shared" si="15"/>
        <v>0</v>
      </c>
      <c r="BG449" s="146">
        <f t="shared" si="16"/>
        <v>0</v>
      </c>
      <c r="BH449" s="146">
        <f t="shared" si="17"/>
        <v>0</v>
      </c>
      <c r="BI449" s="146">
        <f t="shared" si="18"/>
        <v>0</v>
      </c>
      <c r="BJ449" s="16" t="s">
        <v>74</v>
      </c>
      <c r="BK449" s="146">
        <f t="shared" si="19"/>
        <v>0</v>
      </c>
      <c r="BL449" s="16" t="s">
        <v>201</v>
      </c>
      <c r="BM449" s="145" t="s">
        <v>575</v>
      </c>
    </row>
    <row r="450" spans="2:65" s="1" customFormat="1" ht="37.75" customHeight="1">
      <c r="B450" s="132"/>
      <c r="C450" s="133" t="s">
        <v>426</v>
      </c>
      <c r="D450" s="133" t="s">
        <v>144</v>
      </c>
      <c r="E450" s="134" t="s">
        <v>576</v>
      </c>
      <c r="F450" s="135" t="s">
        <v>577</v>
      </c>
      <c r="G450" s="136" t="s">
        <v>560</v>
      </c>
      <c r="H450" s="137">
        <v>16.31</v>
      </c>
      <c r="I450" s="138"/>
      <c r="J450" s="139">
        <f t="shared" si="10"/>
        <v>0</v>
      </c>
      <c r="K450" s="140"/>
      <c r="L450" s="31"/>
      <c r="M450" s="141" t="s">
        <v>1</v>
      </c>
      <c r="N450" s="142" t="s">
        <v>37</v>
      </c>
      <c r="P450" s="143">
        <f t="shared" si="11"/>
        <v>0</v>
      </c>
      <c r="Q450" s="143">
        <v>0</v>
      </c>
      <c r="R450" s="143">
        <f t="shared" si="12"/>
        <v>0</v>
      </c>
      <c r="S450" s="143">
        <v>0</v>
      </c>
      <c r="T450" s="144">
        <f t="shared" si="13"/>
        <v>0</v>
      </c>
      <c r="AR450" s="145" t="s">
        <v>201</v>
      </c>
      <c r="AT450" s="145" t="s">
        <v>144</v>
      </c>
      <c r="AU450" s="145" t="s">
        <v>78</v>
      </c>
      <c r="AY450" s="16" t="s">
        <v>142</v>
      </c>
      <c r="BE450" s="146">
        <f t="shared" si="14"/>
        <v>0</v>
      </c>
      <c r="BF450" s="146">
        <f t="shared" si="15"/>
        <v>0</v>
      </c>
      <c r="BG450" s="146">
        <f t="shared" si="16"/>
        <v>0</v>
      </c>
      <c r="BH450" s="146">
        <f t="shared" si="17"/>
        <v>0</v>
      </c>
      <c r="BI450" s="146">
        <f t="shared" si="18"/>
        <v>0</v>
      </c>
      <c r="BJ450" s="16" t="s">
        <v>74</v>
      </c>
      <c r="BK450" s="146">
        <f t="shared" si="19"/>
        <v>0</v>
      </c>
      <c r="BL450" s="16" t="s">
        <v>201</v>
      </c>
      <c r="BM450" s="145" t="s">
        <v>578</v>
      </c>
    </row>
    <row r="451" spans="2:65" s="1" customFormat="1" ht="37.75" customHeight="1">
      <c r="B451" s="132"/>
      <c r="C451" s="133" t="s">
        <v>579</v>
      </c>
      <c r="D451" s="133" t="s">
        <v>144</v>
      </c>
      <c r="E451" s="134" t="s">
        <v>580</v>
      </c>
      <c r="F451" s="135" t="s">
        <v>581</v>
      </c>
      <c r="G451" s="136" t="s">
        <v>560</v>
      </c>
      <c r="H451" s="137">
        <v>3.26</v>
      </c>
      <c r="I451" s="138"/>
      <c r="J451" s="139">
        <f t="shared" si="10"/>
        <v>0</v>
      </c>
      <c r="K451" s="140"/>
      <c r="L451" s="31"/>
      <c r="M451" s="141" t="s">
        <v>1</v>
      </c>
      <c r="N451" s="142" t="s">
        <v>37</v>
      </c>
      <c r="P451" s="143">
        <f t="shared" si="11"/>
        <v>0</v>
      </c>
      <c r="Q451" s="143">
        <v>0</v>
      </c>
      <c r="R451" s="143">
        <f t="shared" si="12"/>
        <v>0</v>
      </c>
      <c r="S451" s="143">
        <v>0</v>
      </c>
      <c r="T451" s="144">
        <f t="shared" si="13"/>
        <v>0</v>
      </c>
      <c r="AR451" s="145" t="s">
        <v>201</v>
      </c>
      <c r="AT451" s="145" t="s">
        <v>144</v>
      </c>
      <c r="AU451" s="145" t="s">
        <v>78</v>
      </c>
      <c r="AY451" s="16" t="s">
        <v>142</v>
      </c>
      <c r="BE451" s="146">
        <f t="shared" si="14"/>
        <v>0</v>
      </c>
      <c r="BF451" s="146">
        <f t="shared" si="15"/>
        <v>0</v>
      </c>
      <c r="BG451" s="146">
        <f t="shared" si="16"/>
        <v>0</v>
      </c>
      <c r="BH451" s="146">
        <f t="shared" si="17"/>
        <v>0</v>
      </c>
      <c r="BI451" s="146">
        <f t="shared" si="18"/>
        <v>0</v>
      </c>
      <c r="BJ451" s="16" t="s">
        <v>74</v>
      </c>
      <c r="BK451" s="146">
        <f t="shared" si="19"/>
        <v>0</v>
      </c>
      <c r="BL451" s="16" t="s">
        <v>201</v>
      </c>
      <c r="BM451" s="145" t="s">
        <v>582</v>
      </c>
    </row>
    <row r="452" spans="2:65" s="1" customFormat="1" ht="37.75" customHeight="1">
      <c r="B452" s="132"/>
      <c r="C452" s="133" t="s">
        <v>431</v>
      </c>
      <c r="D452" s="133" t="s">
        <v>144</v>
      </c>
      <c r="E452" s="134" t="s">
        <v>583</v>
      </c>
      <c r="F452" s="135" t="s">
        <v>584</v>
      </c>
      <c r="G452" s="136" t="s">
        <v>463</v>
      </c>
      <c r="H452" s="137">
        <v>1</v>
      </c>
      <c r="I452" s="138"/>
      <c r="J452" s="139">
        <f t="shared" si="10"/>
        <v>0</v>
      </c>
      <c r="K452" s="140"/>
      <c r="L452" s="31"/>
      <c r="M452" s="141" t="s">
        <v>1</v>
      </c>
      <c r="N452" s="142" t="s">
        <v>37</v>
      </c>
      <c r="P452" s="143">
        <f t="shared" si="11"/>
        <v>0</v>
      </c>
      <c r="Q452" s="143">
        <v>0</v>
      </c>
      <c r="R452" s="143">
        <f t="shared" si="12"/>
        <v>0</v>
      </c>
      <c r="S452" s="143">
        <v>0</v>
      </c>
      <c r="T452" s="144">
        <f t="shared" si="13"/>
        <v>0</v>
      </c>
      <c r="AR452" s="145" t="s">
        <v>201</v>
      </c>
      <c r="AT452" s="145" t="s">
        <v>144</v>
      </c>
      <c r="AU452" s="145" t="s">
        <v>78</v>
      </c>
      <c r="AY452" s="16" t="s">
        <v>142</v>
      </c>
      <c r="BE452" s="146">
        <f t="shared" si="14"/>
        <v>0</v>
      </c>
      <c r="BF452" s="146">
        <f t="shared" si="15"/>
        <v>0</v>
      </c>
      <c r="BG452" s="146">
        <f t="shared" si="16"/>
        <v>0</v>
      </c>
      <c r="BH452" s="146">
        <f t="shared" si="17"/>
        <v>0</v>
      </c>
      <c r="BI452" s="146">
        <f t="shared" si="18"/>
        <v>0</v>
      </c>
      <c r="BJ452" s="16" t="s">
        <v>74</v>
      </c>
      <c r="BK452" s="146">
        <f t="shared" si="19"/>
        <v>0</v>
      </c>
      <c r="BL452" s="16" t="s">
        <v>201</v>
      </c>
      <c r="BM452" s="145" t="s">
        <v>585</v>
      </c>
    </row>
    <row r="453" spans="2:65" s="1" customFormat="1" ht="37.75" customHeight="1">
      <c r="B453" s="132"/>
      <c r="C453" s="133" t="s">
        <v>586</v>
      </c>
      <c r="D453" s="133" t="s">
        <v>144</v>
      </c>
      <c r="E453" s="134" t="s">
        <v>587</v>
      </c>
      <c r="F453" s="135" t="s">
        <v>588</v>
      </c>
      <c r="G453" s="136" t="s">
        <v>463</v>
      </c>
      <c r="H453" s="137">
        <v>1</v>
      </c>
      <c r="I453" s="138"/>
      <c r="J453" s="139">
        <f t="shared" si="10"/>
        <v>0</v>
      </c>
      <c r="K453" s="140"/>
      <c r="L453" s="31"/>
      <c r="M453" s="141" t="s">
        <v>1</v>
      </c>
      <c r="N453" s="142" t="s">
        <v>37</v>
      </c>
      <c r="P453" s="143">
        <f t="shared" si="11"/>
        <v>0</v>
      </c>
      <c r="Q453" s="143">
        <v>0</v>
      </c>
      <c r="R453" s="143">
        <f t="shared" si="12"/>
        <v>0</v>
      </c>
      <c r="S453" s="143">
        <v>0</v>
      </c>
      <c r="T453" s="144">
        <f t="shared" si="13"/>
        <v>0</v>
      </c>
      <c r="AR453" s="145" t="s">
        <v>201</v>
      </c>
      <c r="AT453" s="145" t="s">
        <v>144</v>
      </c>
      <c r="AU453" s="145" t="s">
        <v>78</v>
      </c>
      <c r="AY453" s="16" t="s">
        <v>142</v>
      </c>
      <c r="BE453" s="146">
        <f t="shared" si="14"/>
        <v>0</v>
      </c>
      <c r="BF453" s="146">
        <f t="shared" si="15"/>
        <v>0</v>
      </c>
      <c r="BG453" s="146">
        <f t="shared" si="16"/>
        <v>0</v>
      </c>
      <c r="BH453" s="146">
        <f t="shared" si="17"/>
        <v>0</v>
      </c>
      <c r="BI453" s="146">
        <f t="shared" si="18"/>
        <v>0</v>
      </c>
      <c r="BJ453" s="16" t="s">
        <v>74</v>
      </c>
      <c r="BK453" s="146">
        <f t="shared" si="19"/>
        <v>0</v>
      </c>
      <c r="BL453" s="16" t="s">
        <v>201</v>
      </c>
      <c r="BM453" s="145" t="s">
        <v>589</v>
      </c>
    </row>
    <row r="454" spans="2:65" s="1" customFormat="1" ht="37.75" customHeight="1">
      <c r="B454" s="132"/>
      <c r="C454" s="133" t="s">
        <v>437</v>
      </c>
      <c r="D454" s="133" t="s">
        <v>144</v>
      </c>
      <c r="E454" s="134" t="s">
        <v>590</v>
      </c>
      <c r="F454" s="135" t="s">
        <v>591</v>
      </c>
      <c r="G454" s="136" t="s">
        <v>560</v>
      </c>
      <c r="H454" s="137">
        <v>3.09</v>
      </c>
      <c r="I454" s="138"/>
      <c r="J454" s="139">
        <f t="shared" si="10"/>
        <v>0</v>
      </c>
      <c r="K454" s="140"/>
      <c r="L454" s="31"/>
      <c r="M454" s="141" t="s">
        <v>1</v>
      </c>
      <c r="N454" s="142" t="s">
        <v>37</v>
      </c>
      <c r="P454" s="143">
        <f t="shared" si="11"/>
        <v>0</v>
      </c>
      <c r="Q454" s="143">
        <v>0</v>
      </c>
      <c r="R454" s="143">
        <f t="shared" si="12"/>
        <v>0</v>
      </c>
      <c r="S454" s="143">
        <v>0</v>
      </c>
      <c r="T454" s="144">
        <f t="shared" si="13"/>
        <v>0</v>
      </c>
      <c r="AR454" s="145" t="s">
        <v>201</v>
      </c>
      <c r="AT454" s="145" t="s">
        <v>144</v>
      </c>
      <c r="AU454" s="145" t="s">
        <v>78</v>
      </c>
      <c r="AY454" s="16" t="s">
        <v>142</v>
      </c>
      <c r="BE454" s="146">
        <f t="shared" si="14"/>
        <v>0</v>
      </c>
      <c r="BF454" s="146">
        <f t="shared" si="15"/>
        <v>0</v>
      </c>
      <c r="BG454" s="146">
        <f t="shared" si="16"/>
        <v>0</v>
      </c>
      <c r="BH454" s="146">
        <f t="shared" si="17"/>
        <v>0</v>
      </c>
      <c r="BI454" s="146">
        <f t="shared" si="18"/>
        <v>0</v>
      </c>
      <c r="BJ454" s="16" t="s">
        <v>74</v>
      </c>
      <c r="BK454" s="146">
        <f t="shared" si="19"/>
        <v>0</v>
      </c>
      <c r="BL454" s="16" t="s">
        <v>201</v>
      </c>
      <c r="BM454" s="145" t="s">
        <v>592</v>
      </c>
    </row>
    <row r="455" spans="2:65" s="1" customFormat="1" ht="33" customHeight="1">
      <c r="B455" s="132"/>
      <c r="C455" s="133" t="s">
        <v>593</v>
      </c>
      <c r="D455" s="133" t="s">
        <v>144</v>
      </c>
      <c r="E455" s="134" t="s">
        <v>594</v>
      </c>
      <c r="F455" s="135" t="s">
        <v>595</v>
      </c>
      <c r="G455" s="136" t="s">
        <v>391</v>
      </c>
      <c r="H455" s="137">
        <v>16.99</v>
      </c>
      <c r="I455" s="138"/>
      <c r="J455" s="139">
        <f t="shared" si="10"/>
        <v>0</v>
      </c>
      <c r="K455" s="140"/>
      <c r="L455" s="31"/>
      <c r="M455" s="141" t="s">
        <v>1</v>
      </c>
      <c r="N455" s="142" t="s">
        <v>37</v>
      </c>
      <c r="P455" s="143">
        <f t="shared" si="11"/>
        <v>0</v>
      </c>
      <c r="Q455" s="143">
        <v>0</v>
      </c>
      <c r="R455" s="143">
        <f t="shared" si="12"/>
        <v>0</v>
      </c>
      <c r="S455" s="143">
        <v>0</v>
      </c>
      <c r="T455" s="144">
        <f t="shared" si="13"/>
        <v>0</v>
      </c>
      <c r="AR455" s="145" t="s">
        <v>201</v>
      </c>
      <c r="AT455" s="145" t="s">
        <v>144</v>
      </c>
      <c r="AU455" s="145" t="s">
        <v>78</v>
      </c>
      <c r="AY455" s="16" t="s">
        <v>142</v>
      </c>
      <c r="BE455" s="146">
        <f t="shared" si="14"/>
        <v>0</v>
      </c>
      <c r="BF455" s="146">
        <f t="shared" si="15"/>
        <v>0</v>
      </c>
      <c r="BG455" s="146">
        <f t="shared" si="16"/>
        <v>0</v>
      </c>
      <c r="BH455" s="146">
        <f t="shared" si="17"/>
        <v>0</v>
      </c>
      <c r="BI455" s="146">
        <f t="shared" si="18"/>
        <v>0</v>
      </c>
      <c r="BJ455" s="16" t="s">
        <v>74</v>
      </c>
      <c r="BK455" s="146">
        <f t="shared" si="19"/>
        <v>0</v>
      </c>
      <c r="BL455" s="16" t="s">
        <v>201</v>
      </c>
      <c r="BM455" s="145" t="s">
        <v>596</v>
      </c>
    </row>
    <row r="456" spans="2:51" s="12" customFormat="1" ht="12">
      <c r="B456" s="147"/>
      <c r="D456" s="148" t="s">
        <v>148</v>
      </c>
      <c r="E456" s="149" t="s">
        <v>1</v>
      </c>
      <c r="F456" s="150" t="s">
        <v>597</v>
      </c>
      <c r="H456" s="149" t="s">
        <v>1</v>
      </c>
      <c r="I456" s="151"/>
      <c r="L456" s="147"/>
      <c r="M456" s="152"/>
      <c r="T456" s="153"/>
      <c r="AT456" s="149" t="s">
        <v>148</v>
      </c>
      <c r="AU456" s="149" t="s">
        <v>78</v>
      </c>
      <c r="AV456" s="12" t="s">
        <v>74</v>
      </c>
      <c r="AW456" s="12" t="s">
        <v>29</v>
      </c>
      <c r="AX456" s="12" t="s">
        <v>70</v>
      </c>
      <c r="AY456" s="149" t="s">
        <v>142</v>
      </c>
    </row>
    <row r="457" spans="2:51" s="13" customFormat="1" ht="12">
      <c r="B457" s="154"/>
      <c r="D457" s="148" t="s">
        <v>148</v>
      </c>
      <c r="E457" s="155" t="s">
        <v>1</v>
      </c>
      <c r="F457" s="156" t="s">
        <v>598</v>
      </c>
      <c r="H457" s="157">
        <v>1.5</v>
      </c>
      <c r="I457" s="158"/>
      <c r="L457" s="154"/>
      <c r="M457" s="159"/>
      <c r="T457" s="160"/>
      <c r="AT457" s="155" t="s">
        <v>148</v>
      </c>
      <c r="AU457" s="155" t="s">
        <v>78</v>
      </c>
      <c r="AV457" s="13" t="s">
        <v>78</v>
      </c>
      <c r="AW457" s="13" t="s">
        <v>29</v>
      </c>
      <c r="AX457" s="13" t="s">
        <v>70</v>
      </c>
      <c r="AY457" s="155" t="s">
        <v>142</v>
      </c>
    </row>
    <row r="458" spans="2:51" s="12" customFormat="1" ht="12">
      <c r="B458" s="147"/>
      <c r="D458" s="148" t="s">
        <v>148</v>
      </c>
      <c r="E458" s="149" t="s">
        <v>1</v>
      </c>
      <c r="F458" s="150" t="s">
        <v>283</v>
      </c>
      <c r="H458" s="149" t="s">
        <v>1</v>
      </c>
      <c r="I458" s="151"/>
      <c r="L458" s="147"/>
      <c r="M458" s="152"/>
      <c r="T458" s="153"/>
      <c r="AT458" s="149" t="s">
        <v>148</v>
      </c>
      <c r="AU458" s="149" t="s">
        <v>78</v>
      </c>
      <c r="AV458" s="12" t="s">
        <v>74</v>
      </c>
      <c r="AW458" s="12" t="s">
        <v>29</v>
      </c>
      <c r="AX458" s="12" t="s">
        <v>70</v>
      </c>
      <c r="AY458" s="149" t="s">
        <v>142</v>
      </c>
    </row>
    <row r="459" spans="2:51" s="13" customFormat="1" ht="12">
      <c r="B459" s="154"/>
      <c r="D459" s="148" t="s">
        <v>148</v>
      </c>
      <c r="E459" s="155" t="s">
        <v>1</v>
      </c>
      <c r="F459" s="156" t="s">
        <v>599</v>
      </c>
      <c r="H459" s="157">
        <v>1.975</v>
      </c>
      <c r="I459" s="158"/>
      <c r="L459" s="154"/>
      <c r="M459" s="159"/>
      <c r="T459" s="160"/>
      <c r="AT459" s="155" t="s">
        <v>148</v>
      </c>
      <c r="AU459" s="155" t="s">
        <v>78</v>
      </c>
      <c r="AV459" s="13" t="s">
        <v>78</v>
      </c>
      <c r="AW459" s="13" t="s">
        <v>29</v>
      </c>
      <c r="AX459" s="13" t="s">
        <v>70</v>
      </c>
      <c r="AY459" s="155" t="s">
        <v>142</v>
      </c>
    </row>
    <row r="460" spans="2:51" s="12" customFormat="1" ht="12">
      <c r="B460" s="147"/>
      <c r="D460" s="148" t="s">
        <v>148</v>
      </c>
      <c r="E460" s="149" t="s">
        <v>1</v>
      </c>
      <c r="F460" s="150" t="s">
        <v>286</v>
      </c>
      <c r="H460" s="149" t="s">
        <v>1</v>
      </c>
      <c r="I460" s="151"/>
      <c r="L460" s="147"/>
      <c r="M460" s="152"/>
      <c r="T460" s="153"/>
      <c r="AT460" s="149" t="s">
        <v>148</v>
      </c>
      <c r="AU460" s="149" t="s">
        <v>78</v>
      </c>
      <c r="AV460" s="12" t="s">
        <v>74</v>
      </c>
      <c r="AW460" s="12" t="s">
        <v>29</v>
      </c>
      <c r="AX460" s="12" t="s">
        <v>70</v>
      </c>
      <c r="AY460" s="149" t="s">
        <v>142</v>
      </c>
    </row>
    <row r="461" spans="2:51" s="13" customFormat="1" ht="12">
      <c r="B461" s="154"/>
      <c r="D461" s="148" t="s">
        <v>148</v>
      </c>
      <c r="E461" s="155" t="s">
        <v>1</v>
      </c>
      <c r="F461" s="156" t="s">
        <v>600</v>
      </c>
      <c r="H461" s="157">
        <v>1.37</v>
      </c>
      <c r="I461" s="158"/>
      <c r="L461" s="154"/>
      <c r="M461" s="159"/>
      <c r="T461" s="160"/>
      <c r="AT461" s="155" t="s">
        <v>148</v>
      </c>
      <c r="AU461" s="155" t="s">
        <v>78</v>
      </c>
      <c r="AV461" s="13" t="s">
        <v>78</v>
      </c>
      <c r="AW461" s="13" t="s">
        <v>29</v>
      </c>
      <c r="AX461" s="13" t="s">
        <v>70</v>
      </c>
      <c r="AY461" s="155" t="s">
        <v>142</v>
      </c>
    </row>
    <row r="462" spans="2:51" s="12" customFormat="1" ht="12">
      <c r="B462" s="147"/>
      <c r="D462" s="148" t="s">
        <v>148</v>
      </c>
      <c r="E462" s="149" t="s">
        <v>1</v>
      </c>
      <c r="F462" s="150" t="s">
        <v>307</v>
      </c>
      <c r="H462" s="149" t="s">
        <v>1</v>
      </c>
      <c r="I462" s="151"/>
      <c r="L462" s="147"/>
      <c r="M462" s="152"/>
      <c r="T462" s="153"/>
      <c r="AT462" s="149" t="s">
        <v>148</v>
      </c>
      <c r="AU462" s="149" t="s">
        <v>78</v>
      </c>
      <c r="AV462" s="12" t="s">
        <v>74</v>
      </c>
      <c r="AW462" s="12" t="s">
        <v>29</v>
      </c>
      <c r="AX462" s="12" t="s">
        <v>70</v>
      </c>
      <c r="AY462" s="149" t="s">
        <v>142</v>
      </c>
    </row>
    <row r="463" spans="2:51" s="13" customFormat="1" ht="12">
      <c r="B463" s="154"/>
      <c r="D463" s="148" t="s">
        <v>148</v>
      </c>
      <c r="E463" s="155" t="s">
        <v>1</v>
      </c>
      <c r="F463" s="156" t="s">
        <v>601</v>
      </c>
      <c r="H463" s="157">
        <v>12.145</v>
      </c>
      <c r="I463" s="158"/>
      <c r="L463" s="154"/>
      <c r="M463" s="159"/>
      <c r="T463" s="160"/>
      <c r="AT463" s="155" t="s">
        <v>148</v>
      </c>
      <c r="AU463" s="155" t="s">
        <v>78</v>
      </c>
      <c r="AV463" s="13" t="s">
        <v>78</v>
      </c>
      <c r="AW463" s="13" t="s">
        <v>29</v>
      </c>
      <c r="AX463" s="13" t="s">
        <v>70</v>
      </c>
      <c r="AY463" s="155" t="s">
        <v>142</v>
      </c>
    </row>
    <row r="464" spans="2:51" s="14" customFormat="1" ht="12">
      <c r="B464" s="161"/>
      <c r="D464" s="148" t="s">
        <v>148</v>
      </c>
      <c r="E464" s="162" t="s">
        <v>1</v>
      </c>
      <c r="F464" s="163" t="s">
        <v>152</v>
      </c>
      <c r="H464" s="164">
        <v>16.990000000000002</v>
      </c>
      <c r="I464" s="165"/>
      <c r="L464" s="161"/>
      <c r="M464" s="166"/>
      <c r="T464" s="167"/>
      <c r="AT464" s="162" t="s">
        <v>148</v>
      </c>
      <c r="AU464" s="162" t="s">
        <v>78</v>
      </c>
      <c r="AV464" s="14" t="s">
        <v>84</v>
      </c>
      <c r="AW464" s="14" t="s">
        <v>29</v>
      </c>
      <c r="AX464" s="14" t="s">
        <v>74</v>
      </c>
      <c r="AY464" s="162" t="s">
        <v>142</v>
      </c>
    </row>
    <row r="465" spans="2:65" s="1" customFormat="1" ht="16.5" customHeight="1">
      <c r="B465" s="132"/>
      <c r="C465" s="133" t="s">
        <v>442</v>
      </c>
      <c r="D465" s="133" t="s">
        <v>144</v>
      </c>
      <c r="E465" s="134" t="s">
        <v>602</v>
      </c>
      <c r="F465" s="135" t="s">
        <v>603</v>
      </c>
      <c r="G465" s="136" t="s">
        <v>391</v>
      </c>
      <c r="H465" s="137">
        <v>4.74</v>
      </c>
      <c r="I465" s="138"/>
      <c r="J465" s="139">
        <f>ROUND(I465*H465,2)</f>
        <v>0</v>
      </c>
      <c r="K465" s="140"/>
      <c r="L465" s="31"/>
      <c r="M465" s="141" t="s">
        <v>1</v>
      </c>
      <c r="N465" s="142" t="s">
        <v>37</v>
      </c>
      <c r="P465" s="143">
        <f>O465*H465</f>
        <v>0</v>
      </c>
      <c r="Q465" s="143">
        <v>0</v>
      </c>
      <c r="R465" s="143">
        <f>Q465*H465</f>
        <v>0</v>
      </c>
      <c r="S465" s="143">
        <v>0</v>
      </c>
      <c r="T465" s="144">
        <f>S465*H465</f>
        <v>0</v>
      </c>
      <c r="AR465" s="145" t="s">
        <v>201</v>
      </c>
      <c r="AT465" s="145" t="s">
        <v>144</v>
      </c>
      <c r="AU465" s="145" t="s">
        <v>78</v>
      </c>
      <c r="AY465" s="16" t="s">
        <v>142</v>
      </c>
      <c r="BE465" s="146">
        <f>IF(N465="základní",J465,0)</f>
        <v>0</v>
      </c>
      <c r="BF465" s="146">
        <f>IF(N465="snížená",J465,0)</f>
        <v>0</v>
      </c>
      <c r="BG465" s="146">
        <f>IF(N465="zákl. přenesená",J465,0)</f>
        <v>0</v>
      </c>
      <c r="BH465" s="146">
        <f>IF(N465="sníž. přenesená",J465,0)</f>
        <v>0</v>
      </c>
      <c r="BI465" s="146">
        <f>IF(N465="nulová",J465,0)</f>
        <v>0</v>
      </c>
      <c r="BJ465" s="16" t="s">
        <v>74</v>
      </c>
      <c r="BK465" s="146">
        <f>ROUND(I465*H465,2)</f>
        <v>0</v>
      </c>
      <c r="BL465" s="16" t="s">
        <v>201</v>
      </c>
      <c r="BM465" s="145" t="s">
        <v>604</v>
      </c>
    </row>
    <row r="466" spans="2:51" s="12" customFormat="1" ht="12">
      <c r="B466" s="147"/>
      <c r="D466" s="148" t="s">
        <v>148</v>
      </c>
      <c r="E466" s="149" t="s">
        <v>1</v>
      </c>
      <c r="F466" s="150" t="s">
        <v>597</v>
      </c>
      <c r="H466" s="149" t="s">
        <v>1</v>
      </c>
      <c r="I466" s="151"/>
      <c r="L466" s="147"/>
      <c r="M466" s="152"/>
      <c r="T466" s="153"/>
      <c r="AT466" s="149" t="s">
        <v>148</v>
      </c>
      <c r="AU466" s="149" t="s">
        <v>78</v>
      </c>
      <c r="AV466" s="12" t="s">
        <v>74</v>
      </c>
      <c r="AW466" s="12" t="s">
        <v>29</v>
      </c>
      <c r="AX466" s="12" t="s">
        <v>70</v>
      </c>
      <c r="AY466" s="149" t="s">
        <v>142</v>
      </c>
    </row>
    <row r="467" spans="2:51" s="13" customFormat="1" ht="12">
      <c r="B467" s="154"/>
      <c r="D467" s="148" t="s">
        <v>148</v>
      </c>
      <c r="E467" s="155" t="s">
        <v>1</v>
      </c>
      <c r="F467" s="156" t="s">
        <v>605</v>
      </c>
      <c r="H467" s="157">
        <v>3.605</v>
      </c>
      <c r="I467" s="158"/>
      <c r="L467" s="154"/>
      <c r="M467" s="159"/>
      <c r="T467" s="160"/>
      <c r="AT467" s="155" t="s">
        <v>148</v>
      </c>
      <c r="AU467" s="155" t="s">
        <v>78</v>
      </c>
      <c r="AV467" s="13" t="s">
        <v>78</v>
      </c>
      <c r="AW467" s="13" t="s">
        <v>29</v>
      </c>
      <c r="AX467" s="13" t="s">
        <v>70</v>
      </c>
      <c r="AY467" s="155" t="s">
        <v>142</v>
      </c>
    </row>
    <row r="468" spans="2:51" s="13" customFormat="1" ht="12">
      <c r="B468" s="154"/>
      <c r="D468" s="148" t="s">
        <v>148</v>
      </c>
      <c r="E468" s="155" t="s">
        <v>1</v>
      </c>
      <c r="F468" s="156" t="s">
        <v>606</v>
      </c>
      <c r="H468" s="157">
        <v>0.545</v>
      </c>
      <c r="I468" s="158"/>
      <c r="L468" s="154"/>
      <c r="M468" s="159"/>
      <c r="T468" s="160"/>
      <c r="AT468" s="155" t="s">
        <v>148</v>
      </c>
      <c r="AU468" s="155" t="s">
        <v>78</v>
      </c>
      <c r="AV468" s="13" t="s">
        <v>78</v>
      </c>
      <c r="AW468" s="13" t="s">
        <v>29</v>
      </c>
      <c r="AX468" s="13" t="s">
        <v>70</v>
      </c>
      <c r="AY468" s="155" t="s">
        <v>142</v>
      </c>
    </row>
    <row r="469" spans="2:51" s="12" customFormat="1" ht="12">
      <c r="B469" s="147"/>
      <c r="D469" s="148" t="s">
        <v>148</v>
      </c>
      <c r="E469" s="149" t="s">
        <v>1</v>
      </c>
      <c r="F469" s="150" t="s">
        <v>286</v>
      </c>
      <c r="H469" s="149" t="s">
        <v>1</v>
      </c>
      <c r="I469" s="151"/>
      <c r="L469" s="147"/>
      <c r="M469" s="152"/>
      <c r="T469" s="153"/>
      <c r="AT469" s="149" t="s">
        <v>148</v>
      </c>
      <c r="AU469" s="149" t="s">
        <v>78</v>
      </c>
      <c r="AV469" s="12" t="s">
        <v>74</v>
      </c>
      <c r="AW469" s="12" t="s">
        <v>29</v>
      </c>
      <c r="AX469" s="12" t="s">
        <v>70</v>
      </c>
      <c r="AY469" s="149" t="s">
        <v>142</v>
      </c>
    </row>
    <row r="470" spans="2:51" s="13" customFormat="1" ht="12">
      <c r="B470" s="154"/>
      <c r="D470" s="148" t="s">
        <v>148</v>
      </c>
      <c r="E470" s="155" t="s">
        <v>1</v>
      </c>
      <c r="F470" s="156" t="s">
        <v>607</v>
      </c>
      <c r="H470" s="157">
        <v>0.59</v>
      </c>
      <c r="I470" s="158"/>
      <c r="L470" s="154"/>
      <c r="M470" s="159"/>
      <c r="T470" s="160"/>
      <c r="AT470" s="155" t="s">
        <v>148</v>
      </c>
      <c r="AU470" s="155" t="s">
        <v>78</v>
      </c>
      <c r="AV470" s="13" t="s">
        <v>78</v>
      </c>
      <c r="AW470" s="13" t="s">
        <v>29</v>
      </c>
      <c r="AX470" s="13" t="s">
        <v>70</v>
      </c>
      <c r="AY470" s="155" t="s">
        <v>142</v>
      </c>
    </row>
    <row r="471" spans="2:51" s="14" customFormat="1" ht="12">
      <c r="B471" s="161"/>
      <c r="D471" s="148" t="s">
        <v>148</v>
      </c>
      <c r="E471" s="162" t="s">
        <v>1</v>
      </c>
      <c r="F471" s="163" t="s">
        <v>152</v>
      </c>
      <c r="H471" s="164">
        <v>4.74</v>
      </c>
      <c r="I471" s="165"/>
      <c r="L471" s="161"/>
      <c r="M471" s="166"/>
      <c r="T471" s="167"/>
      <c r="AT471" s="162" t="s">
        <v>148</v>
      </c>
      <c r="AU471" s="162" t="s">
        <v>78</v>
      </c>
      <c r="AV471" s="14" t="s">
        <v>84</v>
      </c>
      <c r="AW471" s="14" t="s">
        <v>29</v>
      </c>
      <c r="AX471" s="14" t="s">
        <v>74</v>
      </c>
      <c r="AY471" s="162" t="s">
        <v>142</v>
      </c>
    </row>
    <row r="472" spans="2:65" s="1" customFormat="1" ht="24.15" customHeight="1">
      <c r="B472" s="132"/>
      <c r="C472" s="133" t="s">
        <v>608</v>
      </c>
      <c r="D472" s="133" t="s">
        <v>144</v>
      </c>
      <c r="E472" s="134" t="s">
        <v>609</v>
      </c>
      <c r="F472" s="135" t="s">
        <v>610</v>
      </c>
      <c r="G472" s="136" t="s">
        <v>147</v>
      </c>
      <c r="H472" s="137">
        <v>3.7</v>
      </c>
      <c r="I472" s="138"/>
      <c r="J472" s="139">
        <f>ROUND(I472*H472,2)</f>
        <v>0</v>
      </c>
      <c r="K472" s="140"/>
      <c r="L472" s="31"/>
      <c r="M472" s="141" t="s">
        <v>1</v>
      </c>
      <c r="N472" s="142" t="s">
        <v>37</v>
      </c>
      <c r="P472" s="143">
        <f>O472*H472</f>
        <v>0</v>
      </c>
      <c r="Q472" s="143">
        <v>0</v>
      </c>
      <c r="R472" s="143">
        <f>Q472*H472</f>
        <v>0</v>
      </c>
      <c r="S472" s="143">
        <v>0</v>
      </c>
      <c r="T472" s="144">
        <f>S472*H472</f>
        <v>0</v>
      </c>
      <c r="AR472" s="145" t="s">
        <v>201</v>
      </c>
      <c r="AT472" s="145" t="s">
        <v>144</v>
      </c>
      <c r="AU472" s="145" t="s">
        <v>78</v>
      </c>
      <c r="AY472" s="16" t="s">
        <v>142</v>
      </c>
      <c r="BE472" s="146">
        <f>IF(N472="základní",J472,0)</f>
        <v>0</v>
      </c>
      <c r="BF472" s="146">
        <f>IF(N472="snížená",J472,0)</f>
        <v>0</v>
      </c>
      <c r="BG472" s="146">
        <f>IF(N472="zákl. přenesená",J472,0)</f>
        <v>0</v>
      </c>
      <c r="BH472" s="146">
        <f>IF(N472="sníž. přenesená",J472,0)</f>
        <v>0</v>
      </c>
      <c r="BI472" s="146">
        <f>IF(N472="nulová",J472,0)</f>
        <v>0</v>
      </c>
      <c r="BJ472" s="16" t="s">
        <v>74</v>
      </c>
      <c r="BK472" s="146">
        <f>ROUND(I472*H472,2)</f>
        <v>0</v>
      </c>
      <c r="BL472" s="16" t="s">
        <v>201</v>
      </c>
      <c r="BM472" s="145" t="s">
        <v>611</v>
      </c>
    </row>
    <row r="473" spans="2:51" s="12" customFormat="1" ht="12">
      <c r="B473" s="147"/>
      <c r="D473" s="148" t="s">
        <v>148</v>
      </c>
      <c r="E473" s="149" t="s">
        <v>1</v>
      </c>
      <c r="F473" s="150" t="s">
        <v>149</v>
      </c>
      <c r="H473" s="149" t="s">
        <v>1</v>
      </c>
      <c r="I473" s="151"/>
      <c r="L473" s="147"/>
      <c r="M473" s="152"/>
      <c r="T473" s="153"/>
      <c r="AT473" s="149" t="s">
        <v>148</v>
      </c>
      <c r="AU473" s="149" t="s">
        <v>78</v>
      </c>
      <c r="AV473" s="12" t="s">
        <v>74</v>
      </c>
      <c r="AW473" s="12" t="s">
        <v>29</v>
      </c>
      <c r="AX473" s="12" t="s">
        <v>70</v>
      </c>
      <c r="AY473" s="149" t="s">
        <v>142</v>
      </c>
    </row>
    <row r="474" spans="2:51" s="12" customFormat="1" ht="12">
      <c r="B474" s="147"/>
      <c r="D474" s="148" t="s">
        <v>148</v>
      </c>
      <c r="E474" s="149" t="s">
        <v>1</v>
      </c>
      <c r="F474" s="150" t="s">
        <v>612</v>
      </c>
      <c r="H474" s="149" t="s">
        <v>1</v>
      </c>
      <c r="I474" s="151"/>
      <c r="L474" s="147"/>
      <c r="M474" s="152"/>
      <c r="T474" s="153"/>
      <c r="AT474" s="149" t="s">
        <v>148</v>
      </c>
      <c r="AU474" s="149" t="s">
        <v>78</v>
      </c>
      <c r="AV474" s="12" t="s">
        <v>74</v>
      </c>
      <c r="AW474" s="12" t="s">
        <v>29</v>
      </c>
      <c r="AX474" s="12" t="s">
        <v>70</v>
      </c>
      <c r="AY474" s="149" t="s">
        <v>142</v>
      </c>
    </row>
    <row r="475" spans="2:51" s="13" customFormat="1" ht="12">
      <c r="B475" s="154"/>
      <c r="D475" s="148" t="s">
        <v>148</v>
      </c>
      <c r="E475" s="155" t="s">
        <v>1</v>
      </c>
      <c r="F475" s="156" t="s">
        <v>613</v>
      </c>
      <c r="H475" s="157">
        <v>3.7</v>
      </c>
      <c r="I475" s="158"/>
      <c r="L475" s="154"/>
      <c r="M475" s="159"/>
      <c r="T475" s="160"/>
      <c r="AT475" s="155" t="s">
        <v>148</v>
      </c>
      <c r="AU475" s="155" t="s">
        <v>78</v>
      </c>
      <c r="AV475" s="13" t="s">
        <v>78</v>
      </c>
      <c r="AW475" s="13" t="s">
        <v>29</v>
      </c>
      <c r="AX475" s="13" t="s">
        <v>70</v>
      </c>
      <c r="AY475" s="155" t="s">
        <v>142</v>
      </c>
    </row>
    <row r="476" spans="2:51" s="14" customFormat="1" ht="12">
      <c r="B476" s="161"/>
      <c r="D476" s="148" t="s">
        <v>148</v>
      </c>
      <c r="E476" s="162" t="s">
        <v>1</v>
      </c>
      <c r="F476" s="163" t="s">
        <v>152</v>
      </c>
      <c r="H476" s="164">
        <v>3.7</v>
      </c>
      <c r="I476" s="165"/>
      <c r="L476" s="161"/>
      <c r="M476" s="166"/>
      <c r="T476" s="167"/>
      <c r="AT476" s="162" t="s">
        <v>148</v>
      </c>
      <c r="AU476" s="162" t="s">
        <v>78</v>
      </c>
      <c r="AV476" s="14" t="s">
        <v>84</v>
      </c>
      <c r="AW476" s="14" t="s">
        <v>29</v>
      </c>
      <c r="AX476" s="14" t="s">
        <v>74</v>
      </c>
      <c r="AY476" s="162" t="s">
        <v>142</v>
      </c>
    </row>
    <row r="477" spans="2:65" s="1" customFormat="1" ht="24.15" customHeight="1">
      <c r="B477" s="132"/>
      <c r="C477" s="168" t="s">
        <v>446</v>
      </c>
      <c r="D477" s="168" t="s">
        <v>398</v>
      </c>
      <c r="E477" s="169" t="s">
        <v>614</v>
      </c>
      <c r="F477" s="170" t="s">
        <v>615</v>
      </c>
      <c r="G477" s="171" t="s">
        <v>147</v>
      </c>
      <c r="H477" s="172">
        <v>4.07</v>
      </c>
      <c r="I477" s="173"/>
      <c r="J477" s="174">
        <f>ROUND(I477*H477,2)</f>
        <v>0</v>
      </c>
      <c r="K477" s="175"/>
      <c r="L477" s="176"/>
      <c r="M477" s="177" t="s">
        <v>1</v>
      </c>
      <c r="N477" s="178" t="s">
        <v>37</v>
      </c>
      <c r="P477" s="143">
        <f>O477*H477</f>
        <v>0</v>
      </c>
      <c r="Q477" s="143">
        <v>0</v>
      </c>
      <c r="R477" s="143">
        <f>Q477*H477</f>
        <v>0</v>
      </c>
      <c r="S477" s="143">
        <v>0</v>
      </c>
      <c r="T477" s="144">
        <f>S477*H477</f>
        <v>0</v>
      </c>
      <c r="AR477" s="145" t="s">
        <v>261</v>
      </c>
      <c r="AT477" s="145" t="s">
        <v>398</v>
      </c>
      <c r="AU477" s="145" t="s">
        <v>78</v>
      </c>
      <c r="AY477" s="16" t="s">
        <v>142</v>
      </c>
      <c r="BE477" s="146">
        <f>IF(N477="základní",J477,0)</f>
        <v>0</v>
      </c>
      <c r="BF477" s="146">
        <f>IF(N477="snížená",J477,0)</f>
        <v>0</v>
      </c>
      <c r="BG477" s="146">
        <f>IF(N477="zákl. přenesená",J477,0)</f>
        <v>0</v>
      </c>
      <c r="BH477" s="146">
        <f>IF(N477="sníž. přenesená",J477,0)</f>
        <v>0</v>
      </c>
      <c r="BI477" s="146">
        <f>IF(N477="nulová",J477,0)</f>
        <v>0</v>
      </c>
      <c r="BJ477" s="16" t="s">
        <v>74</v>
      </c>
      <c r="BK477" s="146">
        <f>ROUND(I477*H477,2)</f>
        <v>0</v>
      </c>
      <c r="BL477" s="16" t="s">
        <v>201</v>
      </c>
      <c r="BM477" s="145" t="s">
        <v>616</v>
      </c>
    </row>
    <row r="478" spans="2:51" s="13" customFormat="1" ht="12">
      <c r="B478" s="154"/>
      <c r="D478" s="148" t="s">
        <v>148</v>
      </c>
      <c r="E478" s="155" t="s">
        <v>1</v>
      </c>
      <c r="F478" s="156" t="s">
        <v>617</v>
      </c>
      <c r="H478" s="157">
        <v>4.07</v>
      </c>
      <c r="I478" s="158"/>
      <c r="L478" s="154"/>
      <c r="M478" s="159"/>
      <c r="T478" s="160"/>
      <c r="AT478" s="155" t="s">
        <v>148</v>
      </c>
      <c r="AU478" s="155" t="s">
        <v>78</v>
      </c>
      <c r="AV478" s="13" t="s">
        <v>78</v>
      </c>
      <c r="AW478" s="13" t="s">
        <v>29</v>
      </c>
      <c r="AX478" s="13" t="s">
        <v>70</v>
      </c>
      <c r="AY478" s="155" t="s">
        <v>142</v>
      </c>
    </row>
    <row r="479" spans="2:51" s="14" customFormat="1" ht="12">
      <c r="B479" s="161"/>
      <c r="D479" s="148" t="s">
        <v>148</v>
      </c>
      <c r="E479" s="162" t="s">
        <v>1</v>
      </c>
      <c r="F479" s="163" t="s">
        <v>152</v>
      </c>
      <c r="H479" s="164">
        <v>4.07</v>
      </c>
      <c r="I479" s="165"/>
      <c r="L479" s="161"/>
      <c r="M479" s="166"/>
      <c r="T479" s="167"/>
      <c r="AT479" s="162" t="s">
        <v>148</v>
      </c>
      <c r="AU479" s="162" t="s">
        <v>78</v>
      </c>
      <c r="AV479" s="14" t="s">
        <v>84</v>
      </c>
      <c r="AW479" s="14" t="s">
        <v>29</v>
      </c>
      <c r="AX479" s="14" t="s">
        <v>74</v>
      </c>
      <c r="AY479" s="162" t="s">
        <v>142</v>
      </c>
    </row>
    <row r="480" spans="2:65" s="1" customFormat="1" ht="24.15" customHeight="1">
      <c r="B480" s="132"/>
      <c r="C480" s="133" t="s">
        <v>618</v>
      </c>
      <c r="D480" s="133" t="s">
        <v>144</v>
      </c>
      <c r="E480" s="134" t="s">
        <v>619</v>
      </c>
      <c r="F480" s="135" t="s">
        <v>620</v>
      </c>
      <c r="G480" s="136" t="s">
        <v>391</v>
      </c>
      <c r="H480" s="137">
        <v>3.825</v>
      </c>
      <c r="I480" s="138"/>
      <c r="J480" s="139">
        <f>ROUND(I480*H480,2)</f>
        <v>0</v>
      </c>
      <c r="K480" s="140"/>
      <c r="L480" s="31"/>
      <c r="M480" s="141" t="s">
        <v>1</v>
      </c>
      <c r="N480" s="142" t="s">
        <v>37</v>
      </c>
      <c r="P480" s="143">
        <f>O480*H480</f>
        <v>0</v>
      </c>
      <c r="Q480" s="143">
        <v>0</v>
      </c>
      <c r="R480" s="143">
        <f>Q480*H480</f>
        <v>0</v>
      </c>
      <c r="S480" s="143">
        <v>0</v>
      </c>
      <c r="T480" s="144">
        <f>S480*H480</f>
        <v>0</v>
      </c>
      <c r="AR480" s="145" t="s">
        <v>201</v>
      </c>
      <c r="AT480" s="145" t="s">
        <v>144</v>
      </c>
      <c r="AU480" s="145" t="s">
        <v>78</v>
      </c>
      <c r="AY480" s="16" t="s">
        <v>142</v>
      </c>
      <c r="BE480" s="146">
        <f>IF(N480="základní",J480,0)</f>
        <v>0</v>
      </c>
      <c r="BF480" s="146">
        <f>IF(N480="snížená",J480,0)</f>
        <v>0</v>
      </c>
      <c r="BG480" s="146">
        <f>IF(N480="zákl. přenesená",J480,0)</f>
        <v>0</v>
      </c>
      <c r="BH480" s="146">
        <f>IF(N480="sníž. přenesená",J480,0)</f>
        <v>0</v>
      </c>
      <c r="BI480" s="146">
        <f>IF(N480="nulová",J480,0)</f>
        <v>0</v>
      </c>
      <c r="BJ480" s="16" t="s">
        <v>74</v>
      </c>
      <c r="BK480" s="146">
        <f>ROUND(I480*H480,2)</f>
        <v>0</v>
      </c>
      <c r="BL480" s="16" t="s">
        <v>201</v>
      </c>
      <c r="BM480" s="145" t="s">
        <v>621</v>
      </c>
    </row>
    <row r="481" spans="2:51" s="12" customFormat="1" ht="12">
      <c r="B481" s="147"/>
      <c r="D481" s="148" t="s">
        <v>148</v>
      </c>
      <c r="E481" s="149" t="s">
        <v>1</v>
      </c>
      <c r="F481" s="150" t="s">
        <v>149</v>
      </c>
      <c r="H481" s="149" t="s">
        <v>1</v>
      </c>
      <c r="I481" s="151"/>
      <c r="L481" s="147"/>
      <c r="M481" s="152"/>
      <c r="T481" s="153"/>
      <c r="AT481" s="149" t="s">
        <v>148</v>
      </c>
      <c r="AU481" s="149" t="s">
        <v>78</v>
      </c>
      <c r="AV481" s="12" t="s">
        <v>74</v>
      </c>
      <c r="AW481" s="12" t="s">
        <v>29</v>
      </c>
      <c r="AX481" s="12" t="s">
        <v>70</v>
      </c>
      <c r="AY481" s="149" t="s">
        <v>142</v>
      </c>
    </row>
    <row r="482" spans="2:51" s="12" customFormat="1" ht="12">
      <c r="B482" s="147"/>
      <c r="D482" s="148" t="s">
        <v>148</v>
      </c>
      <c r="E482" s="149" t="s">
        <v>1</v>
      </c>
      <c r="F482" s="150" t="s">
        <v>622</v>
      </c>
      <c r="H482" s="149" t="s">
        <v>1</v>
      </c>
      <c r="I482" s="151"/>
      <c r="L482" s="147"/>
      <c r="M482" s="152"/>
      <c r="T482" s="153"/>
      <c r="AT482" s="149" t="s">
        <v>148</v>
      </c>
      <c r="AU482" s="149" t="s">
        <v>78</v>
      </c>
      <c r="AV482" s="12" t="s">
        <v>74</v>
      </c>
      <c r="AW482" s="12" t="s">
        <v>29</v>
      </c>
      <c r="AX482" s="12" t="s">
        <v>70</v>
      </c>
      <c r="AY482" s="149" t="s">
        <v>142</v>
      </c>
    </row>
    <row r="483" spans="2:51" s="13" customFormat="1" ht="12">
      <c r="B483" s="154"/>
      <c r="D483" s="148" t="s">
        <v>148</v>
      </c>
      <c r="E483" s="155" t="s">
        <v>1</v>
      </c>
      <c r="F483" s="156" t="s">
        <v>623</v>
      </c>
      <c r="H483" s="157">
        <v>3.825</v>
      </c>
      <c r="I483" s="158"/>
      <c r="L483" s="154"/>
      <c r="M483" s="159"/>
      <c r="T483" s="160"/>
      <c r="AT483" s="155" t="s">
        <v>148</v>
      </c>
      <c r="AU483" s="155" t="s">
        <v>78</v>
      </c>
      <c r="AV483" s="13" t="s">
        <v>78</v>
      </c>
      <c r="AW483" s="13" t="s">
        <v>29</v>
      </c>
      <c r="AX483" s="13" t="s">
        <v>70</v>
      </c>
      <c r="AY483" s="155" t="s">
        <v>142</v>
      </c>
    </row>
    <row r="484" spans="2:51" s="14" customFormat="1" ht="12">
      <c r="B484" s="161"/>
      <c r="D484" s="148" t="s">
        <v>148</v>
      </c>
      <c r="E484" s="162" t="s">
        <v>1</v>
      </c>
      <c r="F484" s="163" t="s">
        <v>152</v>
      </c>
      <c r="H484" s="164">
        <v>3.825</v>
      </c>
      <c r="I484" s="165"/>
      <c r="L484" s="161"/>
      <c r="M484" s="166"/>
      <c r="T484" s="167"/>
      <c r="AT484" s="162" t="s">
        <v>148</v>
      </c>
      <c r="AU484" s="162" t="s">
        <v>78</v>
      </c>
      <c r="AV484" s="14" t="s">
        <v>84</v>
      </c>
      <c r="AW484" s="14" t="s">
        <v>29</v>
      </c>
      <c r="AX484" s="14" t="s">
        <v>74</v>
      </c>
      <c r="AY484" s="162" t="s">
        <v>142</v>
      </c>
    </row>
    <row r="485" spans="2:65" s="1" customFormat="1" ht="16.5" customHeight="1">
      <c r="B485" s="132"/>
      <c r="C485" s="168" t="s">
        <v>451</v>
      </c>
      <c r="D485" s="168" t="s">
        <v>398</v>
      </c>
      <c r="E485" s="169" t="s">
        <v>624</v>
      </c>
      <c r="F485" s="170" t="s">
        <v>625</v>
      </c>
      <c r="G485" s="171" t="s">
        <v>391</v>
      </c>
      <c r="H485" s="172">
        <v>4.208</v>
      </c>
      <c r="I485" s="173"/>
      <c r="J485" s="174">
        <f>ROUND(I485*H485,2)</f>
        <v>0</v>
      </c>
      <c r="K485" s="175"/>
      <c r="L485" s="176"/>
      <c r="M485" s="177" t="s">
        <v>1</v>
      </c>
      <c r="N485" s="178" t="s">
        <v>37</v>
      </c>
      <c r="P485" s="143">
        <f>O485*H485</f>
        <v>0</v>
      </c>
      <c r="Q485" s="143">
        <v>0</v>
      </c>
      <c r="R485" s="143">
        <f>Q485*H485</f>
        <v>0</v>
      </c>
      <c r="S485" s="143">
        <v>0</v>
      </c>
      <c r="T485" s="144">
        <f>S485*H485</f>
        <v>0</v>
      </c>
      <c r="AR485" s="145" t="s">
        <v>261</v>
      </c>
      <c r="AT485" s="145" t="s">
        <v>398</v>
      </c>
      <c r="AU485" s="145" t="s">
        <v>78</v>
      </c>
      <c r="AY485" s="16" t="s">
        <v>142</v>
      </c>
      <c r="BE485" s="146">
        <f>IF(N485="základní",J485,0)</f>
        <v>0</v>
      </c>
      <c r="BF485" s="146">
        <f>IF(N485="snížená",J485,0)</f>
        <v>0</v>
      </c>
      <c r="BG485" s="146">
        <f>IF(N485="zákl. přenesená",J485,0)</f>
        <v>0</v>
      </c>
      <c r="BH485" s="146">
        <f>IF(N485="sníž. přenesená",J485,0)</f>
        <v>0</v>
      </c>
      <c r="BI485" s="146">
        <f>IF(N485="nulová",J485,0)</f>
        <v>0</v>
      </c>
      <c r="BJ485" s="16" t="s">
        <v>74</v>
      </c>
      <c r="BK485" s="146">
        <f>ROUND(I485*H485,2)</f>
        <v>0</v>
      </c>
      <c r="BL485" s="16" t="s">
        <v>201</v>
      </c>
      <c r="BM485" s="145" t="s">
        <v>626</v>
      </c>
    </row>
    <row r="486" spans="2:51" s="13" customFormat="1" ht="12">
      <c r="B486" s="154"/>
      <c r="D486" s="148" t="s">
        <v>148</v>
      </c>
      <c r="E486" s="155" t="s">
        <v>1</v>
      </c>
      <c r="F486" s="156" t="s">
        <v>627</v>
      </c>
      <c r="H486" s="157">
        <v>4.208</v>
      </c>
      <c r="I486" s="158"/>
      <c r="L486" s="154"/>
      <c r="M486" s="159"/>
      <c r="T486" s="160"/>
      <c r="AT486" s="155" t="s">
        <v>148</v>
      </c>
      <c r="AU486" s="155" t="s">
        <v>78</v>
      </c>
      <c r="AV486" s="13" t="s">
        <v>78</v>
      </c>
      <c r="AW486" s="13" t="s">
        <v>29</v>
      </c>
      <c r="AX486" s="13" t="s">
        <v>70</v>
      </c>
      <c r="AY486" s="155" t="s">
        <v>142</v>
      </c>
    </row>
    <row r="487" spans="2:51" s="14" customFormat="1" ht="12">
      <c r="B487" s="161"/>
      <c r="D487" s="148" t="s">
        <v>148</v>
      </c>
      <c r="E487" s="162" t="s">
        <v>1</v>
      </c>
      <c r="F487" s="163" t="s">
        <v>152</v>
      </c>
      <c r="H487" s="164">
        <v>4.208</v>
      </c>
      <c r="I487" s="165"/>
      <c r="L487" s="161"/>
      <c r="M487" s="166"/>
      <c r="T487" s="167"/>
      <c r="AT487" s="162" t="s">
        <v>148</v>
      </c>
      <c r="AU487" s="162" t="s">
        <v>78</v>
      </c>
      <c r="AV487" s="14" t="s">
        <v>84</v>
      </c>
      <c r="AW487" s="14" t="s">
        <v>29</v>
      </c>
      <c r="AX487" s="14" t="s">
        <v>74</v>
      </c>
      <c r="AY487" s="162" t="s">
        <v>142</v>
      </c>
    </row>
    <row r="488" spans="2:65" s="1" customFormat="1" ht="16.5" customHeight="1">
      <c r="B488" s="132"/>
      <c r="C488" s="133" t="s">
        <v>628</v>
      </c>
      <c r="D488" s="133" t="s">
        <v>144</v>
      </c>
      <c r="E488" s="134" t="s">
        <v>629</v>
      </c>
      <c r="F488" s="135" t="s">
        <v>630</v>
      </c>
      <c r="G488" s="136" t="s">
        <v>147</v>
      </c>
      <c r="H488" s="137">
        <v>2.61</v>
      </c>
      <c r="I488" s="138"/>
      <c r="J488" s="139">
        <f>ROUND(I488*H488,2)</f>
        <v>0</v>
      </c>
      <c r="K488" s="140"/>
      <c r="L488" s="31"/>
      <c r="M488" s="141" t="s">
        <v>1</v>
      </c>
      <c r="N488" s="142" t="s">
        <v>37</v>
      </c>
      <c r="P488" s="143">
        <f>O488*H488</f>
        <v>0</v>
      </c>
      <c r="Q488" s="143">
        <v>0</v>
      </c>
      <c r="R488" s="143">
        <f>Q488*H488</f>
        <v>0</v>
      </c>
      <c r="S488" s="143">
        <v>0</v>
      </c>
      <c r="T488" s="144">
        <f>S488*H488</f>
        <v>0</v>
      </c>
      <c r="AR488" s="145" t="s">
        <v>201</v>
      </c>
      <c r="AT488" s="145" t="s">
        <v>144</v>
      </c>
      <c r="AU488" s="145" t="s">
        <v>78</v>
      </c>
      <c r="AY488" s="16" t="s">
        <v>142</v>
      </c>
      <c r="BE488" s="146">
        <f>IF(N488="základní",J488,0)</f>
        <v>0</v>
      </c>
      <c r="BF488" s="146">
        <f>IF(N488="snížená",J488,0)</f>
        <v>0</v>
      </c>
      <c r="BG488" s="146">
        <f>IF(N488="zákl. přenesená",J488,0)</f>
        <v>0</v>
      </c>
      <c r="BH488" s="146">
        <f>IF(N488="sníž. přenesená",J488,0)</f>
        <v>0</v>
      </c>
      <c r="BI488" s="146">
        <f>IF(N488="nulová",J488,0)</f>
        <v>0</v>
      </c>
      <c r="BJ488" s="16" t="s">
        <v>74</v>
      </c>
      <c r="BK488" s="146">
        <f>ROUND(I488*H488,2)</f>
        <v>0</v>
      </c>
      <c r="BL488" s="16" t="s">
        <v>201</v>
      </c>
      <c r="BM488" s="145" t="s">
        <v>631</v>
      </c>
    </row>
    <row r="489" spans="2:51" s="12" customFormat="1" ht="12">
      <c r="B489" s="147"/>
      <c r="D489" s="148" t="s">
        <v>148</v>
      </c>
      <c r="E489" s="149" t="s">
        <v>1</v>
      </c>
      <c r="F489" s="150" t="s">
        <v>307</v>
      </c>
      <c r="H489" s="149" t="s">
        <v>1</v>
      </c>
      <c r="I489" s="151"/>
      <c r="L489" s="147"/>
      <c r="M489" s="152"/>
      <c r="T489" s="153"/>
      <c r="AT489" s="149" t="s">
        <v>148</v>
      </c>
      <c r="AU489" s="149" t="s">
        <v>78</v>
      </c>
      <c r="AV489" s="12" t="s">
        <v>74</v>
      </c>
      <c r="AW489" s="12" t="s">
        <v>29</v>
      </c>
      <c r="AX489" s="12" t="s">
        <v>70</v>
      </c>
      <c r="AY489" s="149" t="s">
        <v>142</v>
      </c>
    </row>
    <row r="490" spans="2:51" s="13" customFormat="1" ht="12">
      <c r="B490" s="154"/>
      <c r="D490" s="148" t="s">
        <v>148</v>
      </c>
      <c r="E490" s="155" t="s">
        <v>1</v>
      </c>
      <c r="F490" s="156" t="s">
        <v>632</v>
      </c>
      <c r="H490" s="157">
        <v>2.61</v>
      </c>
      <c r="I490" s="158"/>
      <c r="L490" s="154"/>
      <c r="M490" s="159"/>
      <c r="T490" s="160"/>
      <c r="AT490" s="155" t="s">
        <v>148</v>
      </c>
      <c r="AU490" s="155" t="s">
        <v>78</v>
      </c>
      <c r="AV490" s="13" t="s">
        <v>78</v>
      </c>
      <c r="AW490" s="13" t="s">
        <v>29</v>
      </c>
      <c r="AX490" s="13" t="s">
        <v>70</v>
      </c>
      <c r="AY490" s="155" t="s">
        <v>142</v>
      </c>
    </row>
    <row r="491" spans="2:51" s="14" customFormat="1" ht="12">
      <c r="B491" s="161"/>
      <c r="D491" s="148" t="s">
        <v>148</v>
      </c>
      <c r="E491" s="162" t="s">
        <v>1</v>
      </c>
      <c r="F491" s="163" t="s">
        <v>152</v>
      </c>
      <c r="H491" s="164">
        <v>2.61</v>
      </c>
      <c r="I491" s="165"/>
      <c r="L491" s="161"/>
      <c r="M491" s="166"/>
      <c r="T491" s="167"/>
      <c r="AT491" s="162" t="s">
        <v>148</v>
      </c>
      <c r="AU491" s="162" t="s">
        <v>78</v>
      </c>
      <c r="AV491" s="14" t="s">
        <v>84</v>
      </c>
      <c r="AW491" s="14" t="s">
        <v>29</v>
      </c>
      <c r="AX491" s="14" t="s">
        <v>74</v>
      </c>
      <c r="AY491" s="162" t="s">
        <v>142</v>
      </c>
    </row>
    <row r="492" spans="2:65" s="1" customFormat="1" ht="16.5" customHeight="1">
      <c r="B492" s="132"/>
      <c r="C492" s="133" t="s">
        <v>458</v>
      </c>
      <c r="D492" s="133" t="s">
        <v>144</v>
      </c>
      <c r="E492" s="134" t="s">
        <v>633</v>
      </c>
      <c r="F492" s="135" t="s">
        <v>634</v>
      </c>
      <c r="G492" s="136" t="s">
        <v>232</v>
      </c>
      <c r="H492" s="137">
        <v>4</v>
      </c>
      <c r="I492" s="138"/>
      <c r="J492" s="139">
        <f>ROUND(I492*H492,2)</f>
        <v>0</v>
      </c>
      <c r="K492" s="140"/>
      <c r="L492" s="31"/>
      <c r="M492" s="141" t="s">
        <v>1</v>
      </c>
      <c r="N492" s="142" t="s">
        <v>37</v>
      </c>
      <c r="P492" s="143">
        <f>O492*H492</f>
        <v>0</v>
      </c>
      <c r="Q492" s="143">
        <v>0</v>
      </c>
      <c r="R492" s="143">
        <f>Q492*H492</f>
        <v>0</v>
      </c>
      <c r="S492" s="143">
        <v>0</v>
      </c>
      <c r="T492" s="144">
        <f>S492*H492</f>
        <v>0</v>
      </c>
      <c r="AR492" s="145" t="s">
        <v>201</v>
      </c>
      <c r="AT492" s="145" t="s">
        <v>144</v>
      </c>
      <c r="AU492" s="145" t="s">
        <v>78</v>
      </c>
      <c r="AY492" s="16" t="s">
        <v>142</v>
      </c>
      <c r="BE492" s="146">
        <f>IF(N492="základní",J492,0)</f>
        <v>0</v>
      </c>
      <c r="BF492" s="146">
        <f>IF(N492="snížená",J492,0)</f>
        <v>0</v>
      </c>
      <c r="BG492" s="146">
        <f>IF(N492="zákl. přenesená",J492,0)</f>
        <v>0</v>
      </c>
      <c r="BH492" s="146">
        <f>IF(N492="sníž. přenesená",J492,0)</f>
        <v>0</v>
      </c>
      <c r="BI492" s="146">
        <f>IF(N492="nulová",J492,0)</f>
        <v>0</v>
      </c>
      <c r="BJ492" s="16" t="s">
        <v>74</v>
      </c>
      <c r="BK492" s="146">
        <f>ROUND(I492*H492,2)</f>
        <v>0</v>
      </c>
      <c r="BL492" s="16" t="s">
        <v>201</v>
      </c>
      <c r="BM492" s="145" t="s">
        <v>635</v>
      </c>
    </row>
    <row r="493" spans="2:65" s="1" customFormat="1" ht="24.15" customHeight="1">
      <c r="B493" s="132"/>
      <c r="C493" s="133" t="s">
        <v>636</v>
      </c>
      <c r="D493" s="133" t="s">
        <v>144</v>
      </c>
      <c r="E493" s="134" t="s">
        <v>637</v>
      </c>
      <c r="F493" s="135" t="s">
        <v>638</v>
      </c>
      <c r="G493" s="136" t="s">
        <v>365</v>
      </c>
      <c r="H493" s="137">
        <v>1.5</v>
      </c>
      <c r="I493" s="138"/>
      <c r="J493" s="139">
        <f>ROUND(I493*H493,2)</f>
        <v>0</v>
      </c>
      <c r="K493" s="140"/>
      <c r="L493" s="31"/>
      <c r="M493" s="141" t="s">
        <v>1</v>
      </c>
      <c r="N493" s="142" t="s">
        <v>37</v>
      </c>
      <c r="P493" s="143">
        <f>O493*H493</f>
        <v>0</v>
      </c>
      <c r="Q493" s="143">
        <v>0</v>
      </c>
      <c r="R493" s="143">
        <f>Q493*H493</f>
        <v>0</v>
      </c>
      <c r="S493" s="143">
        <v>0</v>
      </c>
      <c r="T493" s="144">
        <f>S493*H493</f>
        <v>0</v>
      </c>
      <c r="AR493" s="145" t="s">
        <v>201</v>
      </c>
      <c r="AT493" s="145" t="s">
        <v>144</v>
      </c>
      <c r="AU493" s="145" t="s">
        <v>78</v>
      </c>
      <c r="AY493" s="16" t="s">
        <v>142</v>
      </c>
      <c r="BE493" s="146">
        <f>IF(N493="základní",J493,0)</f>
        <v>0</v>
      </c>
      <c r="BF493" s="146">
        <f>IF(N493="snížená",J493,0)</f>
        <v>0</v>
      </c>
      <c r="BG493" s="146">
        <f>IF(N493="zákl. přenesená",J493,0)</f>
        <v>0</v>
      </c>
      <c r="BH493" s="146">
        <f>IF(N493="sníž. přenesená",J493,0)</f>
        <v>0</v>
      </c>
      <c r="BI493" s="146">
        <f>IF(N493="nulová",J493,0)</f>
        <v>0</v>
      </c>
      <c r="BJ493" s="16" t="s">
        <v>74</v>
      </c>
      <c r="BK493" s="146">
        <f>ROUND(I493*H493,2)</f>
        <v>0</v>
      </c>
      <c r="BL493" s="16" t="s">
        <v>201</v>
      </c>
      <c r="BM493" s="145" t="s">
        <v>639</v>
      </c>
    </row>
    <row r="494" spans="2:63" s="11" customFormat="1" ht="22.75" customHeight="1">
      <c r="B494" s="120"/>
      <c r="D494" s="121" t="s">
        <v>69</v>
      </c>
      <c r="E494" s="130" t="s">
        <v>640</v>
      </c>
      <c r="F494" s="130" t="s">
        <v>641</v>
      </c>
      <c r="I494" s="123"/>
      <c r="J494" s="131">
        <f>BK494</f>
        <v>0</v>
      </c>
      <c r="L494" s="120"/>
      <c r="M494" s="125"/>
      <c r="P494" s="126">
        <f>SUM(P495:P510)</f>
        <v>0</v>
      </c>
      <c r="R494" s="126">
        <f>SUM(R495:R510)</f>
        <v>0</v>
      </c>
      <c r="T494" s="127">
        <f>SUM(T495:T510)</f>
        <v>0</v>
      </c>
      <c r="AR494" s="121" t="s">
        <v>78</v>
      </c>
      <c r="AT494" s="128" t="s">
        <v>69</v>
      </c>
      <c r="AU494" s="128" t="s">
        <v>74</v>
      </c>
      <c r="AY494" s="121" t="s">
        <v>142</v>
      </c>
      <c r="BK494" s="129">
        <f>SUM(BK495:BK510)</f>
        <v>0</v>
      </c>
    </row>
    <row r="495" spans="2:65" s="1" customFormat="1" ht="16.5" customHeight="1">
      <c r="B495" s="132"/>
      <c r="C495" s="133" t="s">
        <v>464</v>
      </c>
      <c r="D495" s="133" t="s">
        <v>144</v>
      </c>
      <c r="E495" s="134" t="s">
        <v>642</v>
      </c>
      <c r="F495" s="135" t="s">
        <v>643</v>
      </c>
      <c r="G495" s="136" t="s">
        <v>147</v>
      </c>
      <c r="H495" s="137">
        <v>307.3</v>
      </c>
      <c r="I495" s="138"/>
      <c r="J495" s="139">
        <f>ROUND(I495*H495,2)</f>
        <v>0</v>
      </c>
      <c r="K495" s="140"/>
      <c r="L495" s="31"/>
      <c r="M495" s="141" t="s">
        <v>1</v>
      </c>
      <c r="N495" s="142" t="s">
        <v>37</v>
      </c>
      <c r="P495" s="143">
        <f>O495*H495</f>
        <v>0</v>
      </c>
      <c r="Q495" s="143">
        <v>0</v>
      </c>
      <c r="R495" s="143">
        <f>Q495*H495</f>
        <v>0</v>
      </c>
      <c r="S495" s="143">
        <v>0</v>
      </c>
      <c r="T495" s="144">
        <f>S495*H495</f>
        <v>0</v>
      </c>
      <c r="AR495" s="145" t="s">
        <v>201</v>
      </c>
      <c r="AT495" s="145" t="s">
        <v>144</v>
      </c>
      <c r="AU495" s="145" t="s">
        <v>78</v>
      </c>
      <c r="AY495" s="16" t="s">
        <v>142</v>
      </c>
      <c r="BE495" s="146">
        <f>IF(N495="základní",J495,0)</f>
        <v>0</v>
      </c>
      <c r="BF495" s="146">
        <f>IF(N495="snížená",J495,0)</f>
        <v>0</v>
      </c>
      <c r="BG495" s="146">
        <f>IF(N495="zákl. přenesená",J495,0)</f>
        <v>0</v>
      </c>
      <c r="BH495" s="146">
        <f>IF(N495="sníž. přenesená",J495,0)</f>
        <v>0</v>
      </c>
      <c r="BI495" s="146">
        <f>IF(N495="nulová",J495,0)</f>
        <v>0</v>
      </c>
      <c r="BJ495" s="16" t="s">
        <v>74</v>
      </c>
      <c r="BK495" s="146">
        <f>ROUND(I495*H495,2)</f>
        <v>0</v>
      </c>
      <c r="BL495" s="16" t="s">
        <v>201</v>
      </c>
      <c r="BM495" s="145" t="s">
        <v>644</v>
      </c>
    </row>
    <row r="496" spans="2:51" s="12" customFormat="1" ht="12">
      <c r="B496" s="147"/>
      <c r="D496" s="148" t="s">
        <v>148</v>
      </c>
      <c r="E496" s="149" t="s">
        <v>1</v>
      </c>
      <c r="F496" s="150" t="s">
        <v>645</v>
      </c>
      <c r="H496" s="149" t="s">
        <v>1</v>
      </c>
      <c r="I496" s="151"/>
      <c r="L496" s="147"/>
      <c r="M496" s="152"/>
      <c r="T496" s="153"/>
      <c r="AT496" s="149" t="s">
        <v>148</v>
      </c>
      <c r="AU496" s="149" t="s">
        <v>78</v>
      </c>
      <c r="AV496" s="12" t="s">
        <v>74</v>
      </c>
      <c r="AW496" s="12" t="s">
        <v>29</v>
      </c>
      <c r="AX496" s="12" t="s">
        <v>70</v>
      </c>
      <c r="AY496" s="149" t="s">
        <v>142</v>
      </c>
    </row>
    <row r="497" spans="2:51" s="12" customFormat="1" ht="12">
      <c r="B497" s="147"/>
      <c r="D497" s="148" t="s">
        <v>148</v>
      </c>
      <c r="E497" s="149" t="s">
        <v>1</v>
      </c>
      <c r="F497" s="150" t="s">
        <v>597</v>
      </c>
      <c r="H497" s="149" t="s">
        <v>1</v>
      </c>
      <c r="I497" s="151"/>
      <c r="L497" s="147"/>
      <c r="M497" s="152"/>
      <c r="T497" s="153"/>
      <c r="AT497" s="149" t="s">
        <v>148</v>
      </c>
      <c r="AU497" s="149" t="s">
        <v>78</v>
      </c>
      <c r="AV497" s="12" t="s">
        <v>74</v>
      </c>
      <c r="AW497" s="12" t="s">
        <v>29</v>
      </c>
      <c r="AX497" s="12" t="s">
        <v>70</v>
      </c>
      <c r="AY497" s="149" t="s">
        <v>142</v>
      </c>
    </row>
    <row r="498" spans="2:51" s="12" customFormat="1" ht="12">
      <c r="B498" s="147"/>
      <c r="D498" s="148" t="s">
        <v>148</v>
      </c>
      <c r="E498" s="149" t="s">
        <v>1</v>
      </c>
      <c r="F498" s="150" t="s">
        <v>646</v>
      </c>
      <c r="H498" s="149" t="s">
        <v>1</v>
      </c>
      <c r="I498" s="151"/>
      <c r="L498" s="147"/>
      <c r="M498" s="152"/>
      <c r="T498" s="153"/>
      <c r="AT498" s="149" t="s">
        <v>148</v>
      </c>
      <c r="AU498" s="149" t="s">
        <v>78</v>
      </c>
      <c r="AV498" s="12" t="s">
        <v>74</v>
      </c>
      <c r="AW498" s="12" t="s">
        <v>29</v>
      </c>
      <c r="AX498" s="12" t="s">
        <v>70</v>
      </c>
      <c r="AY498" s="149" t="s">
        <v>142</v>
      </c>
    </row>
    <row r="499" spans="2:51" s="13" customFormat="1" ht="12">
      <c r="B499" s="154"/>
      <c r="D499" s="148" t="s">
        <v>148</v>
      </c>
      <c r="E499" s="155" t="s">
        <v>1</v>
      </c>
      <c r="F499" s="156" t="s">
        <v>647</v>
      </c>
      <c r="H499" s="157">
        <v>95.9</v>
      </c>
      <c r="I499" s="158"/>
      <c r="L499" s="154"/>
      <c r="M499" s="159"/>
      <c r="T499" s="160"/>
      <c r="AT499" s="155" t="s">
        <v>148</v>
      </c>
      <c r="AU499" s="155" t="s">
        <v>78</v>
      </c>
      <c r="AV499" s="13" t="s">
        <v>78</v>
      </c>
      <c r="AW499" s="13" t="s">
        <v>29</v>
      </c>
      <c r="AX499" s="13" t="s">
        <v>70</v>
      </c>
      <c r="AY499" s="155" t="s">
        <v>142</v>
      </c>
    </row>
    <row r="500" spans="2:51" s="12" customFormat="1" ht="12">
      <c r="B500" s="147"/>
      <c r="D500" s="148" t="s">
        <v>148</v>
      </c>
      <c r="E500" s="149" t="s">
        <v>1</v>
      </c>
      <c r="F500" s="150" t="s">
        <v>283</v>
      </c>
      <c r="H500" s="149" t="s">
        <v>1</v>
      </c>
      <c r="I500" s="151"/>
      <c r="L500" s="147"/>
      <c r="M500" s="152"/>
      <c r="T500" s="153"/>
      <c r="AT500" s="149" t="s">
        <v>148</v>
      </c>
      <c r="AU500" s="149" t="s">
        <v>78</v>
      </c>
      <c r="AV500" s="12" t="s">
        <v>74</v>
      </c>
      <c r="AW500" s="12" t="s">
        <v>29</v>
      </c>
      <c r="AX500" s="12" t="s">
        <v>70</v>
      </c>
      <c r="AY500" s="149" t="s">
        <v>142</v>
      </c>
    </row>
    <row r="501" spans="2:51" s="12" customFormat="1" ht="12">
      <c r="B501" s="147"/>
      <c r="D501" s="148" t="s">
        <v>148</v>
      </c>
      <c r="E501" s="149" t="s">
        <v>1</v>
      </c>
      <c r="F501" s="150" t="s">
        <v>648</v>
      </c>
      <c r="H501" s="149" t="s">
        <v>1</v>
      </c>
      <c r="I501" s="151"/>
      <c r="L501" s="147"/>
      <c r="M501" s="152"/>
      <c r="T501" s="153"/>
      <c r="AT501" s="149" t="s">
        <v>148</v>
      </c>
      <c r="AU501" s="149" t="s">
        <v>78</v>
      </c>
      <c r="AV501" s="12" t="s">
        <v>74</v>
      </c>
      <c r="AW501" s="12" t="s">
        <v>29</v>
      </c>
      <c r="AX501" s="12" t="s">
        <v>70</v>
      </c>
      <c r="AY501" s="149" t="s">
        <v>142</v>
      </c>
    </row>
    <row r="502" spans="2:51" s="13" customFormat="1" ht="12">
      <c r="B502" s="154"/>
      <c r="D502" s="148" t="s">
        <v>148</v>
      </c>
      <c r="E502" s="155" t="s">
        <v>1</v>
      </c>
      <c r="F502" s="156" t="s">
        <v>649</v>
      </c>
      <c r="H502" s="157">
        <v>165.5</v>
      </c>
      <c r="I502" s="158"/>
      <c r="L502" s="154"/>
      <c r="M502" s="159"/>
      <c r="T502" s="160"/>
      <c r="AT502" s="155" t="s">
        <v>148</v>
      </c>
      <c r="AU502" s="155" t="s">
        <v>78</v>
      </c>
      <c r="AV502" s="13" t="s">
        <v>78</v>
      </c>
      <c r="AW502" s="13" t="s">
        <v>29</v>
      </c>
      <c r="AX502" s="13" t="s">
        <v>70</v>
      </c>
      <c r="AY502" s="155" t="s">
        <v>142</v>
      </c>
    </row>
    <row r="503" spans="2:51" s="12" customFormat="1" ht="12">
      <c r="B503" s="147"/>
      <c r="D503" s="148" t="s">
        <v>148</v>
      </c>
      <c r="E503" s="149" t="s">
        <v>1</v>
      </c>
      <c r="F503" s="150" t="s">
        <v>286</v>
      </c>
      <c r="H503" s="149" t="s">
        <v>1</v>
      </c>
      <c r="I503" s="151"/>
      <c r="L503" s="147"/>
      <c r="M503" s="152"/>
      <c r="T503" s="153"/>
      <c r="AT503" s="149" t="s">
        <v>148</v>
      </c>
      <c r="AU503" s="149" t="s">
        <v>78</v>
      </c>
      <c r="AV503" s="12" t="s">
        <v>74</v>
      </c>
      <c r="AW503" s="12" t="s">
        <v>29</v>
      </c>
      <c r="AX503" s="12" t="s">
        <v>70</v>
      </c>
      <c r="AY503" s="149" t="s">
        <v>142</v>
      </c>
    </row>
    <row r="504" spans="2:51" s="12" customFormat="1" ht="12">
      <c r="B504" s="147"/>
      <c r="D504" s="148" t="s">
        <v>148</v>
      </c>
      <c r="E504" s="149" t="s">
        <v>1</v>
      </c>
      <c r="F504" s="150" t="s">
        <v>650</v>
      </c>
      <c r="H504" s="149" t="s">
        <v>1</v>
      </c>
      <c r="I504" s="151"/>
      <c r="L504" s="147"/>
      <c r="M504" s="152"/>
      <c r="T504" s="153"/>
      <c r="AT504" s="149" t="s">
        <v>148</v>
      </c>
      <c r="AU504" s="149" t="s">
        <v>78</v>
      </c>
      <c r="AV504" s="12" t="s">
        <v>74</v>
      </c>
      <c r="AW504" s="12" t="s">
        <v>29</v>
      </c>
      <c r="AX504" s="12" t="s">
        <v>70</v>
      </c>
      <c r="AY504" s="149" t="s">
        <v>142</v>
      </c>
    </row>
    <row r="505" spans="2:51" s="13" customFormat="1" ht="12">
      <c r="B505" s="154"/>
      <c r="D505" s="148" t="s">
        <v>148</v>
      </c>
      <c r="E505" s="155" t="s">
        <v>1</v>
      </c>
      <c r="F505" s="156" t="s">
        <v>651</v>
      </c>
      <c r="H505" s="157">
        <v>27.2</v>
      </c>
      <c r="I505" s="158"/>
      <c r="L505" s="154"/>
      <c r="M505" s="159"/>
      <c r="T505" s="160"/>
      <c r="AT505" s="155" t="s">
        <v>148</v>
      </c>
      <c r="AU505" s="155" t="s">
        <v>78</v>
      </c>
      <c r="AV505" s="13" t="s">
        <v>78</v>
      </c>
      <c r="AW505" s="13" t="s">
        <v>29</v>
      </c>
      <c r="AX505" s="13" t="s">
        <v>70</v>
      </c>
      <c r="AY505" s="155" t="s">
        <v>142</v>
      </c>
    </row>
    <row r="506" spans="2:51" s="12" customFormat="1" ht="12">
      <c r="B506" s="147"/>
      <c r="D506" s="148" t="s">
        <v>148</v>
      </c>
      <c r="E506" s="149" t="s">
        <v>1</v>
      </c>
      <c r="F506" s="150" t="s">
        <v>307</v>
      </c>
      <c r="H506" s="149" t="s">
        <v>1</v>
      </c>
      <c r="I506" s="151"/>
      <c r="L506" s="147"/>
      <c r="M506" s="152"/>
      <c r="T506" s="153"/>
      <c r="AT506" s="149" t="s">
        <v>148</v>
      </c>
      <c r="AU506" s="149" t="s">
        <v>78</v>
      </c>
      <c r="AV506" s="12" t="s">
        <v>74</v>
      </c>
      <c r="AW506" s="12" t="s">
        <v>29</v>
      </c>
      <c r="AX506" s="12" t="s">
        <v>70</v>
      </c>
      <c r="AY506" s="149" t="s">
        <v>142</v>
      </c>
    </row>
    <row r="507" spans="2:51" s="12" customFormat="1" ht="12">
      <c r="B507" s="147"/>
      <c r="D507" s="148" t="s">
        <v>148</v>
      </c>
      <c r="E507" s="149" t="s">
        <v>1</v>
      </c>
      <c r="F507" s="150" t="s">
        <v>652</v>
      </c>
      <c r="H507" s="149" t="s">
        <v>1</v>
      </c>
      <c r="I507" s="151"/>
      <c r="L507" s="147"/>
      <c r="M507" s="152"/>
      <c r="T507" s="153"/>
      <c r="AT507" s="149" t="s">
        <v>148</v>
      </c>
      <c r="AU507" s="149" t="s">
        <v>78</v>
      </c>
      <c r="AV507" s="12" t="s">
        <v>74</v>
      </c>
      <c r="AW507" s="12" t="s">
        <v>29</v>
      </c>
      <c r="AX507" s="12" t="s">
        <v>70</v>
      </c>
      <c r="AY507" s="149" t="s">
        <v>142</v>
      </c>
    </row>
    <row r="508" spans="2:51" s="13" customFormat="1" ht="12">
      <c r="B508" s="154"/>
      <c r="D508" s="148" t="s">
        <v>148</v>
      </c>
      <c r="E508" s="155" t="s">
        <v>1</v>
      </c>
      <c r="F508" s="156" t="s">
        <v>653</v>
      </c>
      <c r="H508" s="157">
        <v>18.7</v>
      </c>
      <c r="I508" s="158"/>
      <c r="L508" s="154"/>
      <c r="M508" s="159"/>
      <c r="T508" s="160"/>
      <c r="AT508" s="155" t="s">
        <v>148</v>
      </c>
      <c r="AU508" s="155" t="s">
        <v>78</v>
      </c>
      <c r="AV508" s="13" t="s">
        <v>78</v>
      </c>
      <c r="AW508" s="13" t="s">
        <v>29</v>
      </c>
      <c r="AX508" s="13" t="s">
        <v>70</v>
      </c>
      <c r="AY508" s="155" t="s">
        <v>142</v>
      </c>
    </row>
    <row r="509" spans="2:51" s="14" customFormat="1" ht="12">
      <c r="B509" s="161"/>
      <c r="D509" s="148" t="s">
        <v>148</v>
      </c>
      <c r="E509" s="162" t="s">
        <v>1</v>
      </c>
      <c r="F509" s="163" t="s">
        <v>152</v>
      </c>
      <c r="H509" s="164">
        <v>307.29999999999995</v>
      </c>
      <c r="I509" s="165"/>
      <c r="L509" s="161"/>
      <c r="M509" s="166"/>
      <c r="T509" s="167"/>
      <c r="AT509" s="162" t="s">
        <v>148</v>
      </c>
      <c r="AU509" s="162" t="s">
        <v>78</v>
      </c>
      <c r="AV509" s="14" t="s">
        <v>84</v>
      </c>
      <c r="AW509" s="14" t="s">
        <v>29</v>
      </c>
      <c r="AX509" s="14" t="s">
        <v>74</v>
      </c>
      <c r="AY509" s="162" t="s">
        <v>142</v>
      </c>
    </row>
    <row r="510" spans="2:65" s="1" customFormat="1" ht="24.15" customHeight="1">
      <c r="B510" s="132"/>
      <c r="C510" s="133" t="s">
        <v>654</v>
      </c>
      <c r="D510" s="133" t="s">
        <v>144</v>
      </c>
      <c r="E510" s="134" t="s">
        <v>655</v>
      </c>
      <c r="F510" s="135" t="s">
        <v>656</v>
      </c>
      <c r="G510" s="136" t="s">
        <v>147</v>
      </c>
      <c r="H510" s="137">
        <v>307.3</v>
      </c>
      <c r="I510" s="138"/>
      <c r="J510" s="139">
        <f>ROUND(I510*H510,2)</f>
        <v>0</v>
      </c>
      <c r="K510" s="140"/>
      <c r="L510" s="31"/>
      <c r="M510" s="141" t="s">
        <v>1</v>
      </c>
      <c r="N510" s="142" t="s">
        <v>37</v>
      </c>
      <c r="P510" s="143">
        <f>O510*H510</f>
        <v>0</v>
      </c>
      <c r="Q510" s="143">
        <v>0</v>
      </c>
      <c r="R510" s="143">
        <f>Q510*H510</f>
        <v>0</v>
      </c>
      <c r="S510" s="143">
        <v>0</v>
      </c>
      <c r="T510" s="144">
        <f>S510*H510</f>
        <v>0</v>
      </c>
      <c r="AR510" s="145" t="s">
        <v>201</v>
      </c>
      <c r="AT510" s="145" t="s">
        <v>144</v>
      </c>
      <c r="AU510" s="145" t="s">
        <v>78</v>
      </c>
      <c r="AY510" s="16" t="s">
        <v>142</v>
      </c>
      <c r="BE510" s="146">
        <f>IF(N510="základní",J510,0)</f>
        <v>0</v>
      </c>
      <c r="BF510" s="146">
        <f>IF(N510="snížená",J510,0)</f>
        <v>0</v>
      </c>
      <c r="BG510" s="146">
        <f>IF(N510="zákl. přenesená",J510,0)</f>
        <v>0</v>
      </c>
      <c r="BH510" s="146">
        <f>IF(N510="sníž. přenesená",J510,0)</f>
        <v>0</v>
      </c>
      <c r="BI510" s="146">
        <f>IF(N510="nulová",J510,0)</f>
        <v>0</v>
      </c>
      <c r="BJ510" s="16" t="s">
        <v>74</v>
      </c>
      <c r="BK510" s="146">
        <f>ROUND(I510*H510,2)</f>
        <v>0</v>
      </c>
      <c r="BL510" s="16" t="s">
        <v>201</v>
      </c>
      <c r="BM510" s="145" t="s">
        <v>657</v>
      </c>
    </row>
    <row r="511" spans="2:63" s="11" customFormat="1" ht="22.75" customHeight="1">
      <c r="B511" s="120"/>
      <c r="D511" s="121" t="s">
        <v>69</v>
      </c>
      <c r="E511" s="130" t="s">
        <v>658</v>
      </c>
      <c r="F511" s="130" t="s">
        <v>659</v>
      </c>
      <c r="I511" s="123"/>
      <c r="J511" s="131">
        <f>BK511</f>
        <v>0</v>
      </c>
      <c r="L511" s="120"/>
      <c r="M511" s="125"/>
      <c r="P511" s="126">
        <f>SUM(P512:P536)</f>
        <v>0</v>
      </c>
      <c r="R511" s="126">
        <f>SUM(R512:R536)</f>
        <v>0</v>
      </c>
      <c r="T511" s="127">
        <f>SUM(T512:T536)</f>
        <v>0</v>
      </c>
      <c r="AR511" s="121" t="s">
        <v>78</v>
      </c>
      <c r="AT511" s="128" t="s">
        <v>69</v>
      </c>
      <c r="AU511" s="128" t="s">
        <v>74</v>
      </c>
      <c r="AY511" s="121" t="s">
        <v>142</v>
      </c>
      <c r="BK511" s="129">
        <f>SUM(BK512:BK536)</f>
        <v>0</v>
      </c>
    </row>
    <row r="512" spans="2:65" s="1" customFormat="1" ht="33" customHeight="1">
      <c r="B512" s="132"/>
      <c r="C512" s="133" t="s">
        <v>228</v>
      </c>
      <c r="D512" s="133" t="s">
        <v>144</v>
      </c>
      <c r="E512" s="134" t="s">
        <v>660</v>
      </c>
      <c r="F512" s="135" t="s">
        <v>661</v>
      </c>
      <c r="G512" s="136" t="s">
        <v>391</v>
      </c>
      <c r="H512" s="137">
        <v>74.856</v>
      </c>
      <c r="I512" s="138"/>
      <c r="J512" s="139">
        <f>ROUND(I512*H512,2)</f>
        <v>0</v>
      </c>
      <c r="K512" s="140"/>
      <c r="L512" s="31"/>
      <c r="M512" s="141" t="s">
        <v>1</v>
      </c>
      <c r="N512" s="142" t="s">
        <v>37</v>
      </c>
      <c r="P512" s="143">
        <f>O512*H512</f>
        <v>0</v>
      </c>
      <c r="Q512" s="143">
        <v>0</v>
      </c>
      <c r="R512" s="143">
        <f>Q512*H512</f>
        <v>0</v>
      </c>
      <c r="S512" s="143">
        <v>0</v>
      </c>
      <c r="T512" s="144">
        <f>S512*H512</f>
        <v>0</v>
      </c>
      <c r="AR512" s="145" t="s">
        <v>201</v>
      </c>
      <c r="AT512" s="145" t="s">
        <v>144</v>
      </c>
      <c r="AU512" s="145" t="s">
        <v>78</v>
      </c>
      <c r="AY512" s="16" t="s">
        <v>142</v>
      </c>
      <c r="BE512" s="146">
        <f>IF(N512="základní",J512,0)</f>
        <v>0</v>
      </c>
      <c r="BF512" s="146">
        <f>IF(N512="snížená",J512,0)</f>
        <v>0</v>
      </c>
      <c r="BG512" s="146">
        <f>IF(N512="zákl. přenesená",J512,0)</f>
        <v>0</v>
      </c>
      <c r="BH512" s="146">
        <f>IF(N512="sníž. přenesená",J512,0)</f>
        <v>0</v>
      </c>
      <c r="BI512" s="146">
        <f>IF(N512="nulová",J512,0)</f>
        <v>0</v>
      </c>
      <c r="BJ512" s="16" t="s">
        <v>74</v>
      </c>
      <c r="BK512" s="146">
        <f>ROUND(I512*H512,2)</f>
        <v>0</v>
      </c>
      <c r="BL512" s="16" t="s">
        <v>201</v>
      </c>
      <c r="BM512" s="145" t="s">
        <v>662</v>
      </c>
    </row>
    <row r="513" spans="2:51" s="12" customFormat="1" ht="12">
      <c r="B513" s="147"/>
      <c r="D513" s="148" t="s">
        <v>148</v>
      </c>
      <c r="E513" s="149" t="s">
        <v>1</v>
      </c>
      <c r="F513" s="150" t="s">
        <v>149</v>
      </c>
      <c r="H513" s="149" t="s">
        <v>1</v>
      </c>
      <c r="I513" s="151"/>
      <c r="L513" s="147"/>
      <c r="M513" s="152"/>
      <c r="T513" s="153"/>
      <c r="AT513" s="149" t="s">
        <v>148</v>
      </c>
      <c r="AU513" s="149" t="s">
        <v>78</v>
      </c>
      <c r="AV513" s="12" t="s">
        <v>74</v>
      </c>
      <c r="AW513" s="12" t="s">
        <v>29</v>
      </c>
      <c r="AX513" s="12" t="s">
        <v>70</v>
      </c>
      <c r="AY513" s="149" t="s">
        <v>142</v>
      </c>
    </row>
    <row r="514" spans="2:51" s="13" customFormat="1" ht="12">
      <c r="B514" s="154"/>
      <c r="D514" s="148" t="s">
        <v>148</v>
      </c>
      <c r="E514" s="155" t="s">
        <v>1</v>
      </c>
      <c r="F514" s="156" t="s">
        <v>663</v>
      </c>
      <c r="H514" s="157">
        <v>12.581</v>
      </c>
      <c r="I514" s="158"/>
      <c r="L514" s="154"/>
      <c r="M514" s="159"/>
      <c r="T514" s="160"/>
      <c r="AT514" s="155" t="s">
        <v>148</v>
      </c>
      <c r="AU514" s="155" t="s">
        <v>78</v>
      </c>
      <c r="AV514" s="13" t="s">
        <v>78</v>
      </c>
      <c r="AW514" s="13" t="s">
        <v>29</v>
      </c>
      <c r="AX514" s="13" t="s">
        <v>70</v>
      </c>
      <c r="AY514" s="155" t="s">
        <v>142</v>
      </c>
    </row>
    <row r="515" spans="2:51" s="13" customFormat="1" ht="12">
      <c r="B515" s="154"/>
      <c r="D515" s="148" t="s">
        <v>148</v>
      </c>
      <c r="E515" s="155" t="s">
        <v>1</v>
      </c>
      <c r="F515" s="156" t="s">
        <v>664</v>
      </c>
      <c r="H515" s="157">
        <v>0.275</v>
      </c>
      <c r="I515" s="158"/>
      <c r="L515" s="154"/>
      <c r="M515" s="159"/>
      <c r="T515" s="160"/>
      <c r="AT515" s="155" t="s">
        <v>148</v>
      </c>
      <c r="AU515" s="155" t="s">
        <v>78</v>
      </c>
      <c r="AV515" s="13" t="s">
        <v>78</v>
      </c>
      <c r="AW515" s="13" t="s">
        <v>29</v>
      </c>
      <c r="AX515" s="13" t="s">
        <v>70</v>
      </c>
      <c r="AY515" s="155" t="s">
        <v>142</v>
      </c>
    </row>
    <row r="516" spans="2:51" s="13" customFormat="1" ht="20">
      <c r="B516" s="154"/>
      <c r="D516" s="148" t="s">
        <v>148</v>
      </c>
      <c r="E516" s="155" t="s">
        <v>1</v>
      </c>
      <c r="F516" s="156" t="s">
        <v>665</v>
      </c>
      <c r="H516" s="157">
        <v>26.87</v>
      </c>
      <c r="I516" s="158"/>
      <c r="L516" s="154"/>
      <c r="M516" s="159"/>
      <c r="T516" s="160"/>
      <c r="AT516" s="155" t="s">
        <v>148</v>
      </c>
      <c r="AU516" s="155" t="s">
        <v>78</v>
      </c>
      <c r="AV516" s="13" t="s">
        <v>78</v>
      </c>
      <c r="AW516" s="13" t="s">
        <v>29</v>
      </c>
      <c r="AX516" s="13" t="s">
        <v>70</v>
      </c>
      <c r="AY516" s="155" t="s">
        <v>142</v>
      </c>
    </row>
    <row r="517" spans="2:51" s="13" customFormat="1" ht="12">
      <c r="B517" s="154"/>
      <c r="D517" s="148" t="s">
        <v>148</v>
      </c>
      <c r="E517" s="155" t="s">
        <v>1</v>
      </c>
      <c r="F517" s="156" t="s">
        <v>666</v>
      </c>
      <c r="H517" s="157">
        <v>24.265</v>
      </c>
      <c r="I517" s="158"/>
      <c r="L517" s="154"/>
      <c r="M517" s="159"/>
      <c r="T517" s="160"/>
      <c r="AT517" s="155" t="s">
        <v>148</v>
      </c>
      <c r="AU517" s="155" t="s">
        <v>78</v>
      </c>
      <c r="AV517" s="13" t="s">
        <v>78</v>
      </c>
      <c r="AW517" s="13" t="s">
        <v>29</v>
      </c>
      <c r="AX517" s="13" t="s">
        <v>70</v>
      </c>
      <c r="AY517" s="155" t="s">
        <v>142</v>
      </c>
    </row>
    <row r="518" spans="2:51" s="12" customFormat="1" ht="12">
      <c r="B518" s="147"/>
      <c r="D518" s="148" t="s">
        <v>148</v>
      </c>
      <c r="E518" s="149" t="s">
        <v>1</v>
      </c>
      <c r="F518" s="150" t="s">
        <v>170</v>
      </c>
      <c r="H518" s="149" t="s">
        <v>1</v>
      </c>
      <c r="I518" s="151"/>
      <c r="L518" s="147"/>
      <c r="M518" s="152"/>
      <c r="T518" s="153"/>
      <c r="AT518" s="149" t="s">
        <v>148</v>
      </c>
      <c r="AU518" s="149" t="s">
        <v>78</v>
      </c>
      <c r="AV518" s="12" t="s">
        <v>74</v>
      </c>
      <c r="AW518" s="12" t="s">
        <v>29</v>
      </c>
      <c r="AX518" s="12" t="s">
        <v>70</v>
      </c>
      <c r="AY518" s="149" t="s">
        <v>142</v>
      </c>
    </row>
    <row r="519" spans="2:51" s="13" customFormat="1" ht="12">
      <c r="B519" s="154"/>
      <c r="D519" s="148" t="s">
        <v>148</v>
      </c>
      <c r="E519" s="155" t="s">
        <v>1</v>
      </c>
      <c r="F519" s="156" t="s">
        <v>667</v>
      </c>
      <c r="H519" s="157">
        <v>10.865</v>
      </c>
      <c r="I519" s="158"/>
      <c r="L519" s="154"/>
      <c r="M519" s="159"/>
      <c r="T519" s="160"/>
      <c r="AT519" s="155" t="s">
        <v>148</v>
      </c>
      <c r="AU519" s="155" t="s">
        <v>78</v>
      </c>
      <c r="AV519" s="13" t="s">
        <v>78</v>
      </c>
      <c r="AW519" s="13" t="s">
        <v>29</v>
      </c>
      <c r="AX519" s="13" t="s">
        <v>70</v>
      </c>
      <c r="AY519" s="155" t="s">
        <v>142</v>
      </c>
    </row>
    <row r="520" spans="2:51" s="14" customFormat="1" ht="12">
      <c r="B520" s="161"/>
      <c r="D520" s="148" t="s">
        <v>148</v>
      </c>
      <c r="E520" s="162" t="s">
        <v>1</v>
      </c>
      <c r="F520" s="163" t="s">
        <v>152</v>
      </c>
      <c r="H520" s="164">
        <v>74.856</v>
      </c>
      <c r="I520" s="165"/>
      <c r="L520" s="161"/>
      <c r="M520" s="166"/>
      <c r="T520" s="167"/>
      <c r="AT520" s="162" t="s">
        <v>148</v>
      </c>
      <c r="AU520" s="162" t="s">
        <v>78</v>
      </c>
      <c r="AV520" s="14" t="s">
        <v>84</v>
      </c>
      <c r="AW520" s="14" t="s">
        <v>29</v>
      </c>
      <c r="AX520" s="14" t="s">
        <v>74</v>
      </c>
      <c r="AY520" s="162" t="s">
        <v>142</v>
      </c>
    </row>
    <row r="521" spans="2:65" s="1" customFormat="1" ht="16.5" customHeight="1">
      <c r="B521" s="132"/>
      <c r="C521" s="133" t="s">
        <v>668</v>
      </c>
      <c r="D521" s="133" t="s">
        <v>144</v>
      </c>
      <c r="E521" s="134" t="s">
        <v>669</v>
      </c>
      <c r="F521" s="135" t="s">
        <v>670</v>
      </c>
      <c r="G521" s="136" t="s">
        <v>391</v>
      </c>
      <c r="H521" s="137">
        <v>10.2</v>
      </c>
      <c r="I521" s="138"/>
      <c r="J521" s="139">
        <f>ROUND(I521*H521,2)</f>
        <v>0</v>
      </c>
      <c r="K521" s="140"/>
      <c r="L521" s="31"/>
      <c r="M521" s="141" t="s">
        <v>1</v>
      </c>
      <c r="N521" s="142" t="s">
        <v>37</v>
      </c>
      <c r="P521" s="143">
        <f>O521*H521</f>
        <v>0</v>
      </c>
      <c r="Q521" s="143">
        <v>0</v>
      </c>
      <c r="R521" s="143">
        <f>Q521*H521</f>
        <v>0</v>
      </c>
      <c r="S521" s="143">
        <v>0</v>
      </c>
      <c r="T521" s="144">
        <f>S521*H521</f>
        <v>0</v>
      </c>
      <c r="AR521" s="145" t="s">
        <v>201</v>
      </c>
      <c r="AT521" s="145" t="s">
        <v>144</v>
      </c>
      <c r="AU521" s="145" t="s">
        <v>78</v>
      </c>
      <c r="AY521" s="16" t="s">
        <v>142</v>
      </c>
      <c r="BE521" s="146">
        <f>IF(N521="základní",J521,0)</f>
        <v>0</v>
      </c>
      <c r="BF521" s="146">
        <f>IF(N521="snížená",J521,0)</f>
        <v>0</v>
      </c>
      <c r="BG521" s="146">
        <f>IF(N521="zákl. přenesená",J521,0)</f>
        <v>0</v>
      </c>
      <c r="BH521" s="146">
        <f>IF(N521="sníž. přenesená",J521,0)</f>
        <v>0</v>
      </c>
      <c r="BI521" s="146">
        <f>IF(N521="nulová",J521,0)</f>
        <v>0</v>
      </c>
      <c r="BJ521" s="16" t="s">
        <v>74</v>
      </c>
      <c r="BK521" s="146">
        <f>ROUND(I521*H521,2)</f>
        <v>0</v>
      </c>
      <c r="BL521" s="16" t="s">
        <v>201</v>
      </c>
      <c r="BM521" s="145" t="s">
        <v>671</v>
      </c>
    </row>
    <row r="522" spans="2:51" s="12" customFormat="1" ht="12">
      <c r="B522" s="147"/>
      <c r="D522" s="148" t="s">
        <v>148</v>
      </c>
      <c r="E522" s="149" t="s">
        <v>1</v>
      </c>
      <c r="F522" s="150" t="s">
        <v>149</v>
      </c>
      <c r="H522" s="149" t="s">
        <v>1</v>
      </c>
      <c r="I522" s="151"/>
      <c r="L522" s="147"/>
      <c r="M522" s="152"/>
      <c r="T522" s="153"/>
      <c r="AT522" s="149" t="s">
        <v>148</v>
      </c>
      <c r="AU522" s="149" t="s">
        <v>78</v>
      </c>
      <c r="AV522" s="12" t="s">
        <v>74</v>
      </c>
      <c r="AW522" s="12" t="s">
        <v>29</v>
      </c>
      <c r="AX522" s="12" t="s">
        <v>70</v>
      </c>
      <c r="AY522" s="149" t="s">
        <v>142</v>
      </c>
    </row>
    <row r="523" spans="2:51" s="12" customFormat="1" ht="12">
      <c r="B523" s="147"/>
      <c r="D523" s="148" t="s">
        <v>148</v>
      </c>
      <c r="E523" s="149" t="s">
        <v>1</v>
      </c>
      <c r="F523" s="150" t="s">
        <v>672</v>
      </c>
      <c r="H523" s="149" t="s">
        <v>1</v>
      </c>
      <c r="I523" s="151"/>
      <c r="L523" s="147"/>
      <c r="M523" s="152"/>
      <c r="T523" s="153"/>
      <c r="AT523" s="149" t="s">
        <v>148</v>
      </c>
      <c r="AU523" s="149" t="s">
        <v>78</v>
      </c>
      <c r="AV523" s="12" t="s">
        <v>74</v>
      </c>
      <c r="AW523" s="12" t="s">
        <v>29</v>
      </c>
      <c r="AX523" s="12" t="s">
        <v>70</v>
      </c>
      <c r="AY523" s="149" t="s">
        <v>142</v>
      </c>
    </row>
    <row r="524" spans="2:51" s="13" customFormat="1" ht="12">
      <c r="B524" s="154"/>
      <c r="D524" s="148" t="s">
        <v>148</v>
      </c>
      <c r="E524" s="155" t="s">
        <v>1</v>
      </c>
      <c r="F524" s="156" t="s">
        <v>673</v>
      </c>
      <c r="H524" s="157">
        <v>10.2</v>
      </c>
      <c r="I524" s="158"/>
      <c r="L524" s="154"/>
      <c r="M524" s="159"/>
      <c r="T524" s="160"/>
      <c r="AT524" s="155" t="s">
        <v>148</v>
      </c>
      <c r="AU524" s="155" t="s">
        <v>78</v>
      </c>
      <c r="AV524" s="13" t="s">
        <v>78</v>
      </c>
      <c r="AW524" s="13" t="s">
        <v>29</v>
      </c>
      <c r="AX524" s="13" t="s">
        <v>70</v>
      </c>
      <c r="AY524" s="155" t="s">
        <v>142</v>
      </c>
    </row>
    <row r="525" spans="2:51" s="14" customFormat="1" ht="12">
      <c r="B525" s="161"/>
      <c r="D525" s="148" t="s">
        <v>148</v>
      </c>
      <c r="E525" s="162" t="s">
        <v>1</v>
      </c>
      <c r="F525" s="163" t="s">
        <v>152</v>
      </c>
      <c r="H525" s="164">
        <v>10.2</v>
      </c>
      <c r="I525" s="165"/>
      <c r="L525" s="161"/>
      <c r="M525" s="166"/>
      <c r="T525" s="167"/>
      <c r="AT525" s="162" t="s">
        <v>148</v>
      </c>
      <c r="AU525" s="162" t="s">
        <v>78</v>
      </c>
      <c r="AV525" s="14" t="s">
        <v>84</v>
      </c>
      <c r="AW525" s="14" t="s">
        <v>29</v>
      </c>
      <c r="AX525" s="14" t="s">
        <v>74</v>
      </c>
      <c r="AY525" s="162" t="s">
        <v>142</v>
      </c>
    </row>
    <row r="526" spans="2:65" s="1" customFormat="1" ht="16.5" customHeight="1">
      <c r="B526" s="132"/>
      <c r="C526" s="168" t="s">
        <v>470</v>
      </c>
      <c r="D526" s="168" t="s">
        <v>398</v>
      </c>
      <c r="E526" s="169" t="s">
        <v>674</v>
      </c>
      <c r="F526" s="170" t="s">
        <v>675</v>
      </c>
      <c r="G526" s="171" t="s">
        <v>391</v>
      </c>
      <c r="H526" s="172">
        <v>10.2</v>
      </c>
      <c r="I526" s="173"/>
      <c r="J526" s="174">
        <f>ROUND(I526*H526,2)</f>
        <v>0</v>
      </c>
      <c r="K526" s="175"/>
      <c r="L526" s="176"/>
      <c r="M526" s="177" t="s">
        <v>1</v>
      </c>
      <c r="N526" s="178" t="s">
        <v>37</v>
      </c>
      <c r="P526" s="143">
        <f>O526*H526</f>
        <v>0</v>
      </c>
      <c r="Q526" s="143">
        <v>0</v>
      </c>
      <c r="R526" s="143">
        <f>Q526*H526</f>
        <v>0</v>
      </c>
      <c r="S526" s="143">
        <v>0</v>
      </c>
      <c r="T526" s="144">
        <f>S526*H526</f>
        <v>0</v>
      </c>
      <c r="AR526" s="145" t="s">
        <v>261</v>
      </c>
      <c r="AT526" s="145" t="s">
        <v>398</v>
      </c>
      <c r="AU526" s="145" t="s">
        <v>78</v>
      </c>
      <c r="AY526" s="16" t="s">
        <v>142</v>
      </c>
      <c r="BE526" s="146">
        <f>IF(N526="základní",J526,0)</f>
        <v>0</v>
      </c>
      <c r="BF526" s="146">
        <f>IF(N526="snížená",J526,0)</f>
        <v>0</v>
      </c>
      <c r="BG526" s="146">
        <f>IF(N526="zákl. přenesená",J526,0)</f>
        <v>0</v>
      </c>
      <c r="BH526" s="146">
        <f>IF(N526="sníž. přenesená",J526,0)</f>
        <v>0</v>
      </c>
      <c r="BI526" s="146">
        <f>IF(N526="nulová",J526,0)</f>
        <v>0</v>
      </c>
      <c r="BJ526" s="16" t="s">
        <v>74</v>
      </c>
      <c r="BK526" s="146">
        <f>ROUND(I526*H526,2)</f>
        <v>0</v>
      </c>
      <c r="BL526" s="16" t="s">
        <v>201</v>
      </c>
      <c r="BM526" s="145" t="s">
        <v>676</v>
      </c>
    </row>
    <row r="527" spans="2:65" s="1" customFormat="1" ht="21.75" customHeight="1">
      <c r="B527" s="132"/>
      <c r="C527" s="133" t="s">
        <v>677</v>
      </c>
      <c r="D527" s="133" t="s">
        <v>144</v>
      </c>
      <c r="E527" s="134" t="s">
        <v>678</v>
      </c>
      <c r="F527" s="135" t="s">
        <v>679</v>
      </c>
      <c r="G527" s="136" t="s">
        <v>147</v>
      </c>
      <c r="H527" s="137">
        <v>134.633</v>
      </c>
      <c r="I527" s="138"/>
      <c r="J527" s="139">
        <f>ROUND(I527*H527,2)</f>
        <v>0</v>
      </c>
      <c r="K527" s="140"/>
      <c r="L527" s="31"/>
      <c r="M527" s="141" t="s">
        <v>1</v>
      </c>
      <c r="N527" s="142" t="s">
        <v>37</v>
      </c>
      <c r="P527" s="143">
        <f>O527*H527</f>
        <v>0</v>
      </c>
      <c r="Q527" s="143">
        <v>0</v>
      </c>
      <c r="R527" s="143">
        <f>Q527*H527</f>
        <v>0</v>
      </c>
      <c r="S527" s="143">
        <v>0</v>
      </c>
      <c r="T527" s="144">
        <f>S527*H527</f>
        <v>0</v>
      </c>
      <c r="AR527" s="145" t="s">
        <v>201</v>
      </c>
      <c r="AT527" s="145" t="s">
        <v>144</v>
      </c>
      <c r="AU527" s="145" t="s">
        <v>78</v>
      </c>
      <c r="AY527" s="16" t="s">
        <v>142</v>
      </c>
      <c r="BE527" s="146">
        <f>IF(N527="základní",J527,0)</f>
        <v>0</v>
      </c>
      <c r="BF527" s="146">
        <f>IF(N527="snížená",J527,0)</f>
        <v>0</v>
      </c>
      <c r="BG527" s="146">
        <f>IF(N527="zákl. přenesená",J527,0)</f>
        <v>0</v>
      </c>
      <c r="BH527" s="146">
        <f>IF(N527="sníž. přenesená",J527,0)</f>
        <v>0</v>
      </c>
      <c r="BI527" s="146">
        <f>IF(N527="nulová",J527,0)</f>
        <v>0</v>
      </c>
      <c r="BJ527" s="16" t="s">
        <v>74</v>
      </c>
      <c r="BK527" s="146">
        <f>ROUND(I527*H527,2)</f>
        <v>0</v>
      </c>
      <c r="BL527" s="16" t="s">
        <v>201</v>
      </c>
      <c r="BM527" s="145" t="s">
        <v>680</v>
      </c>
    </row>
    <row r="528" spans="2:51" s="12" customFormat="1" ht="12">
      <c r="B528" s="147"/>
      <c r="D528" s="148" t="s">
        <v>148</v>
      </c>
      <c r="E528" s="149" t="s">
        <v>1</v>
      </c>
      <c r="F528" s="150" t="s">
        <v>681</v>
      </c>
      <c r="H528" s="149" t="s">
        <v>1</v>
      </c>
      <c r="I528" s="151"/>
      <c r="L528" s="147"/>
      <c r="M528" s="152"/>
      <c r="T528" s="153"/>
      <c r="AT528" s="149" t="s">
        <v>148</v>
      </c>
      <c r="AU528" s="149" t="s">
        <v>78</v>
      </c>
      <c r="AV528" s="12" t="s">
        <v>74</v>
      </c>
      <c r="AW528" s="12" t="s">
        <v>29</v>
      </c>
      <c r="AX528" s="12" t="s">
        <v>70</v>
      </c>
      <c r="AY528" s="149" t="s">
        <v>142</v>
      </c>
    </row>
    <row r="529" spans="2:51" s="12" customFormat="1" ht="12">
      <c r="B529" s="147"/>
      <c r="D529" s="148" t="s">
        <v>148</v>
      </c>
      <c r="E529" s="149" t="s">
        <v>1</v>
      </c>
      <c r="F529" s="150" t="s">
        <v>149</v>
      </c>
      <c r="H529" s="149" t="s">
        <v>1</v>
      </c>
      <c r="I529" s="151"/>
      <c r="L529" s="147"/>
      <c r="M529" s="152"/>
      <c r="T529" s="153"/>
      <c r="AT529" s="149" t="s">
        <v>148</v>
      </c>
      <c r="AU529" s="149" t="s">
        <v>78</v>
      </c>
      <c r="AV529" s="12" t="s">
        <v>74</v>
      </c>
      <c r="AW529" s="12" t="s">
        <v>29</v>
      </c>
      <c r="AX529" s="12" t="s">
        <v>70</v>
      </c>
      <c r="AY529" s="149" t="s">
        <v>142</v>
      </c>
    </row>
    <row r="530" spans="2:51" s="13" customFormat="1" ht="12">
      <c r="B530" s="154"/>
      <c r="D530" s="148" t="s">
        <v>148</v>
      </c>
      <c r="E530" s="155" t="s">
        <v>1</v>
      </c>
      <c r="F530" s="156" t="s">
        <v>682</v>
      </c>
      <c r="H530" s="157">
        <v>112.39</v>
      </c>
      <c r="I530" s="158"/>
      <c r="L530" s="154"/>
      <c r="M530" s="159"/>
      <c r="T530" s="160"/>
      <c r="AT530" s="155" t="s">
        <v>148</v>
      </c>
      <c r="AU530" s="155" t="s">
        <v>78</v>
      </c>
      <c r="AV530" s="13" t="s">
        <v>78</v>
      </c>
      <c r="AW530" s="13" t="s">
        <v>29</v>
      </c>
      <c r="AX530" s="13" t="s">
        <v>70</v>
      </c>
      <c r="AY530" s="155" t="s">
        <v>142</v>
      </c>
    </row>
    <row r="531" spans="2:51" s="13" customFormat="1" ht="12">
      <c r="B531" s="154"/>
      <c r="D531" s="148" t="s">
        <v>148</v>
      </c>
      <c r="E531" s="155" t="s">
        <v>1</v>
      </c>
      <c r="F531" s="156" t="s">
        <v>683</v>
      </c>
      <c r="H531" s="157">
        <v>0.55</v>
      </c>
      <c r="I531" s="158"/>
      <c r="L531" s="154"/>
      <c r="M531" s="159"/>
      <c r="T531" s="160"/>
      <c r="AT531" s="155" t="s">
        <v>148</v>
      </c>
      <c r="AU531" s="155" t="s">
        <v>78</v>
      </c>
      <c r="AV531" s="13" t="s">
        <v>78</v>
      </c>
      <c r="AW531" s="13" t="s">
        <v>29</v>
      </c>
      <c r="AX531" s="13" t="s">
        <v>70</v>
      </c>
      <c r="AY531" s="155" t="s">
        <v>142</v>
      </c>
    </row>
    <row r="532" spans="2:51" s="13" customFormat="1" ht="12">
      <c r="B532" s="154"/>
      <c r="D532" s="148" t="s">
        <v>148</v>
      </c>
      <c r="E532" s="155" t="s">
        <v>1</v>
      </c>
      <c r="F532" s="156" t="s">
        <v>684</v>
      </c>
      <c r="H532" s="157">
        <v>1.653</v>
      </c>
      <c r="I532" s="158"/>
      <c r="L532" s="154"/>
      <c r="M532" s="159"/>
      <c r="T532" s="160"/>
      <c r="AT532" s="155" t="s">
        <v>148</v>
      </c>
      <c r="AU532" s="155" t="s">
        <v>78</v>
      </c>
      <c r="AV532" s="13" t="s">
        <v>78</v>
      </c>
      <c r="AW532" s="13" t="s">
        <v>29</v>
      </c>
      <c r="AX532" s="13" t="s">
        <v>70</v>
      </c>
      <c r="AY532" s="155" t="s">
        <v>142</v>
      </c>
    </row>
    <row r="533" spans="2:51" s="12" customFormat="1" ht="12">
      <c r="B533" s="147"/>
      <c r="D533" s="148" t="s">
        <v>148</v>
      </c>
      <c r="E533" s="149" t="s">
        <v>1</v>
      </c>
      <c r="F533" s="150" t="s">
        <v>170</v>
      </c>
      <c r="H533" s="149" t="s">
        <v>1</v>
      </c>
      <c r="I533" s="151"/>
      <c r="L533" s="147"/>
      <c r="M533" s="152"/>
      <c r="T533" s="153"/>
      <c r="AT533" s="149" t="s">
        <v>148</v>
      </c>
      <c r="AU533" s="149" t="s">
        <v>78</v>
      </c>
      <c r="AV533" s="12" t="s">
        <v>74</v>
      </c>
      <c r="AW533" s="12" t="s">
        <v>29</v>
      </c>
      <c r="AX533" s="12" t="s">
        <v>70</v>
      </c>
      <c r="AY533" s="149" t="s">
        <v>142</v>
      </c>
    </row>
    <row r="534" spans="2:51" s="13" customFormat="1" ht="12">
      <c r="B534" s="154"/>
      <c r="D534" s="148" t="s">
        <v>148</v>
      </c>
      <c r="E534" s="155" t="s">
        <v>1</v>
      </c>
      <c r="F534" s="156" t="s">
        <v>289</v>
      </c>
      <c r="H534" s="157">
        <v>20.04</v>
      </c>
      <c r="I534" s="158"/>
      <c r="L534" s="154"/>
      <c r="M534" s="159"/>
      <c r="T534" s="160"/>
      <c r="AT534" s="155" t="s">
        <v>148</v>
      </c>
      <c r="AU534" s="155" t="s">
        <v>78</v>
      </c>
      <c r="AV534" s="13" t="s">
        <v>78</v>
      </c>
      <c r="AW534" s="13" t="s">
        <v>29</v>
      </c>
      <c r="AX534" s="13" t="s">
        <v>70</v>
      </c>
      <c r="AY534" s="155" t="s">
        <v>142</v>
      </c>
    </row>
    <row r="535" spans="2:51" s="14" customFormat="1" ht="12">
      <c r="B535" s="161"/>
      <c r="D535" s="148" t="s">
        <v>148</v>
      </c>
      <c r="E535" s="162" t="s">
        <v>1</v>
      </c>
      <c r="F535" s="163" t="s">
        <v>152</v>
      </c>
      <c r="H535" s="164">
        <v>134.633</v>
      </c>
      <c r="I535" s="165"/>
      <c r="L535" s="161"/>
      <c r="M535" s="166"/>
      <c r="T535" s="167"/>
      <c r="AT535" s="162" t="s">
        <v>148</v>
      </c>
      <c r="AU535" s="162" t="s">
        <v>78</v>
      </c>
      <c r="AV535" s="14" t="s">
        <v>84</v>
      </c>
      <c r="AW535" s="14" t="s">
        <v>29</v>
      </c>
      <c r="AX535" s="14" t="s">
        <v>74</v>
      </c>
      <c r="AY535" s="162" t="s">
        <v>142</v>
      </c>
    </row>
    <row r="536" spans="2:65" s="1" customFormat="1" ht="24.15" customHeight="1">
      <c r="B536" s="132"/>
      <c r="C536" s="133" t="s">
        <v>474</v>
      </c>
      <c r="D536" s="133" t="s">
        <v>144</v>
      </c>
      <c r="E536" s="134" t="s">
        <v>685</v>
      </c>
      <c r="F536" s="135" t="s">
        <v>686</v>
      </c>
      <c r="G536" s="136" t="s">
        <v>365</v>
      </c>
      <c r="H536" s="137">
        <v>9.911</v>
      </c>
      <c r="I536" s="138"/>
      <c r="J536" s="139">
        <f>ROUND(I536*H536,2)</f>
        <v>0</v>
      </c>
      <c r="K536" s="140"/>
      <c r="L536" s="31"/>
      <c r="M536" s="141" t="s">
        <v>1</v>
      </c>
      <c r="N536" s="142" t="s">
        <v>37</v>
      </c>
      <c r="P536" s="143">
        <f>O536*H536</f>
        <v>0</v>
      </c>
      <c r="Q536" s="143">
        <v>0</v>
      </c>
      <c r="R536" s="143">
        <f>Q536*H536</f>
        <v>0</v>
      </c>
      <c r="S536" s="143">
        <v>0</v>
      </c>
      <c r="T536" s="144">
        <f>S536*H536</f>
        <v>0</v>
      </c>
      <c r="AR536" s="145" t="s">
        <v>201</v>
      </c>
      <c r="AT536" s="145" t="s">
        <v>144</v>
      </c>
      <c r="AU536" s="145" t="s">
        <v>78</v>
      </c>
      <c r="AY536" s="16" t="s">
        <v>142</v>
      </c>
      <c r="BE536" s="146">
        <f>IF(N536="základní",J536,0)</f>
        <v>0</v>
      </c>
      <c r="BF536" s="146">
        <f>IF(N536="snížená",J536,0)</f>
        <v>0</v>
      </c>
      <c r="BG536" s="146">
        <f>IF(N536="zákl. přenesená",J536,0)</f>
        <v>0</v>
      </c>
      <c r="BH536" s="146">
        <f>IF(N536="sníž. přenesená",J536,0)</f>
        <v>0</v>
      </c>
      <c r="BI536" s="146">
        <f>IF(N536="nulová",J536,0)</f>
        <v>0</v>
      </c>
      <c r="BJ536" s="16" t="s">
        <v>74</v>
      </c>
      <c r="BK536" s="146">
        <f>ROUND(I536*H536,2)</f>
        <v>0</v>
      </c>
      <c r="BL536" s="16" t="s">
        <v>201</v>
      </c>
      <c r="BM536" s="145" t="s">
        <v>687</v>
      </c>
    </row>
    <row r="537" spans="2:63" s="11" customFormat="1" ht="22.75" customHeight="1">
      <c r="B537" s="120"/>
      <c r="D537" s="121" t="s">
        <v>69</v>
      </c>
      <c r="E537" s="130" t="s">
        <v>688</v>
      </c>
      <c r="F537" s="130" t="s">
        <v>689</v>
      </c>
      <c r="I537" s="123"/>
      <c r="J537" s="131">
        <f>BK537</f>
        <v>0</v>
      </c>
      <c r="L537" s="120"/>
      <c r="M537" s="125"/>
      <c r="P537" s="126">
        <f>SUM(P538:P589)</f>
        <v>0</v>
      </c>
      <c r="R537" s="126">
        <f>SUM(R538:R589)</f>
        <v>0</v>
      </c>
      <c r="T537" s="127">
        <f>SUM(T538:T589)</f>
        <v>0</v>
      </c>
      <c r="AR537" s="121" t="s">
        <v>78</v>
      </c>
      <c r="AT537" s="128" t="s">
        <v>69</v>
      </c>
      <c r="AU537" s="128" t="s">
        <v>74</v>
      </c>
      <c r="AY537" s="121" t="s">
        <v>142</v>
      </c>
      <c r="BK537" s="129">
        <f>SUM(BK538:BK589)</f>
        <v>0</v>
      </c>
    </row>
    <row r="538" spans="2:65" s="1" customFormat="1" ht="16.5" customHeight="1">
      <c r="B538" s="132"/>
      <c r="C538" s="133" t="s">
        <v>690</v>
      </c>
      <c r="D538" s="133" t="s">
        <v>144</v>
      </c>
      <c r="E538" s="134" t="s">
        <v>691</v>
      </c>
      <c r="F538" s="135" t="s">
        <v>692</v>
      </c>
      <c r="G538" s="136" t="s">
        <v>147</v>
      </c>
      <c r="H538" s="137">
        <v>56.955</v>
      </c>
      <c r="I538" s="138"/>
      <c r="J538" s="139">
        <f>ROUND(I538*H538,2)</f>
        <v>0</v>
      </c>
      <c r="K538" s="140"/>
      <c r="L538" s="31"/>
      <c r="M538" s="141" t="s">
        <v>1</v>
      </c>
      <c r="N538" s="142" t="s">
        <v>37</v>
      </c>
      <c r="P538" s="143">
        <f>O538*H538</f>
        <v>0</v>
      </c>
      <c r="Q538" s="143">
        <v>0</v>
      </c>
      <c r="R538" s="143">
        <f>Q538*H538</f>
        <v>0</v>
      </c>
      <c r="S538" s="143">
        <v>0</v>
      </c>
      <c r="T538" s="144">
        <f>S538*H538</f>
        <v>0</v>
      </c>
      <c r="AR538" s="145" t="s">
        <v>201</v>
      </c>
      <c r="AT538" s="145" t="s">
        <v>144</v>
      </c>
      <c r="AU538" s="145" t="s">
        <v>78</v>
      </c>
      <c r="AY538" s="16" t="s">
        <v>142</v>
      </c>
      <c r="BE538" s="146">
        <f>IF(N538="základní",J538,0)</f>
        <v>0</v>
      </c>
      <c r="BF538" s="146">
        <f>IF(N538="snížená",J538,0)</f>
        <v>0</v>
      </c>
      <c r="BG538" s="146">
        <f>IF(N538="zákl. přenesená",J538,0)</f>
        <v>0</v>
      </c>
      <c r="BH538" s="146">
        <f>IF(N538="sníž. přenesená",J538,0)</f>
        <v>0</v>
      </c>
      <c r="BI538" s="146">
        <f>IF(N538="nulová",J538,0)</f>
        <v>0</v>
      </c>
      <c r="BJ538" s="16" t="s">
        <v>74</v>
      </c>
      <c r="BK538" s="146">
        <f>ROUND(I538*H538,2)</f>
        <v>0</v>
      </c>
      <c r="BL538" s="16" t="s">
        <v>201</v>
      </c>
      <c r="BM538" s="145" t="s">
        <v>693</v>
      </c>
    </row>
    <row r="539" spans="2:65" s="1" customFormat="1" ht="24.15" customHeight="1">
      <c r="B539" s="132"/>
      <c r="C539" s="133" t="s">
        <v>477</v>
      </c>
      <c r="D539" s="133" t="s">
        <v>144</v>
      </c>
      <c r="E539" s="134" t="s">
        <v>694</v>
      </c>
      <c r="F539" s="135" t="s">
        <v>695</v>
      </c>
      <c r="G539" s="136" t="s">
        <v>147</v>
      </c>
      <c r="H539" s="137">
        <v>56.955</v>
      </c>
      <c r="I539" s="138"/>
      <c r="J539" s="139">
        <f>ROUND(I539*H539,2)</f>
        <v>0</v>
      </c>
      <c r="K539" s="140"/>
      <c r="L539" s="31"/>
      <c r="M539" s="141" t="s">
        <v>1</v>
      </c>
      <c r="N539" s="142" t="s">
        <v>37</v>
      </c>
      <c r="P539" s="143">
        <f>O539*H539</f>
        <v>0</v>
      </c>
      <c r="Q539" s="143">
        <v>0</v>
      </c>
      <c r="R539" s="143">
        <f>Q539*H539</f>
        <v>0</v>
      </c>
      <c r="S539" s="143">
        <v>0</v>
      </c>
      <c r="T539" s="144">
        <f>S539*H539</f>
        <v>0</v>
      </c>
      <c r="AR539" s="145" t="s">
        <v>201</v>
      </c>
      <c r="AT539" s="145" t="s">
        <v>144</v>
      </c>
      <c r="AU539" s="145" t="s">
        <v>78</v>
      </c>
      <c r="AY539" s="16" t="s">
        <v>142</v>
      </c>
      <c r="BE539" s="146">
        <f>IF(N539="základní",J539,0)</f>
        <v>0</v>
      </c>
      <c r="BF539" s="146">
        <f>IF(N539="snížená",J539,0)</f>
        <v>0</v>
      </c>
      <c r="BG539" s="146">
        <f>IF(N539="zákl. přenesená",J539,0)</f>
        <v>0</v>
      </c>
      <c r="BH539" s="146">
        <f>IF(N539="sníž. přenesená",J539,0)</f>
        <v>0</v>
      </c>
      <c r="BI539" s="146">
        <f>IF(N539="nulová",J539,0)</f>
        <v>0</v>
      </c>
      <c r="BJ539" s="16" t="s">
        <v>74</v>
      </c>
      <c r="BK539" s="146">
        <f>ROUND(I539*H539,2)</f>
        <v>0</v>
      </c>
      <c r="BL539" s="16" t="s">
        <v>201</v>
      </c>
      <c r="BM539" s="145" t="s">
        <v>696</v>
      </c>
    </row>
    <row r="540" spans="2:65" s="1" customFormat="1" ht="24.15" customHeight="1">
      <c r="B540" s="132"/>
      <c r="C540" s="133" t="s">
        <v>697</v>
      </c>
      <c r="D540" s="133" t="s">
        <v>144</v>
      </c>
      <c r="E540" s="134" t="s">
        <v>698</v>
      </c>
      <c r="F540" s="135" t="s">
        <v>699</v>
      </c>
      <c r="G540" s="136" t="s">
        <v>147</v>
      </c>
      <c r="H540" s="137">
        <v>56.955</v>
      </c>
      <c r="I540" s="138"/>
      <c r="J540" s="139">
        <f>ROUND(I540*H540,2)</f>
        <v>0</v>
      </c>
      <c r="K540" s="140"/>
      <c r="L540" s="31"/>
      <c r="M540" s="141" t="s">
        <v>1</v>
      </c>
      <c r="N540" s="142" t="s">
        <v>37</v>
      </c>
      <c r="P540" s="143">
        <f>O540*H540</f>
        <v>0</v>
      </c>
      <c r="Q540" s="143">
        <v>0</v>
      </c>
      <c r="R540" s="143">
        <f>Q540*H540</f>
        <v>0</v>
      </c>
      <c r="S540" s="143">
        <v>0</v>
      </c>
      <c r="T540" s="144">
        <f>S540*H540</f>
        <v>0</v>
      </c>
      <c r="AR540" s="145" t="s">
        <v>201</v>
      </c>
      <c r="AT540" s="145" t="s">
        <v>144</v>
      </c>
      <c r="AU540" s="145" t="s">
        <v>78</v>
      </c>
      <c r="AY540" s="16" t="s">
        <v>142</v>
      </c>
      <c r="BE540" s="146">
        <f>IF(N540="základní",J540,0)</f>
        <v>0</v>
      </c>
      <c r="BF540" s="146">
        <f>IF(N540="snížená",J540,0)</f>
        <v>0</v>
      </c>
      <c r="BG540" s="146">
        <f>IF(N540="zákl. přenesená",J540,0)</f>
        <v>0</v>
      </c>
      <c r="BH540" s="146">
        <f>IF(N540="sníž. přenesená",J540,0)</f>
        <v>0</v>
      </c>
      <c r="BI540" s="146">
        <f>IF(N540="nulová",J540,0)</f>
        <v>0</v>
      </c>
      <c r="BJ540" s="16" t="s">
        <v>74</v>
      </c>
      <c r="BK540" s="146">
        <f>ROUND(I540*H540,2)</f>
        <v>0</v>
      </c>
      <c r="BL540" s="16" t="s">
        <v>201</v>
      </c>
      <c r="BM540" s="145" t="s">
        <v>700</v>
      </c>
    </row>
    <row r="541" spans="2:65" s="1" customFormat="1" ht="24.15" customHeight="1">
      <c r="B541" s="132"/>
      <c r="C541" s="133" t="s">
        <v>481</v>
      </c>
      <c r="D541" s="133" t="s">
        <v>144</v>
      </c>
      <c r="E541" s="134" t="s">
        <v>701</v>
      </c>
      <c r="F541" s="135" t="s">
        <v>702</v>
      </c>
      <c r="G541" s="136" t="s">
        <v>391</v>
      </c>
      <c r="H541" s="137">
        <v>181.4</v>
      </c>
      <c r="I541" s="138"/>
      <c r="J541" s="139">
        <f>ROUND(I541*H541,2)</f>
        <v>0</v>
      </c>
      <c r="K541" s="140"/>
      <c r="L541" s="31"/>
      <c r="M541" s="141" t="s">
        <v>1</v>
      </c>
      <c r="N541" s="142" t="s">
        <v>37</v>
      </c>
      <c r="P541" s="143">
        <f>O541*H541</f>
        <v>0</v>
      </c>
      <c r="Q541" s="143">
        <v>0</v>
      </c>
      <c r="R541" s="143">
        <f>Q541*H541</f>
        <v>0</v>
      </c>
      <c r="S541" s="143">
        <v>0</v>
      </c>
      <c r="T541" s="144">
        <f>S541*H541</f>
        <v>0</v>
      </c>
      <c r="AR541" s="145" t="s">
        <v>201</v>
      </c>
      <c r="AT541" s="145" t="s">
        <v>144</v>
      </c>
      <c r="AU541" s="145" t="s">
        <v>78</v>
      </c>
      <c r="AY541" s="16" t="s">
        <v>142</v>
      </c>
      <c r="BE541" s="146">
        <f>IF(N541="základní",J541,0)</f>
        <v>0</v>
      </c>
      <c r="BF541" s="146">
        <f>IF(N541="snížená",J541,0)</f>
        <v>0</v>
      </c>
      <c r="BG541" s="146">
        <f>IF(N541="zákl. přenesená",J541,0)</f>
        <v>0</v>
      </c>
      <c r="BH541" s="146">
        <f>IF(N541="sníž. přenesená",J541,0)</f>
        <v>0</v>
      </c>
      <c r="BI541" s="146">
        <f>IF(N541="nulová",J541,0)</f>
        <v>0</v>
      </c>
      <c r="BJ541" s="16" t="s">
        <v>74</v>
      </c>
      <c r="BK541" s="146">
        <f>ROUND(I541*H541,2)</f>
        <v>0</v>
      </c>
      <c r="BL541" s="16" t="s">
        <v>201</v>
      </c>
      <c r="BM541" s="145" t="s">
        <v>703</v>
      </c>
    </row>
    <row r="542" spans="2:51" s="12" customFormat="1" ht="12">
      <c r="B542" s="147"/>
      <c r="D542" s="148" t="s">
        <v>148</v>
      </c>
      <c r="E542" s="149" t="s">
        <v>1</v>
      </c>
      <c r="F542" s="150" t="s">
        <v>704</v>
      </c>
      <c r="H542" s="149" t="s">
        <v>1</v>
      </c>
      <c r="I542" s="151"/>
      <c r="L542" s="147"/>
      <c r="M542" s="152"/>
      <c r="T542" s="153"/>
      <c r="AT542" s="149" t="s">
        <v>148</v>
      </c>
      <c r="AU542" s="149" t="s">
        <v>78</v>
      </c>
      <c r="AV542" s="12" t="s">
        <v>74</v>
      </c>
      <c r="AW542" s="12" t="s">
        <v>29</v>
      </c>
      <c r="AX542" s="12" t="s">
        <v>70</v>
      </c>
      <c r="AY542" s="149" t="s">
        <v>142</v>
      </c>
    </row>
    <row r="543" spans="2:51" s="12" customFormat="1" ht="12">
      <c r="B543" s="147"/>
      <c r="D543" s="148" t="s">
        <v>148</v>
      </c>
      <c r="E543" s="149" t="s">
        <v>1</v>
      </c>
      <c r="F543" s="150" t="s">
        <v>155</v>
      </c>
      <c r="H543" s="149" t="s">
        <v>1</v>
      </c>
      <c r="I543" s="151"/>
      <c r="L543" s="147"/>
      <c r="M543" s="152"/>
      <c r="T543" s="153"/>
      <c r="AT543" s="149" t="s">
        <v>148</v>
      </c>
      <c r="AU543" s="149" t="s">
        <v>78</v>
      </c>
      <c r="AV543" s="12" t="s">
        <v>74</v>
      </c>
      <c r="AW543" s="12" t="s">
        <v>29</v>
      </c>
      <c r="AX543" s="12" t="s">
        <v>70</v>
      </c>
      <c r="AY543" s="149" t="s">
        <v>142</v>
      </c>
    </row>
    <row r="544" spans="2:51" s="13" customFormat="1" ht="12">
      <c r="B544" s="154"/>
      <c r="D544" s="148" t="s">
        <v>148</v>
      </c>
      <c r="E544" s="155" t="s">
        <v>1</v>
      </c>
      <c r="F544" s="156" t="s">
        <v>705</v>
      </c>
      <c r="H544" s="157">
        <v>31.035</v>
      </c>
      <c r="I544" s="158"/>
      <c r="L544" s="154"/>
      <c r="M544" s="159"/>
      <c r="T544" s="160"/>
      <c r="AT544" s="155" t="s">
        <v>148</v>
      </c>
      <c r="AU544" s="155" t="s">
        <v>78</v>
      </c>
      <c r="AV544" s="13" t="s">
        <v>78</v>
      </c>
      <c r="AW544" s="13" t="s">
        <v>29</v>
      </c>
      <c r="AX544" s="13" t="s">
        <v>70</v>
      </c>
      <c r="AY544" s="155" t="s">
        <v>142</v>
      </c>
    </row>
    <row r="545" spans="2:51" s="12" customFormat="1" ht="12">
      <c r="B545" s="147"/>
      <c r="D545" s="148" t="s">
        <v>148</v>
      </c>
      <c r="E545" s="149" t="s">
        <v>1</v>
      </c>
      <c r="F545" s="150" t="s">
        <v>706</v>
      </c>
      <c r="H545" s="149" t="s">
        <v>1</v>
      </c>
      <c r="I545" s="151"/>
      <c r="L545" s="147"/>
      <c r="M545" s="152"/>
      <c r="T545" s="153"/>
      <c r="AT545" s="149" t="s">
        <v>148</v>
      </c>
      <c r="AU545" s="149" t="s">
        <v>78</v>
      </c>
      <c r="AV545" s="12" t="s">
        <v>74</v>
      </c>
      <c r="AW545" s="12" t="s">
        <v>29</v>
      </c>
      <c r="AX545" s="12" t="s">
        <v>70</v>
      </c>
      <c r="AY545" s="149" t="s">
        <v>142</v>
      </c>
    </row>
    <row r="546" spans="2:51" s="12" customFormat="1" ht="12">
      <c r="B546" s="147"/>
      <c r="D546" s="148" t="s">
        <v>148</v>
      </c>
      <c r="E546" s="149" t="s">
        <v>1</v>
      </c>
      <c r="F546" s="150" t="s">
        <v>170</v>
      </c>
      <c r="H546" s="149" t="s">
        <v>1</v>
      </c>
      <c r="I546" s="151"/>
      <c r="L546" s="147"/>
      <c r="M546" s="152"/>
      <c r="T546" s="153"/>
      <c r="AT546" s="149" t="s">
        <v>148</v>
      </c>
      <c r="AU546" s="149" t="s">
        <v>78</v>
      </c>
      <c r="AV546" s="12" t="s">
        <v>74</v>
      </c>
      <c r="AW546" s="12" t="s">
        <v>29</v>
      </c>
      <c r="AX546" s="12" t="s">
        <v>70</v>
      </c>
      <c r="AY546" s="149" t="s">
        <v>142</v>
      </c>
    </row>
    <row r="547" spans="2:51" s="13" customFormat="1" ht="12">
      <c r="B547" s="154"/>
      <c r="D547" s="148" t="s">
        <v>148</v>
      </c>
      <c r="E547" s="155" t="s">
        <v>1</v>
      </c>
      <c r="F547" s="156" t="s">
        <v>707</v>
      </c>
      <c r="H547" s="157">
        <v>32.625</v>
      </c>
      <c r="I547" s="158"/>
      <c r="L547" s="154"/>
      <c r="M547" s="159"/>
      <c r="T547" s="160"/>
      <c r="AT547" s="155" t="s">
        <v>148</v>
      </c>
      <c r="AU547" s="155" t="s">
        <v>78</v>
      </c>
      <c r="AV547" s="13" t="s">
        <v>78</v>
      </c>
      <c r="AW547" s="13" t="s">
        <v>29</v>
      </c>
      <c r="AX547" s="13" t="s">
        <v>70</v>
      </c>
      <c r="AY547" s="155" t="s">
        <v>142</v>
      </c>
    </row>
    <row r="548" spans="2:51" s="13" customFormat="1" ht="12">
      <c r="B548" s="154"/>
      <c r="D548" s="148" t="s">
        <v>148</v>
      </c>
      <c r="E548" s="155" t="s">
        <v>1</v>
      </c>
      <c r="F548" s="156" t="s">
        <v>708</v>
      </c>
      <c r="H548" s="157">
        <v>18.885</v>
      </c>
      <c r="I548" s="158"/>
      <c r="L548" s="154"/>
      <c r="M548" s="159"/>
      <c r="T548" s="160"/>
      <c r="AT548" s="155" t="s">
        <v>148</v>
      </c>
      <c r="AU548" s="155" t="s">
        <v>78</v>
      </c>
      <c r="AV548" s="13" t="s">
        <v>78</v>
      </c>
      <c r="AW548" s="13" t="s">
        <v>29</v>
      </c>
      <c r="AX548" s="13" t="s">
        <v>70</v>
      </c>
      <c r="AY548" s="155" t="s">
        <v>142</v>
      </c>
    </row>
    <row r="549" spans="2:51" s="13" customFormat="1" ht="20">
      <c r="B549" s="154"/>
      <c r="D549" s="148" t="s">
        <v>148</v>
      </c>
      <c r="E549" s="155" t="s">
        <v>1</v>
      </c>
      <c r="F549" s="156" t="s">
        <v>709</v>
      </c>
      <c r="H549" s="157">
        <v>21.675</v>
      </c>
      <c r="I549" s="158"/>
      <c r="L549" s="154"/>
      <c r="M549" s="159"/>
      <c r="T549" s="160"/>
      <c r="AT549" s="155" t="s">
        <v>148</v>
      </c>
      <c r="AU549" s="155" t="s">
        <v>78</v>
      </c>
      <c r="AV549" s="13" t="s">
        <v>78</v>
      </c>
      <c r="AW549" s="13" t="s">
        <v>29</v>
      </c>
      <c r="AX549" s="13" t="s">
        <v>70</v>
      </c>
      <c r="AY549" s="155" t="s">
        <v>142</v>
      </c>
    </row>
    <row r="550" spans="2:51" s="13" customFormat="1" ht="12">
      <c r="B550" s="154"/>
      <c r="D550" s="148" t="s">
        <v>148</v>
      </c>
      <c r="E550" s="155" t="s">
        <v>1</v>
      </c>
      <c r="F550" s="156" t="s">
        <v>710</v>
      </c>
      <c r="H550" s="157">
        <v>12.02</v>
      </c>
      <c r="I550" s="158"/>
      <c r="L550" s="154"/>
      <c r="M550" s="159"/>
      <c r="T550" s="160"/>
      <c r="AT550" s="155" t="s">
        <v>148</v>
      </c>
      <c r="AU550" s="155" t="s">
        <v>78</v>
      </c>
      <c r="AV550" s="13" t="s">
        <v>78</v>
      </c>
      <c r="AW550" s="13" t="s">
        <v>29</v>
      </c>
      <c r="AX550" s="13" t="s">
        <v>70</v>
      </c>
      <c r="AY550" s="155" t="s">
        <v>142</v>
      </c>
    </row>
    <row r="551" spans="2:51" s="12" customFormat="1" ht="12">
      <c r="B551" s="147"/>
      <c r="D551" s="148" t="s">
        <v>148</v>
      </c>
      <c r="E551" s="149" t="s">
        <v>1</v>
      </c>
      <c r="F551" s="150" t="s">
        <v>155</v>
      </c>
      <c r="H551" s="149" t="s">
        <v>1</v>
      </c>
      <c r="I551" s="151"/>
      <c r="L551" s="147"/>
      <c r="M551" s="152"/>
      <c r="T551" s="153"/>
      <c r="AT551" s="149" t="s">
        <v>148</v>
      </c>
      <c r="AU551" s="149" t="s">
        <v>78</v>
      </c>
      <c r="AV551" s="12" t="s">
        <v>74</v>
      </c>
      <c r="AW551" s="12" t="s">
        <v>29</v>
      </c>
      <c r="AX551" s="12" t="s">
        <v>70</v>
      </c>
      <c r="AY551" s="149" t="s">
        <v>142</v>
      </c>
    </row>
    <row r="552" spans="2:51" s="13" customFormat="1" ht="12">
      <c r="B552" s="154"/>
      <c r="D552" s="148" t="s">
        <v>148</v>
      </c>
      <c r="E552" s="155" t="s">
        <v>1</v>
      </c>
      <c r="F552" s="156" t="s">
        <v>711</v>
      </c>
      <c r="H552" s="157">
        <v>31.91</v>
      </c>
      <c r="I552" s="158"/>
      <c r="L552" s="154"/>
      <c r="M552" s="159"/>
      <c r="T552" s="160"/>
      <c r="AT552" s="155" t="s">
        <v>148</v>
      </c>
      <c r="AU552" s="155" t="s">
        <v>78</v>
      </c>
      <c r="AV552" s="13" t="s">
        <v>78</v>
      </c>
      <c r="AW552" s="13" t="s">
        <v>29</v>
      </c>
      <c r="AX552" s="13" t="s">
        <v>70</v>
      </c>
      <c r="AY552" s="155" t="s">
        <v>142</v>
      </c>
    </row>
    <row r="553" spans="2:51" s="13" customFormat="1" ht="12">
      <c r="B553" s="154"/>
      <c r="D553" s="148" t="s">
        <v>148</v>
      </c>
      <c r="E553" s="155" t="s">
        <v>1</v>
      </c>
      <c r="F553" s="156" t="s">
        <v>712</v>
      </c>
      <c r="H553" s="157">
        <v>33.25</v>
      </c>
      <c r="I553" s="158"/>
      <c r="L553" s="154"/>
      <c r="M553" s="159"/>
      <c r="T553" s="160"/>
      <c r="AT553" s="155" t="s">
        <v>148</v>
      </c>
      <c r="AU553" s="155" t="s">
        <v>78</v>
      </c>
      <c r="AV553" s="13" t="s">
        <v>78</v>
      </c>
      <c r="AW553" s="13" t="s">
        <v>29</v>
      </c>
      <c r="AX553" s="13" t="s">
        <v>70</v>
      </c>
      <c r="AY553" s="155" t="s">
        <v>142</v>
      </c>
    </row>
    <row r="554" spans="2:51" s="14" customFormat="1" ht="12">
      <c r="B554" s="161"/>
      <c r="D554" s="148" t="s">
        <v>148</v>
      </c>
      <c r="E554" s="162" t="s">
        <v>1</v>
      </c>
      <c r="F554" s="163" t="s">
        <v>152</v>
      </c>
      <c r="H554" s="164">
        <v>181.4</v>
      </c>
      <c r="I554" s="165"/>
      <c r="L554" s="161"/>
      <c r="M554" s="166"/>
      <c r="T554" s="167"/>
      <c r="AT554" s="162" t="s">
        <v>148</v>
      </c>
      <c r="AU554" s="162" t="s">
        <v>78</v>
      </c>
      <c r="AV554" s="14" t="s">
        <v>84</v>
      </c>
      <c r="AW554" s="14" t="s">
        <v>29</v>
      </c>
      <c r="AX554" s="14" t="s">
        <v>74</v>
      </c>
      <c r="AY554" s="162" t="s">
        <v>142</v>
      </c>
    </row>
    <row r="555" spans="2:65" s="1" customFormat="1" ht="16.5" customHeight="1">
      <c r="B555" s="132"/>
      <c r="C555" s="168" t="s">
        <v>713</v>
      </c>
      <c r="D555" s="168" t="s">
        <v>398</v>
      </c>
      <c r="E555" s="169" t="s">
        <v>714</v>
      </c>
      <c r="F555" s="170" t="s">
        <v>715</v>
      </c>
      <c r="G555" s="171" t="s">
        <v>391</v>
      </c>
      <c r="H555" s="172">
        <v>195.912</v>
      </c>
      <c r="I555" s="173"/>
      <c r="J555" s="174">
        <f>ROUND(I555*H555,2)</f>
        <v>0</v>
      </c>
      <c r="K555" s="175"/>
      <c r="L555" s="176"/>
      <c r="M555" s="177" t="s">
        <v>1</v>
      </c>
      <c r="N555" s="178" t="s">
        <v>37</v>
      </c>
      <c r="P555" s="143">
        <f>O555*H555</f>
        <v>0</v>
      </c>
      <c r="Q555" s="143">
        <v>0</v>
      </c>
      <c r="R555" s="143">
        <f>Q555*H555</f>
        <v>0</v>
      </c>
      <c r="S555" s="143">
        <v>0</v>
      </c>
      <c r="T555" s="144">
        <f>S555*H555</f>
        <v>0</v>
      </c>
      <c r="AR555" s="145" t="s">
        <v>261</v>
      </c>
      <c r="AT555" s="145" t="s">
        <v>398</v>
      </c>
      <c r="AU555" s="145" t="s">
        <v>78</v>
      </c>
      <c r="AY555" s="16" t="s">
        <v>142</v>
      </c>
      <c r="BE555" s="146">
        <f>IF(N555="základní",J555,0)</f>
        <v>0</v>
      </c>
      <c r="BF555" s="146">
        <f>IF(N555="snížená",J555,0)</f>
        <v>0</v>
      </c>
      <c r="BG555" s="146">
        <f>IF(N555="zákl. přenesená",J555,0)</f>
        <v>0</v>
      </c>
      <c r="BH555" s="146">
        <f>IF(N555="sníž. přenesená",J555,0)</f>
        <v>0</v>
      </c>
      <c r="BI555" s="146">
        <f>IF(N555="nulová",J555,0)</f>
        <v>0</v>
      </c>
      <c r="BJ555" s="16" t="s">
        <v>74</v>
      </c>
      <c r="BK555" s="146">
        <f>ROUND(I555*H555,2)</f>
        <v>0</v>
      </c>
      <c r="BL555" s="16" t="s">
        <v>201</v>
      </c>
      <c r="BM555" s="145" t="s">
        <v>716</v>
      </c>
    </row>
    <row r="556" spans="2:51" s="13" customFormat="1" ht="12">
      <c r="B556" s="154"/>
      <c r="D556" s="148" t="s">
        <v>148</v>
      </c>
      <c r="E556" s="155" t="s">
        <v>1</v>
      </c>
      <c r="F556" s="156" t="s">
        <v>717</v>
      </c>
      <c r="H556" s="157">
        <v>195.912</v>
      </c>
      <c r="I556" s="158"/>
      <c r="L556" s="154"/>
      <c r="M556" s="159"/>
      <c r="T556" s="160"/>
      <c r="AT556" s="155" t="s">
        <v>148</v>
      </c>
      <c r="AU556" s="155" t="s">
        <v>78</v>
      </c>
      <c r="AV556" s="13" t="s">
        <v>78</v>
      </c>
      <c r="AW556" s="13" t="s">
        <v>29</v>
      </c>
      <c r="AX556" s="13" t="s">
        <v>70</v>
      </c>
      <c r="AY556" s="155" t="s">
        <v>142</v>
      </c>
    </row>
    <row r="557" spans="2:51" s="14" customFormat="1" ht="12">
      <c r="B557" s="161"/>
      <c r="D557" s="148" t="s">
        <v>148</v>
      </c>
      <c r="E557" s="162" t="s">
        <v>1</v>
      </c>
      <c r="F557" s="163" t="s">
        <v>152</v>
      </c>
      <c r="H557" s="164">
        <v>195.912</v>
      </c>
      <c r="I557" s="165"/>
      <c r="L557" s="161"/>
      <c r="M557" s="166"/>
      <c r="T557" s="167"/>
      <c r="AT557" s="162" t="s">
        <v>148</v>
      </c>
      <c r="AU557" s="162" t="s">
        <v>78</v>
      </c>
      <c r="AV557" s="14" t="s">
        <v>84</v>
      </c>
      <c r="AW557" s="14" t="s">
        <v>29</v>
      </c>
      <c r="AX557" s="14" t="s">
        <v>74</v>
      </c>
      <c r="AY557" s="162" t="s">
        <v>142</v>
      </c>
    </row>
    <row r="558" spans="2:65" s="1" customFormat="1" ht="16.5" customHeight="1">
      <c r="B558" s="132"/>
      <c r="C558" s="133" t="s">
        <v>484</v>
      </c>
      <c r="D558" s="133" t="s">
        <v>144</v>
      </c>
      <c r="E558" s="134" t="s">
        <v>718</v>
      </c>
      <c r="F558" s="135" t="s">
        <v>719</v>
      </c>
      <c r="G558" s="136" t="s">
        <v>391</v>
      </c>
      <c r="H558" s="137">
        <v>22.49</v>
      </c>
      <c r="I558" s="138"/>
      <c r="J558" s="139">
        <f>ROUND(I558*H558,2)</f>
        <v>0</v>
      </c>
      <c r="K558" s="140"/>
      <c r="L558" s="31"/>
      <c r="M558" s="141" t="s">
        <v>1</v>
      </c>
      <c r="N558" s="142" t="s">
        <v>37</v>
      </c>
      <c r="P558" s="143">
        <f>O558*H558</f>
        <v>0</v>
      </c>
      <c r="Q558" s="143">
        <v>0</v>
      </c>
      <c r="R558" s="143">
        <f>Q558*H558</f>
        <v>0</v>
      </c>
      <c r="S558" s="143">
        <v>0</v>
      </c>
      <c r="T558" s="144">
        <f>S558*H558</f>
        <v>0</v>
      </c>
      <c r="AR558" s="145" t="s">
        <v>201</v>
      </c>
      <c r="AT558" s="145" t="s">
        <v>144</v>
      </c>
      <c r="AU558" s="145" t="s">
        <v>78</v>
      </c>
      <c r="AY558" s="16" t="s">
        <v>142</v>
      </c>
      <c r="BE558" s="146">
        <f>IF(N558="základní",J558,0)</f>
        <v>0</v>
      </c>
      <c r="BF558" s="146">
        <f>IF(N558="snížená",J558,0)</f>
        <v>0</v>
      </c>
      <c r="BG558" s="146">
        <f>IF(N558="zákl. přenesená",J558,0)</f>
        <v>0</v>
      </c>
      <c r="BH558" s="146">
        <f>IF(N558="sníž. přenesená",J558,0)</f>
        <v>0</v>
      </c>
      <c r="BI558" s="146">
        <f>IF(N558="nulová",J558,0)</f>
        <v>0</v>
      </c>
      <c r="BJ558" s="16" t="s">
        <v>74</v>
      </c>
      <c r="BK558" s="146">
        <f>ROUND(I558*H558,2)</f>
        <v>0</v>
      </c>
      <c r="BL558" s="16" t="s">
        <v>201</v>
      </c>
      <c r="BM558" s="145" t="s">
        <v>720</v>
      </c>
    </row>
    <row r="559" spans="2:51" s="12" customFormat="1" ht="12">
      <c r="B559" s="147"/>
      <c r="D559" s="148" t="s">
        <v>148</v>
      </c>
      <c r="E559" s="149" t="s">
        <v>1</v>
      </c>
      <c r="F559" s="150" t="s">
        <v>721</v>
      </c>
      <c r="H559" s="149" t="s">
        <v>1</v>
      </c>
      <c r="I559" s="151"/>
      <c r="L559" s="147"/>
      <c r="M559" s="152"/>
      <c r="T559" s="153"/>
      <c r="AT559" s="149" t="s">
        <v>148</v>
      </c>
      <c r="AU559" s="149" t="s">
        <v>78</v>
      </c>
      <c r="AV559" s="12" t="s">
        <v>74</v>
      </c>
      <c r="AW559" s="12" t="s">
        <v>29</v>
      </c>
      <c r="AX559" s="12" t="s">
        <v>70</v>
      </c>
      <c r="AY559" s="149" t="s">
        <v>142</v>
      </c>
    </row>
    <row r="560" spans="2:51" s="13" customFormat="1" ht="12">
      <c r="B560" s="154"/>
      <c r="D560" s="148" t="s">
        <v>148</v>
      </c>
      <c r="E560" s="155" t="s">
        <v>1</v>
      </c>
      <c r="F560" s="156" t="s">
        <v>722</v>
      </c>
      <c r="H560" s="157">
        <v>9.705</v>
      </c>
      <c r="I560" s="158"/>
      <c r="L560" s="154"/>
      <c r="M560" s="159"/>
      <c r="T560" s="160"/>
      <c r="AT560" s="155" t="s">
        <v>148</v>
      </c>
      <c r="AU560" s="155" t="s">
        <v>78</v>
      </c>
      <c r="AV560" s="13" t="s">
        <v>78</v>
      </c>
      <c r="AW560" s="13" t="s">
        <v>29</v>
      </c>
      <c r="AX560" s="13" t="s">
        <v>70</v>
      </c>
      <c r="AY560" s="155" t="s">
        <v>142</v>
      </c>
    </row>
    <row r="561" spans="2:51" s="13" customFormat="1" ht="12">
      <c r="B561" s="154"/>
      <c r="D561" s="148" t="s">
        <v>148</v>
      </c>
      <c r="E561" s="155" t="s">
        <v>1</v>
      </c>
      <c r="F561" s="156" t="s">
        <v>723</v>
      </c>
      <c r="H561" s="157">
        <v>10.085</v>
      </c>
      <c r="I561" s="158"/>
      <c r="L561" s="154"/>
      <c r="M561" s="159"/>
      <c r="T561" s="160"/>
      <c r="AT561" s="155" t="s">
        <v>148</v>
      </c>
      <c r="AU561" s="155" t="s">
        <v>78</v>
      </c>
      <c r="AV561" s="13" t="s">
        <v>78</v>
      </c>
      <c r="AW561" s="13" t="s">
        <v>29</v>
      </c>
      <c r="AX561" s="13" t="s">
        <v>70</v>
      </c>
      <c r="AY561" s="155" t="s">
        <v>142</v>
      </c>
    </row>
    <row r="562" spans="2:51" s="13" customFormat="1" ht="12">
      <c r="B562" s="154"/>
      <c r="D562" s="148" t="s">
        <v>148</v>
      </c>
      <c r="E562" s="155" t="s">
        <v>1</v>
      </c>
      <c r="F562" s="156" t="s">
        <v>724</v>
      </c>
      <c r="H562" s="157">
        <v>2.7</v>
      </c>
      <c r="I562" s="158"/>
      <c r="L562" s="154"/>
      <c r="M562" s="159"/>
      <c r="T562" s="160"/>
      <c r="AT562" s="155" t="s">
        <v>148</v>
      </c>
      <c r="AU562" s="155" t="s">
        <v>78</v>
      </c>
      <c r="AV562" s="13" t="s">
        <v>78</v>
      </c>
      <c r="AW562" s="13" t="s">
        <v>29</v>
      </c>
      <c r="AX562" s="13" t="s">
        <v>70</v>
      </c>
      <c r="AY562" s="155" t="s">
        <v>142</v>
      </c>
    </row>
    <row r="563" spans="2:51" s="14" customFormat="1" ht="12">
      <c r="B563" s="161"/>
      <c r="D563" s="148" t="s">
        <v>148</v>
      </c>
      <c r="E563" s="162" t="s">
        <v>1</v>
      </c>
      <c r="F563" s="163" t="s">
        <v>152</v>
      </c>
      <c r="H563" s="164">
        <v>22.49</v>
      </c>
      <c r="I563" s="165"/>
      <c r="L563" s="161"/>
      <c r="M563" s="166"/>
      <c r="T563" s="167"/>
      <c r="AT563" s="162" t="s">
        <v>148</v>
      </c>
      <c r="AU563" s="162" t="s">
        <v>78</v>
      </c>
      <c r="AV563" s="14" t="s">
        <v>84</v>
      </c>
      <c r="AW563" s="14" t="s">
        <v>29</v>
      </c>
      <c r="AX563" s="14" t="s">
        <v>74</v>
      </c>
      <c r="AY563" s="162" t="s">
        <v>142</v>
      </c>
    </row>
    <row r="564" spans="2:65" s="1" customFormat="1" ht="16.5" customHeight="1">
      <c r="B564" s="132"/>
      <c r="C564" s="168" t="s">
        <v>725</v>
      </c>
      <c r="D564" s="168" t="s">
        <v>398</v>
      </c>
      <c r="E564" s="169" t="s">
        <v>726</v>
      </c>
      <c r="F564" s="170" t="s">
        <v>727</v>
      </c>
      <c r="G564" s="171" t="s">
        <v>391</v>
      </c>
      <c r="H564" s="172">
        <v>24.289</v>
      </c>
      <c r="I564" s="173"/>
      <c r="J564" s="174">
        <f>ROUND(I564*H564,2)</f>
        <v>0</v>
      </c>
      <c r="K564" s="175"/>
      <c r="L564" s="176"/>
      <c r="M564" s="177" t="s">
        <v>1</v>
      </c>
      <c r="N564" s="178" t="s">
        <v>37</v>
      </c>
      <c r="P564" s="143">
        <f>O564*H564</f>
        <v>0</v>
      </c>
      <c r="Q564" s="143">
        <v>0</v>
      </c>
      <c r="R564" s="143">
        <f>Q564*H564</f>
        <v>0</v>
      </c>
      <c r="S564" s="143">
        <v>0</v>
      </c>
      <c r="T564" s="144">
        <f>S564*H564</f>
        <v>0</v>
      </c>
      <c r="AR564" s="145" t="s">
        <v>261</v>
      </c>
      <c r="AT564" s="145" t="s">
        <v>398</v>
      </c>
      <c r="AU564" s="145" t="s">
        <v>78</v>
      </c>
      <c r="AY564" s="16" t="s">
        <v>142</v>
      </c>
      <c r="BE564" s="146">
        <f>IF(N564="základní",J564,0)</f>
        <v>0</v>
      </c>
      <c r="BF564" s="146">
        <f>IF(N564="snížená",J564,0)</f>
        <v>0</v>
      </c>
      <c r="BG564" s="146">
        <f>IF(N564="zákl. přenesená",J564,0)</f>
        <v>0</v>
      </c>
      <c r="BH564" s="146">
        <f>IF(N564="sníž. přenesená",J564,0)</f>
        <v>0</v>
      </c>
      <c r="BI564" s="146">
        <f>IF(N564="nulová",J564,0)</f>
        <v>0</v>
      </c>
      <c r="BJ564" s="16" t="s">
        <v>74</v>
      </c>
      <c r="BK564" s="146">
        <f>ROUND(I564*H564,2)</f>
        <v>0</v>
      </c>
      <c r="BL564" s="16" t="s">
        <v>201</v>
      </c>
      <c r="BM564" s="145" t="s">
        <v>728</v>
      </c>
    </row>
    <row r="565" spans="2:51" s="13" customFormat="1" ht="12">
      <c r="B565" s="154"/>
      <c r="D565" s="148" t="s">
        <v>148</v>
      </c>
      <c r="E565" s="155" t="s">
        <v>1</v>
      </c>
      <c r="F565" s="156" t="s">
        <v>729</v>
      </c>
      <c r="H565" s="157">
        <v>24.289</v>
      </c>
      <c r="I565" s="158"/>
      <c r="L565" s="154"/>
      <c r="M565" s="159"/>
      <c r="T565" s="160"/>
      <c r="AT565" s="155" t="s">
        <v>148</v>
      </c>
      <c r="AU565" s="155" t="s">
        <v>78</v>
      </c>
      <c r="AV565" s="13" t="s">
        <v>78</v>
      </c>
      <c r="AW565" s="13" t="s">
        <v>29</v>
      </c>
      <c r="AX565" s="13" t="s">
        <v>70</v>
      </c>
      <c r="AY565" s="155" t="s">
        <v>142</v>
      </c>
    </row>
    <row r="566" spans="2:51" s="14" customFormat="1" ht="12">
      <c r="B566" s="161"/>
      <c r="D566" s="148" t="s">
        <v>148</v>
      </c>
      <c r="E566" s="162" t="s">
        <v>1</v>
      </c>
      <c r="F566" s="163" t="s">
        <v>152</v>
      </c>
      <c r="H566" s="164">
        <v>24.289</v>
      </c>
      <c r="I566" s="165"/>
      <c r="L566" s="161"/>
      <c r="M566" s="166"/>
      <c r="T566" s="167"/>
      <c r="AT566" s="162" t="s">
        <v>148</v>
      </c>
      <c r="AU566" s="162" t="s">
        <v>78</v>
      </c>
      <c r="AV566" s="14" t="s">
        <v>84</v>
      </c>
      <c r="AW566" s="14" t="s">
        <v>29</v>
      </c>
      <c r="AX566" s="14" t="s">
        <v>74</v>
      </c>
      <c r="AY566" s="162" t="s">
        <v>142</v>
      </c>
    </row>
    <row r="567" spans="2:65" s="1" customFormat="1" ht="24.15" customHeight="1">
      <c r="B567" s="132"/>
      <c r="C567" s="133" t="s">
        <v>488</v>
      </c>
      <c r="D567" s="133" t="s">
        <v>144</v>
      </c>
      <c r="E567" s="134" t="s">
        <v>730</v>
      </c>
      <c r="F567" s="135" t="s">
        <v>731</v>
      </c>
      <c r="G567" s="136" t="s">
        <v>147</v>
      </c>
      <c r="H567" s="137">
        <v>293.04</v>
      </c>
      <c r="I567" s="138"/>
      <c r="J567" s="139">
        <f>ROUND(I567*H567,2)</f>
        <v>0</v>
      </c>
      <c r="K567" s="140"/>
      <c r="L567" s="31"/>
      <c r="M567" s="141" t="s">
        <v>1</v>
      </c>
      <c r="N567" s="142" t="s">
        <v>37</v>
      </c>
      <c r="P567" s="143">
        <f>O567*H567</f>
        <v>0</v>
      </c>
      <c r="Q567" s="143">
        <v>0</v>
      </c>
      <c r="R567" s="143">
        <f>Q567*H567</f>
        <v>0</v>
      </c>
      <c r="S567" s="143">
        <v>0</v>
      </c>
      <c r="T567" s="144">
        <f>S567*H567</f>
        <v>0</v>
      </c>
      <c r="AR567" s="145" t="s">
        <v>201</v>
      </c>
      <c r="AT567" s="145" t="s">
        <v>144</v>
      </c>
      <c r="AU567" s="145" t="s">
        <v>78</v>
      </c>
      <c r="AY567" s="16" t="s">
        <v>142</v>
      </c>
      <c r="BE567" s="146">
        <f>IF(N567="základní",J567,0)</f>
        <v>0</v>
      </c>
      <c r="BF567" s="146">
        <f>IF(N567="snížená",J567,0)</f>
        <v>0</v>
      </c>
      <c r="BG567" s="146">
        <f>IF(N567="zákl. přenesená",J567,0)</f>
        <v>0</v>
      </c>
      <c r="BH567" s="146">
        <f>IF(N567="sníž. přenesená",J567,0)</f>
        <v>0</v>
      </c>
      <c r="BI567" s="146">
        <f>IF(N567="nulová",J567,0)</f>
        <v>0</v>
      </c>
      <c r="BJ567" s="16" t="s">
        <v>74</v>
      </c>
      <c r="BK567" s="146">
        <f>ROUND(I567*H567,2)</f>
        <v>0</v>
      </c>
      <c r="BL567" s="16" t="s">
        <v>201</v>
      </c>
      <c r="BM567" s="145" t="s">
        <v>732</v>
      </c>
    </row>
    <row r="568" spans="2:51" s="12" customFormat="1" ht="12">
      <c r="B568" s="147"/>
      <c r="D568" s="148" t="s">
        <v>148</v>
      </c>
      <c r="E568" s="149" t="s">
        <v>1</v>
      </c>
      <c r="F568" s="150" t="s">
        <v>286</v>
      </c>
      <c r="H568" s="149" t="s">
        <v>1</v>
      </c>
      <c r="I568" s="151"/>
      <c r="L568" s="147"/>
      <c r="M568" s="152"/>
      <c r="T568" s="153"/>
      <c r="AT568" s="149" t="s">
        <v>148</v>
      </c>
      <c r="AU568" s="149" t="s">
        <v>78</v>
      </c>
      <c r="AV568" s="12" t="s">
        <v>74</v>
      </c>
      <c r="AW568" s="12" t="s">
        <v>29</v>
      </c>
      <c r="AX568" s="12" t="s">
        <v>70</v>
      </c>
      <c r="AY568" s="149" t="s">
        <v>142</v>
      </c>
    </row>
    <row r="569" spans="2:51" s="12" customFormat="1" ht="12">
      <c r="B569" s="147"/>
      <c r="D569" s="148" t="s">
        <v>148</v>
      </c>
      <c r="E569" s="149" t="s">
        <v>1</v>
      </c>
      <c r="F569" s="150" t="s">
        <v>733</v>
      </c>
      <c r="H569" s="149" t="s">
        <v>1</v>
      </c>
      <c r="I569" s="151"/>
      <c r="L569" s="147"/>
      <c r="M569" s="152"/>
      <c r="T569" s="153"/>
      <c r="AT569" s="149" t="s">
        <v>148</v>
      </c>
      <c r="AU569" s="149" t="s">
        <v>78</v>
      </c>
      <c r="AV569" s="12" t="s">
        <v>74</v>
      </c>
      <c r="AW569" s="12" t="s">
        <v>29</v>
      </c>
      <c r="AX569" s="12" t="s">
        <v>70</v>
      </c>
      <c r="AY569" s="149" t="s">
        <v>142</v>
      </c>
    </row>
    <row r="570" spans="2:51" s="12" customFormat="1" ht="12">
      <c r="B570" s="147"/>
      <c r="D570" s="148" t="s">
        <v>148</v>
      </c>
      <c r="E570" s="149" t="s">
        <v>1</v>
      </c>
      <c r="F570" s="150" t="s">
        <v>734</v>
      </c>
      <c r="H570" s="149" t="s">
        <v>1</v>
      </c>
      <c r="I570" s="151"/>
      <c r="L570" s="147"/>
      <c r="M570" s="152"/>
      <c r="T570" s="153"/>
      <c r="AT570" s="149" t="s">
        <v>148</v>
      </c>
      <c r="AU570" s="149" t="s">
        <v>78</v>
      </c>
      <c r="AV570" s="12" t="s">
        <v>74</v>
      </c>
      <c r="AW570" s="12" t="s">
        <v>29</v>
      </c>
      <c r="AX570" s="12" t="s">
        <v>70</v>
      </c>
      <c r="AY570" s="149" t="s">
        <v>142</v>
      </c>
    </row>
    <row r="571" spans="2:51" s="13" customFormat="1" ht="12">
      <c r="B571" s="154"/>
      <c r="D571" s="148" t="s">
        <v>148</v>
      </c>
      <c r="E571" s="155" t="s">
        <v>1</v>
      </c>
      <c r="F571" s="156" t="s">
        <v>735</v>
      </c>
      <c r="H571" s="157">
        <v>111.72</v>
      </c>
      <c r="I571" s="158"/>
      <c r="L571" s="154"/>
      <c r="M571" s="159"/>
      <c r="T571" s="160"/>
      <c r="AT571" s="155" t="s">
        <v>148</v>
      </c>
      <c r="AU571" s="155" t="s">
        <v>78</v>
      </c>
      <c r="AV571" s="13" t="s">
        <v>78</v>
      </c>
      <c r="AW571" s="13" t="s">
        <v>29</v>
      </c>
      <c r="AX571" s="13" t="s">
        <v>70</v>
      </c>
      <c r="AY571" s="155" t="s">
        <v>142</v>
      </c>
    </row>
    <row r="572" spans="2:51" s="12" customFormat="1" ht="12">
      <c r="B572" s="147"/>
      <c r="D572" s="148" t="s">
        <v>148</v>
      </c>
      <c r="E572" s="149" t="s">
        <v>1</v>
      </c>
      <c r="F572" s="150" t="s">
        <v>307</v>
      </c>
      <c r="H572" s="149" t="s">
        <v>1</v>
      </c>
      <c r="I572" s="151"/>
      <c r="L572" s="147"/>
      <c r="M572" s="152"/>
      <c r="T572" s="153"/>
      <c r="AT572" s="149" t="s">
        <v>148</v>
      </c>
      <c r="AU572" s="149" t="s">
        <v>78</v>
      </c>
      <c r="AV572" s="12" t="s">
        <v>74</v>
      </c>
      <c r="AW572" s="12" t="s">
        <v>29</v>
      </c>
      <c r="AX572" s="12" t="s">
        <v>70</v>
      </c>
      <c r="AY572" s="149" t="s">
        <v>142</v>
      </c>
    </row>
    <row r="573" spans="2:51" s="12" customFormat="1" ht="12">
      <c r="B573" s="147"/>
      <c r="D573" s="148" t="s">
        <v>148</v>
      </c>
      <c r="E573" s="149" t="s">
        <v>1</v>
      </c>
      <c r="F573" s="150" t="s">
        <v>736</v>
      </c>
      <c r="H573" s="149" t="s">
        <v>1</v>
      </c>
      <c r="I573" s="151"/>
      <c r="L573" s="147"/>
      <c r="M573" s="152"/>
      <c r="T573" s="153"/>
      <c r="AT573" s="149" t="s">
        <v>148</v>
      </c>
      <c r="AU573" s="149" t="s">
        <v>78</v>
      </c>
      <c r="AV573" s="12" t="s">
        <v>74</v>
      </c>
      <c r="AW573" s="12" t="s">
        <v>29</v>
      </c>
      <c r="AX573" s="12" t="s">
        <v>70</v>
      </c>
      <c r="AY573" s="149" t="s">
        <v>142</v>
      </c>
    </row>
    <row r="574" spans="2:51" s="12" customFormat="1" ht="12">
      <c r="B574" s="147"/>
      <c r="D574" s="148" t="s">
        <v>148</v>
      </c>
      <c r="E574" s="149" t="s">
        <v>1</v>
      </c>
      <c r="F574" s="150" t="s">
        <v>737</v>
      </c>
      <c r="H574" s="149" t="s">
        <v>1</v>
      </c>
      <c r="I574" s="151"/>
      <c r="L574" s="147"/>
      <c r="M574" s="152"/>
      <c r="T574" s="153"/>
      <c r="AT574" s="149" t="s">
        <v>148</v>
      </c>
      <c r="AU574" s="149" t="s">
        <v>78</v>
      </c>
      <c r="AV574" s="12" t="s">
        <v>74</v>
      </c>
      <c r="AW574" s="12" t="s">
        <v>29</v>
      </c>
      <c r="AX574" s="12" t="s">
        <v>70</v>
      </c>
      <c r="AY574" s="149" t="s">
        <v>142</v>
      </c>
    </row>
    <row r="575" spans="2:51" s="13" customFormat="1" ht="12">
      <c r="B575" s="154"/>
      <c r="D575" s="148" t="s">
        <v>148</v>
      </c>
      <c r="E575" s="155" t="s">
        <v>1</v>
      </c>
      <c r="F575" s="156" t="s">
        <v>738</v>
      </c>
      <c r="H575" s="157">
        <v>125.52</v>
      </c>
      <c r="I575" s="158"/>
      <c r="L575" s="154"/>
      <c r="M575" s="159"/>
      <c r="T575" s="160"/>
      <c r="AT575" s="155" t="s">
        <v>148</v>
      </c>
      <c r="AU575" s="155" t="s">
        <v>78</v>
      </c>
      <c r="AV575" s="13" t="s">
        <v>78</v>
      </c>
      <c r="AW575" s="13" t="s">
        <v>29</v>
      </c>
      <c r="AX575" s="13" t="s">
        <v>70</v>
      </c>
      <c r="AY575" s="155" t="s">
        <v>142</v>
      </c>
    </row>
    <row r="576" spans="2:51" s="12" customFormat="1" ht="12">
      <c r="B576" s="147"/>
      <c r="D576" s="148" t="s">
        <v>148</v>
      </c>
      <c r="E576" s="149" t="s">
        <v>1</v>
      </c>
      <c r="F576" s="150" t="s">
        <v>739</v>
      </c>
      <c r="H576" s="149" t="s">
        <v>1</v>
      </c>
      <c r="I576" s="151"/>
      <c r="L576" s="147"/>
      <c r="M576" s="152"/>
      <c r="T576" s="153"/>
      <c r="AT576" s="149" t="s">
        <v>148</v>
      </c>
      <c r="AU576" s="149" t="s">
        <v>78</v>
      </c>
      <c r="AV576" s="12" t="s">
        <v>74</v>
      </c>
      <c r="AW576" s="12" t="s">
        <v>29</v>
      </c>
      <c r="AX576" s="12" t="s">
        <v>70</v>
      </c>
      <c r="AY576" s="149" t="s">
        <v>142</v>
      </c>
    </row>
    <row r="577" spans="2:51" s="12" customFormat="1" ht="12">
      <c r="B577" s="147"/>
      <c r="D577" s="148" t="s">
        <v>148</v>
      </c>
      <c r="E577" s="149" t="s">
        <v>1</v>
      </c>
      <c r="F577" s="150" t="s">
        <v>740</v>
      </c>
      <c r="H577" s="149" t="s">
        <v>1</v>
      </c>
      <c r="I577" s="151"/>
      <c r="L577" s="147"/>
      <c r="M577" s="152"/>
      <c r="T577" s="153"/>
      <c r="AT577" s="149" t="s">
        <v>148</v>
      </c>
      <c r="AU577" s="149" t="s">
        <v>78</v>
      </c>
      <c r="AV577" s="12" t="s">
        <v>74</v>
      </c>
      <c r="AW577" s="12" t="s">
        <v>29</v>
      </c>
      <c r="AX577" s="12" t="s">
        <v>70</v>
      </c>
      <c r="AY577" s="149" t="s">
        <v>142</v>
      </c>
    </row>
    <row r="578" spans="2:51" s="13" customFormat="1" ht="12">
      <c r="B578" s="154"/>
      <c r="D578" s="148" t="s">
        <v>148</v>
      </c>
      <c r="E578" s="155" t="s">
        <v>1</v>
      </c>
      <c r="F578" s="156" t="s">
        <v>741</v>
      </c>
      <c r="H578" s="157">
        <v>55.8</v>
      </c>
      <c r="I578" s="158"/>
      <c r="L578" s="154"/>
      <c r="M578" s="159"/>
      <c r="T578" s="160"/>
      <c r="AT578" s="155" t="s">
        <v>148</v>
      </c>
      <c r="AU578" s="155" t="s">
        <v>78</v>
      </c>
      <c r="AV578" s="13" t="s">
        <v>78</v>
      </c>
      <c r="AW578" s="13" t="s">
        <v>29</v>
      </c>
      <c r="AX578" s="13" t="s">
        <v>70</v>
      </c>
      <c r="AY578" s="155" t="s">
        <v>142</v>
      </c>
    </row>
    <row r="579" spans="2:51" s="14" customFormat="1" ht="12">
      <c r="B579" s="161"/>
      <c r="D579" s="148" t="s">
        <v>148</v>
      </c>
      <c r="E579" s="162" t="s">
        <v>1</v>
      </c>
      <c r="F579" s="163" t="s">
        <v>152</v>
      </c>
      <c r="H579" s="164">
        <v>293.04</v>
      </c>
      <c r="I579" s="165"/>
      <c r="L579" s="161"/>
      <c r="M579" s="166"/>
      <c r="T579" s="167"/>
      <c r="AT579" s="162" t="s">
        <v>148</v>
      </c>
      <c r="AU579" s="162" t="s">
        <v>78</v>
      </c>
      <c r="AV579" s="14" t="s">
        <v>84</v>
      </c>
      <c r="AW579" s="14" t="s">
        <v>29</v>
      </c>
      <c r="AX579" s="14" t="s">
        <v>74</v>
      </c>
      <c r="AY579" s="162" t="s">
        <v>142</v>
      </c>
    </row>
    <row r="580" spans="2:65" s="1" customFormat="1" ht="33" customHeight="1">
      <c r="B580" s="132"/>
      <c r="C580" s="133" t="s">
        <v>742</v>
      </c>
      <c r="D580" s="133" t="s">
        <v>144</v>
      </c>
      <c r="E580" s="134" t="s">
        <v>743</v>
      </c>
      <c r="F580" s="135" t="s">
        <v>744</v>
      </c>
      <c r="G580" s="136" t="s">
        <v>147</v>
      </c>
      <c r="H580" s="137">
        <v>56.955</v>
      </c>
      <c r="I580" s="138"/>
      <c r="J580" s="139">
        <f>ROUND(I580*H580,2)</f>
        <v>0</v>
      </c>
      <c r="K580" s="140"/>
      <c r="L580" s="31"/>
      <c r="M580" s="141" t="s">
        <v>1</v>
      </c>
      <c r="N580" s="142" t="s">
        <v>37</v>
      </c>
      <c r="P580" s="143">
        <f>O580*H580</f>
        <v>0</v>
      </c>
      <c r="Q580" s="143">
        <v>0</v>
      </c>
      <c r="R580" s="143">
        <f>Q580*H580</f>
        <v>0</v>
      </c>
      <c r="S580" s="143">
        <v>0</v>
      </c>
      <c r="T580" s="144">
        <f>S580*H580</f>
        <v>0</v>
      </c>
      <c r="AR580" s="145" t="s">
        <v>201</v>
      </c>
      <c r="AT580" s="145" t="s">
        <v>144</v>
      </c>
      <c r="AU580" s="145" t="s">
        <v>78</v>
      </c>
      <c r="AY580" s="16" t="s">
        <v>142</v>
      </c>
      <c r="BE580" s="146">
        <f>IF(N580="základní",J580,0)</f>
        <v>0</v>
      </c>
      <c r="BF580" s="146">
        <f>IF(N580="snížená",J580,0)</f>
        <v>0</v>
      </c>
      <c r="BG580" s="146">
        <f>IF(N580="zákl. přenesená",J580,0)</f>
        <v>0</v>
      </c>
      <c r="BH580" s="146">
        <f>IF(N580="sníž. přenesená",J580,0)</f>
        <v>0</v>
      </c>
      <c r="BI580" s="146">
        <f>IF(N580="nulová",J580,0)</f>
        <v>0</v>
      </c>
      <c r="BJ580" s="16" t="s">
        <v>74</v>
      </c>
      <c r="BK580" s="146">
        <f>ROUND(I580*H580,2)</f>
        <v>0</v>
      </c>
      <c r="BL580" s="16" t="s">
        <v>201</v>
      </c>
      <c r="BM580" s="145" t="s">
        <v>745</v>
      </c>
    </row>
    <row r="581" spans="2:51" s="12" customFormat="1" ht="12">
      <c r="B581" s="147"/>
      <c r="D581" s="148" t="s">
        <v>148</v>
      </c>
      <c r="E581" s="149" t="s">
        <v>1</v>
      </c>
      <c r="F581" s="150" t="s">
        <v>155</v>
      </c>
      <c r="H581" s="149" t="s">
        <v>1</v>
      </c>
      <c r="I581" s="151"/>
      <c r="L581" s="147"/>
      <c r="M581" s="152"/>
      <c r="T581" s="153"/>
      <c r="AT581" s="149" t="s">
        <v>148</v>
      </c>
      <c r="AU581" s="149" t="s">
        <v>78</v>
      </c>
      <c r="AV581" s="12" t="s">
        <v>74</v>
      </c>
      <c r="AW581" s="12" t="s">
        <v>29</v>
      </c>
      <c r="AX581" s="12" t="s">
        <v>70</v>
      </c>
      <c r="AY581" s="149" t="s">
        <v>142</v>
      </c>
    </row>
    <row r="582" spans="2:51" s="12" customFormat="1" ht="12">
      <c r="B582" s="147"/>
      <c r="D582" s="148" t="s">
        <v>148</v>
      </c>
      <c r="E582" s="149" t="s">
        <v>1</v>
      </c>
      <c r="F582" s="150" t="s">
        <v>740</v>
      </c>
      <c r="H582" s="149" t="s">
        <v>1</v>
      </c>
      <c r="I582" s="151"/>
      <c r="L582" s="147"/>
      <c r="M582" s="152"/>
      <c r="T582" s="153"/>
      <c r="AT582" s="149" t="s">
        <v>148</v>
      </c>
      <c r="AU582" s="149" t="s">
        <v>78</v>
      </c>
      <c r="AV582" s="12" t="s">
        <v>74</v>
      </c>
      <c r="AW582" s="12" t="s">
        <v>29</v>
      </c>
      <c r="AX582" s="12" t="s">
        <v>70</v>
      </c>
      <c r="AY582" s="149" t="s">
        <v>142</v>
      </c>
    </row>
    <row r="583" spans="2:51" s="13" customFormat="1" ht="12">
      <c r="B583" s="154"/>
      <c r="D583" s="148" t="s">
        <v>148</v>
      </c>
      <c r="E583" s="155" t="s">
        <v>1</v>
      </c>
      <c r="F583" s="156" t="s">
        <v>746</v>
      </c>
      <c r="H583" s="157">
        <v>56.955</v>
      </c>
      <c r="I583" s="158"/>
      <c r="L583" s="154"/>
      <c r="M583" s="159"/>
      <c r="T583" s="160"/>
      <c r="AT583" s="155" t="s">
        <v>148</v>
      </c>
      <c r="AU583" s="155" t="s">
        <v>78</v>
      </c>
      <c r="AV583" s="13" t="s">
        <v>78</v>
      </c>
      <c r="AW583" s="13" t="s">
        <v>29</v>
      </c>
      <c r="AX583" s="13" t="s">
        <v>70</v>
      </c>
      <c r="AY583" s="155" t="s">
        <v>142</v>
      </c>
    </row>
    <row r="584" spans="2:51" s="14" customFormat="1" ht="12">
      <c r="B584" s="161"/>
      <c r="D584" s="148" t="s">
        <v>148</v>
      </c>
      <c r="E584" s="162" t="s">
        <v>1</v>
      </c>
      <c r="F584" s="163" t="s">
        <v>152</v>
      </c>
      <c r="H584" s="164">
        <v>56.955</v>
      </c>
      <c r="I584" s="165"/>
      <c r="L584" s="161"/>
      <c r="M584" s="166"/>
      <c r="T584" s="167"/>
      <c r="AT584" s="162" t="s">
        <v>148</v>
      </c>
      <c r="AU584" s="162" t="s">
        <v>78</v>
      </c>
      <c r="AV584" s="14" t="s">
        <v>84</v>
      </c>
      <c r="AW584" s="14" t="s">
        <v>29</v>
      </c>
      <c r="AX584" s="14" t="s">
        <v>74</v>
      </c>
      <c r="AY584" s="162" t="s">
        <v>142</v>
      </c>
    </row>
    <row r="585" spans="2:65" s="1" customFormat="1" ht="24.15" customHeight="1">
      <c r="B585" s="132"/>
      <c r="C585" s="168" t="s">
        <v>491</v>
      </c>
      <c r="D585" s="168" t="s">
        <v>398</v>
      </c>
      <c r="E585" s="169" t="s">
        <v>747</v>
      </c>
      <c r="F585" s="170" t="s">
        <v>748</v>
      </c>
      <c r="G585" s="171" t="s">
        <v>147</v>
      </c>
      <c r="H585" s="172">
        <v>61.511</v>
      </c>
      <c r="I585" s="173"/>
      <c r="J585" s="174">
        <f>ROUND(I585*H585,2)</f>
        <v>0</v>
      </c>
      <c r="K585" s="175"/>
      <c r="L585" s="176"/>
      <c r="M585" s="177" t="s">
        <v>1</v>
      </c>
      <c r="N585" s="178" t="s">
        <v>37</v>
      </c>
      <c r="P585" s="143">
        <f>O585*H585</f>
        <v>0</v>
      </c>
      <c r="Q585" s="143">
        <v>0</v>
      </c>
      <c r="R585" s="143">
        <f>Q585*H585</f>
        <v>0</v>
      </c>
      <c r="S585" s="143">
        <v>0</v>
      </c>
      <c r="T585" s="144">
        <f>S585*H585</f>
        <v>0</v>
      </c>
      <c r="AR585" s="145" t="s">
        <v>261</v>
      </c>
      <c r="AT585" s="145" t="s">
        <v>398</v>
      </c>
      <c r="AU585" s="145" t="s">
        <v>78</v>
      </c>
      <c r="AY585" s="16" t="s">
        <v>142</v>
      </c>
      <c r="BE585" s="146">
        <f>IF(N585="základní",J585,0)</f>
        <v>0</v>
      </c>
      <c r="BF585" s="146">
        <f>IF(N585="snížená",J585,0)</f>
        <v>0</v>
      </c>
      <c r="BG585" s="146">
        <f>IF(N585="zákl. přenesená",J585,0)</f>
        <v>0</v>
      </c>
      <c r="BH585" s="146">
        <f>IF(N585="sníž. přenesená",J585,0)</f>
        <v>0</v>
      </c>
      <c r="BI585" s="146">
        <f>IF(N585="nulová",J585,0)</f>
        <v>0</v>
      </c>
      <c r="BJ585" s="16" t="s">
        <v>74</v>
      </c>
      <c r="BK585" s="146">
        <f>ROUND(I585*H585,2)</f>
        <v>0</v>
      </c>
      <c r="BL585" s="16" t="s">
        <v>201</v>
      </c>
      <c r="BM585" s="145" t="s">
        <v>749</v>
      </c>
    </row>
    <row r="586" spans="2:51" s="13" customFormat="1" ht="12">
      <c r="B586" s="154"/>
      <c r="D586" s="148" t="s">
        <v>148</v>
      </c>
      <c r="E586" s="155" t="s">
        <v>1</v>
      </c>
      <c r="F586" s="156" t="s">
        <v>750</v>
      </c>
      <c r="H586" s="157">
        <v>61.511</v>
      </c>
      <c r="I586" s="158"/>
      <c r="L586" s="154"/>
      <c r="M586" s="159"/>
      <c r="T586" s="160"/>
      <c r="AT586" s="155" t="s">
        <v>148</v>
      </c>
      <c r="AU586" s="155" t="s">
        <v>78</v>
      </c>
      <c r="AV586" s="13" t="s">
        <v>78</v>
      </c>
      <c r="AW586" s="13" t="s">
        <v>29</v>
      </c>
      <c r="AX586" s="13" t="s">
        <v>70</v>
      </c>
      <c r="AY586" s="155" t="s">
        <v>142</v>
      </c>
    </row>
    <row r="587" spans="2:51" s="14" customFormat="1" ht="12">
      <c r="B587" s="161"/>
      <c r="D587" s="148" t="s">
        <v>148</v>
      </c>
      <c r="E587" s="162" t="s">
        <v>1</v>
      </c>
      <c r="F587" s="163" t="s">
        <v>152</v>
      </c>
      <c r="H587" s="164">
        <v>61.511</v>
      </c>
      <c r="I587" s="165"/>
      <c r="L587" s="161"/>
      <c r="M587" s="166"/>
      <c r="T587" s="167"/>
      <c r="AT587" s="162" t="s">
        <v>148</v>
      </c>
      <c r="AU587" s="162" t="s">
        <v>78</v>
      </c>
      <c r="AV587" s="14" t="s">
        <v>84</v>
      </c>
      <c r="AW587" s="14" t="s">
        <v>29</v>
      </c>
      <c r="AX587" s="14" t="s">
        <v>74</v>
      </c>
      <c r="AY587" s="162" t="s">
        <v>142</v>
      </c>
    </row>
    <row r="588" spans="2:65" s="1" customFormat="1" ht="33" customHeight="1">
      <c r="B588" s="132"/>
      <c r="C588" s="133" t="s">
        <v>751</v>
      </c>
      <c r="D588" s="133" t="s">
        <v>144</v>
      </c>
      <c r="E588" s="134" t="s">
        <v>752</v>
      </c>
      <c r="F588" s="135" t="s">
        <v>753</v>
      </c>
      <c r="G588" s="136" t="s">
        <v>147</v>
      </c>
      <c r="H588" s="137">
        <v>56.955</v>
      </c>
      <c r="I588" s="138"/>
      <c r="J588" s="139">
        <f>ROUND(I588*H588,2)</f>
        <v>0</v>
      </c>
      <c r="K588" s="140"/>
      <c r="L588" s="31"/>
      <c r="M588" s="141" t="s">
        <v>1</v>
      </c>
      <c r="N588" s="142" t="s">
        <v>37</v>
      </c>
      <c r="P588" s="143">
        <f>O588*H588</f>
        <v>0</v>
      </c>
      <c r="Q588" s="143">
        <v>0</v>
      </c>
      <c r="R588" s="143">
        <f>Q588*H588</f>
        <v>0</v>
      </c>
      <c r="S588" s="143">
        <v>0</v>
      </c>
      <c r="T588" s="144">
        <f>S588*H588</f>
        <v>0</v>
      </c>
      <c r="AR588" s="145" t="s">
        <v>201</v>
      </c>
      <c r="AT588" s="145" t="s">
        <v>144</v>
      </c>
      <c r="AU588" s="145" t="s">
        <v>78</v>
      </c>
      <c r="AY588" s="16" t="s">
        <v>142</v>
      </c>
      <c r="BE588" s="146">
        <f>IF(N588="základní",J588,0)</f>
        <v>0</v>
      </c>
      <c r="BF588" s="146">
        <f>IF(N588="snížená",J588,0)</f>
        <v>0</v>
      </c>
      <c r="BG588" s="146">
        <f>IF(N588="zákl. přenesená",J588,0)</f>
        <v>0</v>
      </c>
      <c r="BH588" s="146">
        <f>IF(N588="sníž. přenesená",J588,0)</f>
        <v>0</v>
      </c>
      <c r="BI588" s="146">
        <f>IF(N588="nulová",J588,0)</f>
        <v>0</v>
      </c>
      <c r="BJ588" s="16" t="s">
        <v>74</v>
      </c>
      <c r="BK588" s="146">
        <f>ROUND(I588*H588,2)</f>
        <v>0</v>
      </c>
      <c r="BL588" s="16" t="s">
        <v>201</v>
      </c>
      <c r="BM588" s="145" t="s">
        <v>754</v>
      </c>
    </row>
    <row r="589" spans="2:65" s="1" customFormat="1" ht="24.15" customHeight="1">
      <c r="B589" s="132"/>
      <c r="C589" s="133" t="s">
        <v>495</v>
      </c>
      <c r="D589" s="133" t="s">
        <v>144</v>
      </c>
      <c r="E589" s="134" t="s">
        <v>755</v>
      </c>
      <c r="F589" s="135" t="s">
        <v>756</v>
      </c>
      <c r="G589" s="136" t="s">
        <v>365</v>
      </c>
      <c r="H589" s="137">
        <v>1.021</v>
      </c>
      <c r="I589" s="138"/>
      <c r="J589" s="139">
        <f>ROUND(I589*H589,2)</f>
        <v>0</v>
      </c>
      <c r="K589" s="140"/>
      <c r="L589" s="31"/>
      <c r="M589" s="141" t="s">
        <v>1</v>
      </c>
      <c r="N589" s="142" t="s">
        <v>37</v>
      </c>
      <c r="P589" s="143">
        <f>O589*H589</f>
        <v>0</v>
      </c>
      <c r="Q589" s="143">
        <v>0</v>
      </c>
      <c r="R589" s="143">
        <f>Q589*H589</f>
        <v>0</v>
      </c>
      <c r="S589" s="143">
        <v>0</v>
      </c>
      <c r="T589" s="144">
        <f>S589*H589</f>
        <v>0</v>
      </c>
      <c r="AR589" s="145" t="s">
        <v>201</v>
      </c>
      <c r="AT589" s="145" t="s">
        <v>144</v>
      </c>
      <c r="AU589" s="145" t="s">
        <v>78</v>
      </c>
      <c r="AY589" s="16" t="s">
        <v>142</v>
      </c>
      <c r="BE589" s="146">
        <f>IF(N589="základní",J589,0)</f>
        <v>0</v>
      </c>
      <c r="BF589" s="146">
        <f>IF(N589="snížená",J589,0)</f>
        <v>0</v>
      </c>
      <c r="BG589" s="146">
        <f>IF(N589="zákl. přenesená",J589,0)</f>
        <v>0</v>
      </c>
      <c r="BH589" s="146">
        <f>IF(N589="sníž. přenesená",J589,0)</f>
        <v>0</v>
      </c>
      <c r="BI589" s="146">
        <f>IF(N589="nulová",J589,0)</f>
        <v>0</v>
      </c>
      <c r="BJ589" s="16" t="s">
        <v>74</v>
      </c>
      <c r="BK589" s="146">
        <f>ROUND(I589*H589,2)</f>
        <v>0</v>
      </c>
      <c r="BL589" s="16" t="s">
        <v>201</v>
      </c>
      <c r="BM589" s="145" t="s">
        <v>757</v>
      </c>
    </row>
    <row r="590" spans="2:63" s="11" customFormat="1" ht="22.75" customHeight="1">
      <c r="B590" s="120"/>
      <c r="D590" s="121" t="s">
        <v>69</v>
      </c>
      <c r="E590" s="130" t="s">
        <v>758</v>
      </c>
      <c r="F590" s="130" t="s">
        <v>759</v>
      </c>
      <c r="I590" s="123"/>
      <c r="J590" s="131">
        <f>BK590</f>
        <v>0</v>
      </c>
      <c r="L590" s="120"/>
      <c r="M590" s="125"/>
      <c r="P590" s="126">
        <f>SUM(P591:P601)</f>
        <v>0</v>
      </c>
      <c r="R590" s="126">
        <f>SUM(R591:R601)</f>
        <v>0</v>
      </c>
      <c r="T590" s="127">
        <f>SUM(T591:T601)</f>
        <v>0</v>
      </c>
      <c r="AR590" s="121" t="s">
        <v>78</v>
      </c>
      <c r="AT590" s="128" t="s">
        <v>69</v>
      </c>
      <c r="AU590" s="128" t="s">
        <v>74</v>
      </c>
      <c r="AY590" s="121" t="s">
        <v>142</v>
      </c>
      <c r="BK590" s="129">
        <f>SUM(BK591:BK601)</f>
        <v>0</v>
      </c>
    </row>
    <row r="591" spans="2:65" s="1" customFormat="1" ht="24.15" customHeight="1">
      <c r="B591" s="132"/>
      <c r="C591" s="133" t="s">
        <v>760</v>
      </c>
      <c r="D591" s="133" t="s">
        <v>144</v>
      </c>
      <c r="E591" s="134" t="s">
        <v>761</v>
      </c>
      <c r="F591" s="135" t="s">
        <v>762</v>
      </c>
      <c r="G591" s="136" t="s">
        <v>147</v>
      </c>
      <c r="H591" s="137">
        <v>18.23</v>
      </c>
      <c r="I591" s="138"/>
      <c r="J591" s="139">
        <f>ROUND(I591*H591,2)</f>
        <v>0</v>
      </c>
      <c r="K591" s="140"/>
      <c r="L591" s="31"/>
      <c r="M591" s="141" t="s">
        <v>1</v>
      </c>
      <c r="N591" s="142" t="s">
        <v>37</v>
      </c>
      <c r="P591" s="143">
        <f>O591*H591</f>
        <v>0</v>
      </c>
      <c r="Q591" s="143">
        <v>0</v>
      </c>
      <c r="R591" s="143">
        <f>Q591*H591</f>
        <v>0</v>
      </c>
      <c r="S591" s="143">
        <v>0</v>
      </c>
      <c r="T591" s="144">
        <f>S591*H591</f>
        <v>0</v>
      </c>
      <c r="AR591" s="145" t="s">
        <v>201</v>
      </c>
      <c r="AT591" s="145" t="s">
        <v>144</v>
      </c>
      <c r="AU591" s="145" t="s">
        <v>78</v>
      </c>
      <c r="AY591" s="16" t="s">
        <v>142</v>
      </c>
      <c r="BE591" s="146">
        <f>IF(N591="základní",J591,0)</f>
        <v>0</v>
      </c>
      <c r="BF591" s="146">
        <f>IF(N591="snížená",J591,0)</f>
        <v>0</v>
      </c>
      <c r="BG591" s="146">
        <f>IF(N591="zákl. přenesená",J591,0)</f>
        <v>0</v>
      </c>
      <c r="BH591" s="146">
        <f>IF(N591="sníž. přenesená",J591,0)</f>
        <v>0</v>
      </c>
      <c r="BI591" s="146">
        <f>IF(N591="nulová",J591,0)</f>
        <v>0</v>
      </c>
      <c r="BJ591" s="16" t="s">
        <v>74</v>
      </c>
      <c r="BK591" s="146">
        <f>ROUND(I591*H591,2)</f>
        <v>0</v>
      </c>
      <c r="BL591" s="16" t="s">
        <v>201</v>
      </c>
      <c r="BM591" s="145" t="s">
        <v>763</v>
      </c>
    </row>
    <row r="592" spans="2:51" s="12" customFormat="1" ht="12">
      <c r="B592" s="147"/>
      <c r="D592" s="148" t="s">
        <v>148</v>
      </c>
      <c r="E592" s="149" t="s">
        <v>1</v>
      </c>
      <c r="F592" s="150" t="s">
        <v>160</v>
      </c>
      <c r="H592" s="149" t="s">
        <v>1</v>
      </c>
      <c r="I592" s="151"/>
      <c r="L592" s="147"/>
      <c r="M592" s="152"/>
      <c r="T592" s="153"/>
      <c r="AT592" s="149" t="s">
        <v>148</v>
      </c>
      <c r="AU592" s="149" t="s">
        <v>78</v>
      </c>
      <c r="AV592" s="12" t="s">
        <v>74</v>
      </c>
      <c r="AW592" s="12" t="s">
        <v>29</v>
      </c>
      <c r="AX592" s="12" t="s">
        <v>70</v>
      </c>
      <c r="AY592" s="149" t="s">
        <v>142</v>
      </c>
    </row>
    <row r="593" spans="2:51" s="12" customFormat="1" ht="12">
      <c r="B593" s="147"/>
      <c r="D593" s="148" t="s">
        <v>148</v>
      </c>
      <c r="E593" s="149" t="s">
        <v>1</v>
      </c>
      <c r="F593" s="150" t="s">
        <v>266</v>
      </c>
      <c r="H593" s="149" t="s">
        <v>1</v>
      </c>
      <c r="I593" s="151"/>
      <c r="L593" s="147"/>
      <c r="M593" s="152"/>
      <c r="T593" s="153"/>
      <c r="AT593" s="149" t="s">
        <v>148</v>
      </c>
      <c r="AU593" s="149" t="s">
        <v>78</v>
      </c>
      <c r="AV593" s="12" t="s">
        <v>74</v>
      </c>
      <c r="AW593" s="12" t="s">
        <v>29</v>
      </c>
      <c r="AX593" s="12" t="s">
        <v>70</v>
      </c>
      <c r="AY593" s="149" t="s">
        <v>142</v>
      </c>
    </row>
    <row r="594" spans="2:51" s="12" customFormat="1" ht="12">
      <c r="B594" s="147"/>
      <c r="D594" s="148" t="s">
        <v>148</v>
      </c>
      <c r="E594" s="149" t="s">
        <v>1</v>
      </c>
      <c r="F594" s="150" t="s">
        <v>764</v>
      </c>
      <c r="H594" s="149" t="s">
        <v>1</v>
      </c>
      <c r="I594" s="151"/>
      <c r="L594" s="147"/>
      <c r="M594" s="152"/>
      <c r="T594" s="153"/>
      <c r="AT594" s="149" t="s">
        <v>148</v>
      </c>
      <c r="AU594" s="149" t="s">
        <v>78</v>
      </c>
      <c r="AV594" s="12" t="s">
        <v>74</v>
      </c>
      <c r="AW594" s="12" t="s">
        <v>29</v>
      </c>
      <c r="AX594" s="12" t="s">
        <v>70</v>
      </c>
      <c r="AY594" s="149" t="s">
        <v>142</v>
      </c>
    </row>
    <row r="595" spans="2:51" s="13" customFormat="1" ht="12">
      <c r="B595" s="154"/>
      <c r="D595" s="148" t="s">
        <v>148</v>
      </c>
      <c r="E595" s="155" t="s">
        <v>1</v>
      </c>
      <c r="F595" s="156" t="s">
        <v>268</v>
      </c>
      <c r="H595" s="157">
        <v>18.23</v>
      </c>
      <c r="I595" s="158"/>
      <c r="L595" s="154"/>
      <c r="M595" s="159"/>
      <c r="T595" s="160"/>
      <c r="AT595" s="155" t="s">
        <v>148</v>
      </c>
      <c r="AU595" s="155" t="s">
        <v>78</v>
      </c>
      <c r="AV595" s="13" t="s">
        <v>78</v>
      </c>
      <c r="AW595" s="13" t="s">
        <v>29</v>
      </c>
      <c r="AX595" s="13" t="s">
        <v>70</v>
      </c>
      <c r="AY595" s="155" t="s">
        <v>142</v>
      </c>
    </row>
    <row r="596" spans="2:51" s="14" customFormat="1" ht="12">
      <c r="B596" s="161"/>
      <c r="D596" s="148" t="s">
        <v>148</v>
      </c>
      <c r="E596" s="162" t="s">
        <v>1</v>
      </c>
      <c r="F596" s="163" t="s">
        <v>152</v>
      </c>
      <c r="H596" s="164">
        <v>18.23</v>
      </c>
      <c r="I596" s="165"/>
      <c r="L596" s="161"/>
      <c r="M596" s="166"/>
      <c r="T596" s="167"/>
      <c r="AT596" s="162" t="s">
        <v>148</v>
      </c>
      <c r="AU596" s="162" t="s">
        <v>78</v>
      </c>
      <c r="AV596" s="14" t="s">
        <v>84</v>
      </c>
      <c r="AW596" s="14" t="s">
        <v>29</v>
      </c>
      <c r="AX596" s="14" t="s">
        <v>74</v>
      </c>
      <c r="AY596" s="162" t="s">
        <v>142</v>
      </c>
    </row>
    <row r="597" spans="2:65" s="1" customFormat="1" ht="21.75" customHeight="1">
      <c r="B597" s="132"/>
      <c r="C597" s="133" t="s">
        <v>498</v>
      </c>
      <c r="D597" s="133" t="s">
        <v>144</v>
      </c>
      <c r="E597" s="134" t="s">
        <v>765</v>
      </c>
      <c r="F597" s="135" t="s">
        <v>766</v>
      </c>
      <c r="G597" s="136" t="s">
        <v>391</v>
      </c>
      <c r="H597" s="137">
        <v>18.615</v>
      </c>
      <c r="I597" s="138"/>
      <c r="J597" s="139">
        <f>ROUND(I597*H597,2)</f>
        <v>0</v>
      </c>
      <c r="K597" s="140"/>
      <c r="L597" s="31"/>
      <c r="M597" s="141" t="s">
        <v>1</v>
      </c>
      <c r="N597" s="142" t="s">
        <v>37</v>
      </c>
      <c r="P597" s="143">
        <f>O597*H597</f>
        <v>0</v>
      </c>
      <c r="Q597" s="143">
        <v>0</v>
      </c>
      <c r="R597" s="143">
        <f>Q597*H597</f>
        <v>0</v>
      </c>
      <c r="S597" s="143">
        <v>0</v>
      </c>
      <c r="T597" s="144">
        <f>S597*H597</f>
        <v>0</v>
      </c>
      <c r="AR597" s="145" t="s">
        <v>201</v>
      </c>
      <c r="AT597" s="145" t="s">
        <v>144</v>
      </c>
      <c r="AU597" s="145" t="s">
        <v>78</v>
      </c>
      <c r="AY597" s="16" t="s">
        <v>142</v>
      </c>
      <c r="BE597" s="146">
        <f>IF(N597="základní",J597,0)</f>
        <v>0</v>
      </c>
      <c r="BF597" s="146">
        <f>IF(N597="snížená",J597,0)</f>
        <v>0</v>
      </c>
      <c r="BG597" s="146">
        <f>IF(N597="zákl. přenesená",J597,0)</f>
        <v>0</v>
      </c>
      <c r="BH597" s="146">
        <f>IF(N597="sníž. přenesená",J597,0)</f>
        <v>0</v>
      </c>
      <c r="BI597" s="146">
        <f>IF(N597="nulová",J597,0)</f>
        <v>0</v>
      </c>
      <c r="BJ597" s="16" t="s">
        <v>74</v>
      </c>
      <c r="BK597" s="146">
        <f>ROUND(I597*H597,2)</f>
        <v>0</v>
      </c>
      <c r="BL597" s="16" t="s">
        <v>201</v>
      </c>
      <c r="BM597" s="145" t="s">
        <v>767</v>
      </c>
    </row>
    <row r="598" spans="2:51" s="12" customFormat="1" ht="12">
      <c r="B598" s="147"/>
      <c r="D598" s="148" t="s">
        <v>148</v>
      </c>
      <c r="E598" s="149" t="s">
        <v>1</v>
      </c>
      <c r="F598" s="150" t="s">
        <v>160</v>
      </c>
      <c r="H598" s="149" t="s">
        <v>1</v>
      </c>
      <c r="I598" s="151"/>
      <c r="L598" s="147"/>
      <c r="M598" s="152"/>
      <c r="T598" s="153"/>
      <c r="AT598" s="149" t="s">
        <v>148</v>
      </c>
      <c r="AU598" s="149" t="s">
        <v>78</v>
      </c>
      <c r="AV598" s="12" t="s">
        <v>74</v>
      </c>
      <c r="AW598" s="12" t="s">
        <v>29</v>
      </c>
      <c r="AX598" s="12" t="s">
        <v>70</v>
      </c>
      <c r="AY598" s="149" t="s">
        <v>142</v>
      </c>
    </row>
    <row r="599" spans="2:51" s="12" customFormat="1" ht="12">
      <c r="B599" s="147"/>
      <c r="D599" s="148" t="s">
        <v>148</v>
      </c>
      <c r="E599" s="149" t="s">
        <v>1</v>
      </c>
      <c r="F599" s="150" t="s">
        <v>764</v>
      </c>
      <c r="H599" s="149" t="s">
        <v>1</v>
      </c>
      <c r="I599" s="151"/>
      <c r="L599" s="147"/>
      <c r="M599" s="152"/>
      <c r="T599" s="153"/>
      <c r="AT599" s="149" t="s">
        <v>148</v>
      </c>
      <c r="AU599" s="149" t="s">
        <v>78</v>
      </c>
      <c r="AV599" s="12" t="s">
        <v>74</v>
      </c>
      <c r="AW599" s="12" t="s">
        <v>29</v>
      </c>
      <c r="AX599" s="12" t="s">
        <v>70</v>
      </c>
      <c r="AY599" s="149" t="s">
        <v>142</v>
      </c>
    </row>
    <row r="600" spans="2:51" s="13" customFormat="1" ht="20">
      <c r="B600" s="154"/>
      <c r="D600" s="148" t="s">
        <v>148</v>
      </c>
      <c r="E600" s="155" t="s">
        <v>1</v>
      </c>
      <c r="F600" s="156" t="s">
        <v>768</v>
      </c>
      <c r="H600" s="157">
        <v>18.615</v>
      </c>
      <c r="I600" s="158"/>
      <c r="L600" s="154"/>
      <c r="M600" s="159"/>
      <c r="T600" s="160"/>
      <c r="AT600" s="155" t="s">
        <v>148</v>
      </c>
      <c r="AU600" s="155" t="s">
        <v>78</v>
      </c>
      <c r="AV600" s="13" t="s">
        <v>78</v>
      </c>
      <c r="AW600" s="13" t="s">
        <v>29</v>
      </c>
      <c r="AX600" s="13" t="s">
        <v>70</v>
      </c>
      <c r="AY600" s="155" t="s">
        <v>142</v>
      </c>
    </row>
    <row r="601" spans="2:51" s="14" customFormat="1" ht="12">
      <c r="B601" s="161"/>
      <c r="D601" s="148" t="s">
        <v>148</v>
      </c>
      <c r="E601" s="162" t="s">
        <v>1</v>
      </c>
      <c r="F601" s="163" t="s">
        <v>152</v>
      </c>
      <c r="H601" s="164">
        <v>18.615</v>
      </c>
      <c r="I601" s="165"/>
      <c r="L601" s="161"/>
      <c r="M601" s="166"/>
      <c r="T601" s="167"/>
      <c r="AT601" s="162" t="s">
        <v>148</v>
      </c>
      <c r="AU601" s="162" t="s">
        <v>78</v>
      </c>
      <c r="AV601" s="14" t="s">
        <v>84</v>
      </c>
      <c r="AW601" s="14" t="s">
        <v>29</v>
      </c>
      <c r="AX601" s="14" t="s">
        <v>74</v>
      </c>
      <c r="AY601" s="162" t="s">
        <v>142</v>
      </c>
    </row>
    <row r="602" spans="2:63" s="11" customFormat="1" ht="22.75" customHeight="1">
      <c r="B602" s="120"/>
      <c r="D602" s="121" t="s">
        <v>69</v>
      </c>
      <c r="E602" s="130" t="s">
        <v>769</v>
      </c>
      <c r="F602" s="130" t="s">
        <v>770</v>
      </c>
      <c r="I602" s="123"/>
      <c r="J602" s="131">
        <f>BK602</f>
        <v>0</v>
      </c>
      <c r="L602" s="120"/>
      <c r="M602" s="125"/>
      <c r="P602" s="126">
        <f>SUM(P603:P619)</f>
        <v>0</v>
      </c>
      <c r="R602" s="126">
        <f>SUM(R603:R619)</f>
        <v>0</v>
      </c>
      <c r="T602" s="127">
        <f>SUM(T603:T619)</f>
        <v>0</v>
      </c>
      <c r="AR602" s="121" t="s">
        <v>78</v>
      </c>
      <c r="AT602" s="128" t="s">
        <v>69</v>
      </c>
      <c r="AU602" s="128" t="s">
        <v>74</v>
      </c>
      <c r="AY602" s="121" t="s">
        <v>142</v>
      </c>
      <c r="BK602" s="129">
        <f>SUM(BK603:BK619)</f>
        <v>0</v>
      </c>
    </row>
    <row r="603" spans="2:65" s="1" customFormat="1" ht="16.5" customHeight="1">
      <c r="B603" s="132"/>
      <c r="C603" s="133" t="s">
        <v>771</v>
      </c>
      <c r="D603" s="133" t="s">
        <v>144</v>
      </c>
      <c r="E603" s="134" t="s">
        <v>772</v>
      </c>
      <c r="F603" s="135" t="s">
        <v>773</v>
      </c>
      <c r="G603" s="136" t="s">
        <v>147</v>
      </c>
      <c r="H603" s="137">
        <v>253.499</v>
      </c>
      <c r="I603" s="138"/>
      <c r="J603" s="139">
        <f>ROUND(I603*H603,2)</f>
        <v>0</v>
      </c>
      <c r="K603" s="140"/>
      <c r="L603" s="31"/>
      <c r="M603" s="141" t="s">
        <v>1</v>
      </c>
      <c r="N603" s="142" t="s">
        <v>37</v>
      </c>
      <c r="P603" s="143">
        <f>O603*H603</f>
        <v>0</v>
      </c>
      <c r="Q603" s="143">
        <v>0</v>
      </c>
      <c r="R603" s="143">
        <f>Q603*H603</f>
        <v>0</v>
      </c>
      <c r="S603" s="143">
        <v>0</v>
      </c>
      <c r="T603" s="144">
        <f>S603*H603</f>
        <v>0</v>
      </c>
      <c r="AR603" s="145" t="s">
        <v>201</v>
      </c>
      <c r="AT603" s="145" t="s">
        <v>144</v>
      </c>
      <c r="AU603" s="145" t="s">
        <v>78</v>
      </c>
      <c r="AY603" s="16" t="s">
        <v>142</v>
      </c>
      <c r="BE603" s="146">
        <f>IF(N603="základní",J603,0)</f>
        <v>0</v>
      </c>
      <c r="BF603" s="146">
        <f>IF(N603="snížená",J603,0)</f>
        <v>0</v>
      </c>
      <c r="BG603" s="146">
        <f>IF(N603="zákl. přenesená",J603,0)</f>
        <v>0</v>
      </c>
      <c r="BH603" s="146">
        <f>IF(N603="sníž. přenesená",J603,0)</f>
        <v>0</v>
      </c>
      <c r="BI603" s="146">
        <f>IF(N603="nulová",J603,0)</f>
        <v>0</v>
      </c>
      <c r="BJ603" s="16" t="s">
        <v>74</v>
      </c>
      <c r="BK603" s="146">
        <f>ROUND(I603*H603,2)</f>
        <v>0</v>
      </c>
      <c r="BL603" s="16" t="s">
        <v>201</v>
      </c>
      <c r="BM603" s="145" t="s">
        <v>774</v>
      </c>
    </row>
    <row r="604" spans="2:65" s="1" customFormat="1" ht="24.15" customHeight="1">
      <c r="B604" s="132"/>
      <c r="C604" s="133" t="s">
        <v>502</v>
      </c>
      <c r="D604" s="133" t="s">
        <v>144</v>
      </c>
      <c r="E604" s="134" t="s">
        <v>775</v>
      </c>
      <c r="F604" s="135" t="s">
        <v>776</v>
      </c>
      <c r="G604" s="136" t="s">
        <v>147</v>
      </c>
      <c r="H604" s="137">
        <v>38.025</v>
      </c>
      <c r="I604" s="138"/>
      <c r="J604" s="139">
        <f>ROUND(I604*H604,2)</f>
        <v>0</v>
      </c>
      <c r="K604" s="140"/>
      <c r="L604" s="31"/>
      <c r="M604" s="141" t="s">
        <v>1</v>
      </c>
      <c r="N604" s="142" t="s">
        <v>37</v>
      </c>
      <c r="P604" s="143">
        <f>O604*H604</f>
        <v>0</v>
      </c>
      <c r="Q604" s="143">
        <v>0</v>
      </c>
      <c r="R604" s="143">
        <f>Q604*H604</f>
        <v>0</v>
      </c>
      <c r="S604" s="143">
        <v>0</v>
      </c>
      <c r="T604" s="144">
        <f>S604*H604</f>
        <v>0</v>
      </c>
      <c r="AR604" s="145" t="s">
        <v>201</v>
      </c>
      <c r="AT604" s="145" t="s">
        <v>144</v>
      </c>
      <c r="AU604" s="145" t="s">
        <v>78</v>
      </c>
      <c r="AY604" s="16" t="s">
        <v>142</v>
      </c>
      <c r="BE604" s="146">
        <f>IF(N604="základní",J604,0)</f>
        <v>0</v>
      </c>
      <c r="BF604" s="146">
        <f>IF(N604="snížená",J604,0)</f>
        <v>0</v>
      </c>
      <c r="BG604" s="146">
        <f>IF(N604="zákl. přenesená",J604,0)</f>
        <v>0</v>
      </c>
      <c r="BH604" s="146">
        <f>IF(N604="sníž. přenesená",J604,0)</f>
        <v>0</v>
      </c>
      <c r="BI604" s="146">
        <f>IF(N604="nulová",J604,0)</f>
        <v>0</v>
      </c>
      <c r="BJ604" s="16" t="s">
        <v>74</v>
      </c>
      <c r="BK604" s="146">
        <f>ROUND(I604*H604,2)</f>
        <v>0</v>
      </c>
      <c r="BL604" s="16" t="s">
        <v>201</v>
      </c>
      <c r="BM604" s="145" t="s">
        <v>777</v>
      </c>
    </row>
    <row r="605" spans="2:51" s="12" customFormat="1" ht="20">
      <c r="B605" s="147"/>
      <c r="D605" s="148" t="s">
        <v>148</v>
      </c>
      <c r="E605" s="149" t="s">
        <v>1</v>
      </c>
      <c r="F605" s="150" t="s">
        <v>778</v>
      </c>
      <c r="H605" s="149" t="s">
        <v>1</v>
      </c>
      <c r="I605" s="151"/>
      <c r="L605" s="147"/>
      <c r="M605" s="152"/>
      <c r="T605" s="153"/>
      <c r="AT605" s="149" t="s">
        <v>148</v>
      </c>
      <c r="AU605" s="149" t="s">
        <v>78</v>
      </c>
      <c r="AV605" s="12" t="s">
        <v>74</v>
      </c>
      <c r="AW605" s="12" t="s">
        <v>29</v>
      </c>
      <c r="AX605" s="12" t="s">
        <v>70</v>
      </c>
      <c r="AY605" s="149" t="s">
        <v>142</v>
      </c>
    </row>
    <row r="606" spans="2:51" s="13" customFormat="1" ht="12">
      <c r="B606" s="154"/>
      <c r="D606" s="148" t="s">
        <v>148</v>
      </c>
      <c r="E606" s="155" t="s">
        <v>1</v>
      </c>
      <c r="F606" s="156" t="s">
        <v>779</v>
      </c>
      <c r="H606" s="157">
        <v>38.025</v>
      </c>
      <c r="I606" s="158"/>
      <c r="L606" s="154"/>
      <c r="M606" s="159"/>
      <c r="T606" s="160"/>
      <c r="AT606" s="155" t="s">
        <v>148</v>
      </c>
      <c r="AU606" s="155" t="s">
        <v>78</v>
      </c>
      <c r="AV606" s="13" t="s">
        <v>78</v>
      </c>
      <c r="AW606" s="13" t="s">
        <v>29</v>
      </c>
      <c r="AX606" s="13" t="s">
        <v>70</v>
      </c>
      <c r="AY606" s="155" t="s">
        <v>142</v>
      </c>
    </row>
    <row r="607" spans="2:51" s="14" customFormat="1" ht="12">
      <c r="B607" s="161"/>
      <c r="D607" s="148" t="s">
        <v>148</v>
      </c>
      <c r="E607" s="162" t="s">
        <v>1</v>
      </c>
      <c r="F607" s="163" t="s">
        <v>152</v>
      </c>
      <c r="H607" s="164">
        <v>38.025</v>
      </c>
      <c r="I607" s="165"/>
      <c r="L607" s="161"/>
      <c r="M607" s="166"/>
      <c r="T607" s="167"/>
      <c r="AT607" s="162" t="s">
        <v>148</v>
      </c>
      <c r="AU607" s="162" t="s">
        <v>78</v>
      </c>
      <c r="AV607" s="14" t="s">
        <v>84</v>
      </c>
      <c r="AW607" s="14" t="s">
        <v>29</v>
      </c>
      <c r="AX607" s="14" t="s">
        <v>74</v>
      </c>
      <c r="AY607" s="162" t="s">
        <v>142</v>
      </c>
    </row>
    <row r="608" spans="2:65" s="1" customFormat="1" ht="24.15" customHeight="1">
      <c r="B608" s="132"/>
      <c r="C608" s="133" t="s">
        <v>780</v>
      </c>
      <c r="D608" s="133" t="s">
        <v>144</v>
      </c>
      <c r="E608" s="134" t="s">
        <v>781</v>
      </c>
      <c r="F608" s="135" t="s">
        <v>782</v>
      </c>
      <c r="G608" s="136" t="s">
        <v>147</v>
      </c>
      <c r="H608" s="137">
        <v>253.499</v>
      </c>
      <c r="I608" s="138"/>
      <c r="J608" s="139">
        <f>ROUND(I608*H608,2)</f>
        <v>0</v>
      </c>
      <c r="K608" s="140"/>
      <c r="L608" s="31"/>
      <c r="M608" s="141" t="s">
        <v>1</v>
      </c>
      <c r="N608" s="142" t="s">
        <v>37</v>
      </c>
      <c r="P608" s="143">
        <f>O608*H608</f>
        <v>0</v>
      </c>
      <c r="Q608" s="143">
        <v>0</v>
      </c>
      <c r="R608" s="143">
        <f>Q608*H608</f>
        <v>0</v>
      </c>
      <c r="S608" s="143">
        <v>0</v>
      </c>
      <c r="T608" s="144">
        <f>S608*H608</f>
        <v>0</v>
      </c>
      <c r="AR608" s="145" t="s">
        <v>201</v>
      </c>
      <c r="AT608" s="145" t="s">
        <v>144</v>
      </c>
      <c r="AU608" s="145" t="s">
        <v>78</v>
      </c>
      <c r="AY608" s="16" t="s">
        <v>142</v>
      </c>
      <c r="BE608" s="146">
        <f>IF(N608="základní",J608,0)</f>
        <v>0</v>
      </c>
      <c r="BF608" s="146">
        <f>IF(N608="snížená",J608,0)</f>
        <v>0</v>
      </c>
      <c r="BG608" s="146">
        <f>IF(N608="zákl. přenesená",J608,0)</f>
        <v>0</v>
      </c>
      <c r="BH608" s="146">
        <f>IF(N608="sníž. přenesená",J608,0)</f>
        <v>0</v>
      </c>
      <c r="BI608" s="146">
        <f>IF(N608="nulová",J608,0)</f>
        <v>0</v>
      </c>
      <c r="BJ608" s="16" t="s">
        <v>74</v>
      </c>
      <c r="BK608" s="146">
        <f>ROUND(I608*H608,2)</f>
        <v>0</v>
      </c>
      <c r="BL608" s="16" t="s">
        <v>201</v>
      </c>
      <c r="BM608" s="145" t="s">
        <v>783</v>
      </c>
    </row>
    <row r="609" spans="2:51" s="12" customFormat="1" ht="12">
      <c r="B609" s="147"/>
      <c r="D609" s="148" t="s">
        <v>148</v>
      </c>
      <c r="E609" s="149" t="s">
        <v>1</v>
      </c>
      <c r="F609" s="150"/>
      <c r="H609" s="149" t="s">
        <v>1</v>
      </c>
      <c r="I609" s="151"/>
      <c r="L609" s="147"/>
      <c r="M609" s="152"/>
      <c r="T609" s="153"/>
      <c r="AT609" s="149" t="s">
        <v>148</v>
      </c>
      <c r="AU609" s="149" t="s">
        <v>78</v>
      </c>
      <c r="AV609" s="12" t="s">
        <v>74</v>
      </c>
      <c r="AW609" s="12" t="s">
        <v>29</v>
      </c>
      <c r="AX609" s="12" t="s">
        <v>70</v>
      </c>
      <c r="AY609" s="149" t="s">
        <v>142</v>
      </c>
    </row>
    <row r="610" spans="2:51" s="13" customFormat="1" ht="12">
      <c r="B610" s="154"/>
      <c r="D610" s="148" t="s">
        <v>148</v>
      </c>
      <c r="E610" s="155" t="s">
        <v>1</v>
      </c>
      <c r="F610" s="156" t="s">
        <v>784</v>
      </c>
      <c r="H610" s="157">
        <v>253.499</v>
      </c>
      <c r="I610" s="158"/>
      <c r="L610" s="154"/>
      <c r="M610" s="159"/>
      <c r="T610" s="160"/>
      <c r="AT610" s="155" t="s">
        <v>148</v>
      </c>
      <c r="AU610" s="155" t="s">
        <v>78</v>
      </c>
      <c r="AV610" s="13" t="s">
        <v>78</v>
      </c>
      <c r="AW610" s="13" t="s">
        <v>29</v>
      </c>
      <c r="AX610" s="13" t="s">
        <v>70</v>
      </c>
      <c r="AY610" s="155" t="s">
        <v>142</v>
      </c>
    </row>
    <row r="611" spans="2:51" s="14" customFormat="1" ht="12">
      <c r="B611" s="161"/>
      <c r="D611" s="148" t="s">
        <v>148</v>
      </c>
      <c r="E611" s="162" t="s">
        <v>1</v>
      </c>
      <c r="F611" s="163" t="s">
        <v>152</v>
      </c>
      <c r="H611" s="164">
        <v>253.499</v>
      </c>
      <c r="I611" s="165"/>
      <c r="L611" s="161"/>
      <c r="M611" s="166"/>
      <c r="T611" s="167"/>
      <c r="AT611" s="162" t="s">
        <v>148</v>
      </c>
      <c r="AU611" s="162" t="s">
        <v>78</v>
      </c>
      <c r="AV611" s="14" t="s">
        <v>84</v>
      </c>
      <c r="AW611" s="14" t="s">
        <v>29</v>
      </c>
      <c r="AX611" s="14" t="s">
        <v>74</v>
      </c>
      <c r="AY611" s="162" t="s">
        <v>142</v>
      </c>
    </row>
    <row r="612" spans="2:65" s="1" customFormat="1" ht="24.15" customHeight="1">
      <c r="B612" s="132"/>
      <c r="C612" s="133" t="s">
        <v>505</v>
      </c>
      <c r="D612" s="133" t="s">
        <v>144</v>
      </c>
      <c r="E612" s="134" t="s">
        <v>785</v>
      </c>
      <c r="F612" s="135" t="s">
        <v>786</v>
      </c>
      <c r="G612" s="136" t="s">
        <v>147</v>
      </c>
      <c r="H612" s="137">
        <v>253.499</v>
      </c>
      <c r="I612" s="138"/>
      <c r="J612" s="139">
        <f>ROUND(I612*H612,2)</f>
        <v>0</v>
      </c>
      <c r="K612" s="140"/>
      <c r="L612" s="31"/>
      <c r="M612" s="141" t="s">
        <v>1</v>
      </c>
      <c r="N612" s="142" t="s">
        <v>37</v>
      </c>
      <c r="P612" s="143">
        <f>O612*H612</f>
        <v>0</v>
      </c>
      <c r="Q612" s="143">
        <v>0</v>
      </c>
      <c r="R612" s="143">
        <f>Q612*H612</f>
        <v>0</v>
      </c>
      <c r="S612" s="143">
        <v>0</v>
      </c>
      <c r="T612" s="144">
        <f>S612*H612</f>
        <v>0</v>
      </c>
      <c r="AR612" s="145" t="s">
        <v>201</v>
      </c>
      <c r="AT612" s="145" t="s">
        <v>144</v>
      </c>
      <c r="AU612" s="145" t="s">
        <v>78</v>
      </c>
      <c r="AY612" s="16" t="s">
        <v>142</v>
      </c>
      <c r="BE612" s="146">
        <f>IF(N612="základní",J612,0)</f>
        <v>0</v>
      </c>
      <c r="BF612" s="146">
        <f>IF(N612="snížená",J612,0)</f>
        <v>0</v>
      </c>
      <c r="BG612" s="146">
        <f>IF(N612="zákl. přenesená",J612,0)</f>
        <v>0</v>
      </c>
      <c r="BH612" s="146">
        <f>IF(N612="sníž. přenesená",J612,0)</f>
        <v>0</v>
      </c>
      <c r="BI612" s="146">
        <f>IF(N612="nulová",J612,0)</f>
        <v>0</v>
      </c>
      <c r="BJ612" s="16" t="s">
        <v>74</v>
      </c>
      <c r="BK612" s="146">
        <f>ROUND(I612*H612,2)</f>
        <v>0</v>
      </c>
      <c r="BL612" s="16" t="s">
        <v>201</v>
      </c>
      <c r="BM612" s="145" t="s">
        <v>787</v>
      </c>
    </row>
    <row r="613" spans="2:51" s="12" customFormat="1" ht="12">
      <c r="B613" s="147"/>
      <c r="D613" s="148" t="s">
        <v>148</v>
      </c>
      <c r="E613" s="149" t="s">
        <v>1</v>
      </c>
      <c r="F613" s="150"/>
      <c r="H613" s="149" t="s">
        <v>1</v>
      </c>
      <c r="I613" s="151"/>
      <c r="L613" s="147"/>
      <c r="M613" s="152"/>
      <c r="T613" s="153"/>
      <c r="AT613" s="149" t="s">
        <v>148</v>
      </c>
      <c r="AU613" s="149" t="s">
        <v>78</v>
      </c>
      <c r="AV613" s="12" t="s">
        <v>74</v>
      </c>
      <c r="AW613" s="12" t="s">
        <v>29</v>
      </c>
      <c r="AX613" s="12" t="s">
        <v>70</v>
      </c>
      <c r="AY613" s="149" t="s">
        <v>142</v>
      </c>
    </row>
    <row r="614" spans="2:51" s="12" customFormat="1" ht="12">
      <c r="B614" s="147"/>
      <c r="D614" s="148" t="s">
        <v>148</v>
      </c>
      <c r="E614" s="149" t="s">
        <v>1</v>
      </c>
      <c r="F614" s="150" t="s">
        <v>170</v>
      </c>
      <c r="H614" s="149" t="s">
        <v>1</v>
      </c>
      <c r="I614" s="151"/>
      <c r="L614" s="147"/>
      <c r="M614" s="152"/>
      <c r="T614" s="153"/>
      <c r="AT614" s="149" t="s">
        <v>148</v>
      </c>
      <c r="AU614" s="149" t="s">
        <v>78</v>
      </c>
      <c r="AV614" s="12" t="s">
        <v>74</v>
      </c>
      <c r="AW614" s="12" t="s">
        <v>29</v>
      </c>
      <c r="AX614" s="12" t="s">
        <v>70</v>
      </c>
      <c r="AY614" s="149" t="s">
        <v>142</v>
      </c>
    </row>
    <row r="615" spans="2:51" s="13" customFormat="1" ht="20">
      <c r="B615" s="154"/>
      <c r="D615" s="148" t="s">
        <v>148</v>
      </c>
      <c r="E615" s="155" t="s">
        <v>1</v>
      </c>
      <c r="F615" s="156" t="s">
        <v>249</v>
      </c>
      <c r="H615" s="157">
        <v>124.579</v>
      </c>
      <c r="I615" s="158"/>
      <c r="L615" s="154"/>
      <c r="M615" s="159"/>
      <c r="T615" s="160"/>
      <c r="AT615" s="155" t="s">
        <v>148</v>
      </c>
      <c r="AU615" s="155" t="s">
        <v>78</v>
      </c>
      <c r="AV615" s="13" t="s">
        <v>78</v>
      </c>
      <c r="AW615" s="13" t="s">
        <v>29</v>
      </c>
      <c r="AX615" s="13" t="s">
        <v>70</v>
      </c>
      <c r="AY615" s="155" t="s">
        <v>142</v>
      </c>
    </row>
    <row r="616" spans="2:51" s="12" customFormat="1" ht="12">
      <c r="B616" s="147"/>
      <c r="D616" s="148" t="s">
        <v>148</v>
      </c>
      <c r="E616" s="149" t="s">
        <v>1</v>
      </c>
      <c r="F616" s="150" t="s">
        <v>155</v>
      </c>
      <c r="H616" s="149" t="s">
        <v>1</v>
      </c>
      <c r="I616" s="151"/>
      <c r="L616" s="147"/>
      <c r="M616" s="152"/>
      <c r="T616" s="153"/>
      <c r="AT616" s="149" t="s">
        <v>148</v>
      </c>
      <c r="AU616" s="149" t="s">
        <v>78</v>
      </c>
      <c r="AV616" s="12" t="s">
        <v>74</v>
      </c>
      <c r="AW616" s="12" t="s">
        <v>29</v>
      </c>
      <c r="AX616" s="12" t="s">
        <v>70</v>
      </c>
      <c r="AY616" s="149" t="s">
        <v>142</v>
      </c>
    </row>
    <row r="617" spans="2:51" s="13" customFormat="1" ht="20">
      <c r="B617" s="154"/>
      <c r="D617" s="148" t="s">
        <v>148</v>
      </c>
      <c r="E617" s="155" t="s">
        <v>1</v>
      </c>
      <c r="F617" s="156" t="s">
        <v>250</v>
      </c>
      <c r="H617" s="157">
        <v>128.92</v>
      </c>
      <c r="I617" s="158"/>
      <c r="L617" s="154"/>
      <c r="M617" s="159"/>
      <c r="T617" s="160"/>
      <c r="AT617" s="155" t="s">
        <v>148</v>
      </c>
      <c r="AU617" s="155" t="s">
        <v>78</v>
      </c>
      <c r="AV617" s="13" t="s">
        <v>78</v>
      </c>
      <c r="AW617" s="13" t="s">
        <v>29</v>
      </c>
      <c r="AX617" s="13" t="s">
        <v>70</v>
      </c>
      <c r="AY617" s="155" t="s">
        <v>142</v>
      </c>
    </row>
    <row r="618" spans="2:51" s="14" customFormat="1" ht="12">
      <c r="B618" s="161"/>
      <c r="D618" s="148" t="s">
        <v>148</v>
      </c>
      <c r="E618" s="162" t="s">
        <v>1</v>
      </c>
      <c r="F618" s="163" t="s">
        <v>152</v>
      </c>
      <c r="H618" s="164">
        <v>253.49899999999997</v>
      </c>
      <c r="I618" s="165"/>
      <c r="L618" s="161"/>
      <c r="M618" s="166"/>
      <c r="T618" s="167"/>
      <c r="AT618" s="162" t="s">
        <v>148</v>
      </c>
      <c r="AU618" s="162" t="s">
        <v>78</v>
      </c>
      <c r="AV618" s="14" t="s">
        <v>84</v>
      </c>
      <c r="AW618" s="14" t="s">
        <v>29</v>
      </c>
      <c r="AX618" s="14" t="s">
        <v>74</v>
      </c>
      <c r="AY618" s="162" t="s">
        <v>142</v>
      </c>
    </row>
    <row r="619" spans="2:65" s="1" customFormat="1" ht="24.15" customHeight="1">
      <c r="B619" s="132"/>
      <c r="C619" s="133" t="s">
        <v>788</v>
      </c>
      <c r="D619" s="133" t="s">
        <v>144</v>
      </c>
      <c r="E619" s="134" t="s">
        <v>789</v>
      </c>
      <c r="F619" s="135" t="s">
        <v>790</v>
      </c>
      <c r="G619" s="136" t="s">
        <v>365</v>
      </c>
      <c r="H619" s="137">
        <v>1.498</v>
      </c>
      <c r="I619" s="138"/>
      <c r="J619" s="139">
        <f>ROUND(I619*H619,2)</f>
        <v>0</v>
      </c>
      <c r="K619" s="140"/>
      <c r="L619" s="31"/>
      <c r="M619" s="141" t="s">
        <v>1</v>
      </c>
      <c r="N619" s="142" t="s">
        <v>37</v>
      </c>
      <c r="P619" s="143">
        <f>O619*H619</f>
        <v>0</v>
      </c>
      <c r="Q619" s="143">
        <v>0</v>
      </c>
      <c r="R619" s="143">
        <f>Q619*H619</f>
        <v>0</v>
      </c>
      <c r="S619" s="143">
        <v>0</v>
      </c>
      <c r="T619" s="144">
        <f>S619*H619</f>
        <v>0</v>
      </c>
      <c r="AR619" s="145" t="s">
        <v>201</v>
      </c>
      <c r="AT619" s="145" t="s">
        <v>144</v>
      </c>
      <c r="AU619" s="145" t="s">
        <v>78</v>
      </c>
      <c r="AY619" s="16" t="s">
        <v>142</v>
      </c>
      <c r="BE619" s="146">
        <f>IF(N619="základní",J619,0)</f>
        <v>0</v>
      </c>
      <c r="BF619" s="146">
        <f>IF(N619="snížená",J619,0)</f>
        <v>0</v>
      </c>
      <c r="BG619" s="146">
        <f>IF(N619="zákl. přenesená",J619,0)</f>
        <v>0</v>
      </c>
      <c r="BH619" s="146">
        <f>IF(N619="sníž. přenesená",J619,0)</f>
        <v>0</v>
      </c>
      <c r="BI619" s="146">
        <f>IF(N619="nulová",J619,0)</f>
        <v>0</v>
      </c>
      <c r="BJ619" s="16" t="s">
        <v>74</v>
      </c>
      <c r="BK619" s="146">
        <f>ROUND(I619*H619,2)</f>
        <v>0</v>
      </c>
      <c r="BL619" s="16" t="s">
        <v>201</v>
      </c>
      <c r="BM619" s="145" t="s">
        <v>791</v>
      </c>
    </row>
    <row r="620" spans="2:63" s="11" customFormat="1" ht="22.75" customHeight="1">
      <c r="B620" s="120"/>
      <c r="D620" s="121" t="s">
        <v>69</v>
      </c>
      <c r="E620" s="130" t="s">
        <v>792</v>
      </c>
      <c r="F620" s="130" t="s">
        <v>793</v>
      </c>
      <c r="I620" s="123"/>
      <c r="J620" s="131">
        <f>BK620</f>
        <v>0</v>
      </c>
      <c r="L620" s="120"/>
      <c r="M620" s="125"/>
      <c r="P620" s="126">
        <f>SUM(P621:P642)</f>
        <v>0</v>
      </c>
      <c r="R620" s="126">
        <f>SUM(R621:R642)</f>
        <v>0</v>
      </c>
      <c r="T620" s="127">
        <f>SUM(T621:T642)</f>
        <v>0</v>
      </c>
      <c r="AR620" s="121" t="s">
        <v>78</v>
      </c>
      <c r="AT620" s="128" t="s">
        <v>69</v>
      </c>
      <c r="AU620" s="128" t="s">
        <v>74</v>
      </c>
      <c r="AY620" s="121" t="s">
        <v>142</v>
      </c>
      <c r="BK620" s="129">
        <f>SUM(BK621:BK642)</f>
        <v>0</v>
      </c>
    </row>
    <row r="621" spans="2:65" s="1" customFormat="1" ht="16.5" customHeight="1">
      <c r="B621" s="132"/>
      <c r="C621" s="133" t="s">
        <v>509</v>
      </c>
      <c r="D621" s="133" t="s">
        <v>144</v>
      </c>
      <c r="E621" s="134" t="s">
        <v>794</v>
      </c>
      <c r="F621" s="135" t="s">
        <v>795</v>
      </c>
      <c r="G621" s="136" t="s">
        <v>147</v>
      </c>
      <c r="H621" s="137">
        <v>5.088</v>
      </c>
      <c r="I621" s="138"/>
      <c r="J621" s="139">
        <f>ROUND(I621*H621,2)</f>
        <v>0</v>
      </c>
      <c r="K621" s="140"/>
      <c r="L621" s="31"/>
      <c r="M621" s="141" t="s">
        <v>1</v>
      </c>
      <c r="N621" s="142" t="s">
        <v>37</v>
      </c>
      <c r="P621" s="143">
        <f>O621*H621</f>
        <v>0</v>
      </c>
      <c r="Q621" s="143">
        <v>0</v>
      </c>
      <c r="R621" s="143">
        <f>Q621*H621</f>
        <v>0</v>
      </c>
      <c r="S621" s="143">
        <v>0</v>
      </c>
      <c r="T621" s="144">
        <f>S621*H621</f>
        <v>0</v>
      </c>
      <c r="AR621" s="145" t="s">
        <v>201</v>
      </c>
      <c r="AT621" s="145" t="s">
        <v>144</v>
      </c>
      <c r="AU621" s="145" t="s">
        <v>78</v>
      </c>
      <c r="AY621" s="16" t="s">
        <v>142</v>
      </c>
      <c r="BE621" s="146">
        <f>IF(N621="základní",J621,0)</f>
        <v>0</v>
      </c>
      <c r="BF621" s="146">
        <f>IF(N621="snížená",J621,0)</f>
        <v>0</v>
      </c>
      <c r="BG621" s="146">
        <f>IF(N621="zákl. přenesená",J621,0)</f>
        <v>0</v>
      </c>
      <c r="BH621" s="146">
        <f>IF(N621="sníž. přenesená",J621,0)</f>
        <v>0</v>
      </c>
      <c r="BI621" s="146">
        <f>IF(N621="nulová",J621,0)</f>
        <v>0</v>
      </c>
      <c r="BJ621" s="16" t="s">
        <v>74</v>
      </c>
      <c r="BK621" s="146">
        <f>ROUND(I621*H621,2)</f>
        <v>0</v>
      </c>
      <c r="BL621" s="16" t="s">
        <v>201</v>
      </c>
      <c r="BM621" s="145" t="s">
        <v>796</v>
      </c>
    </row>
    <row r="622" spans="2:65" s="1" customFormat="1" ht="37.75" customHeight="1">
      <c r="B622" s="132"/>
      <c r="C622" s="133" t="s">
        <v>797</v>
      </c>
      <c r="D622" s="133" t="s">
        <v>144</v>
      </c>
      <c r="E622" s="134" t="s">
        <v>798</v>
      </c>
      <c r="F622" s="135" t="s">
        <v>799</v>
      </c>
      <c r="G622" s="136" t="s">
        <v>147</v>
      </c>
      <c r="H622" s="137">
        <v>5.088</v>
      </c>
      <c r="I622" s="138"/>
      <c r="J622" s="139">
        <f>ROUND(I622*H622,2)</f>
        <v>0</v>
      </c>
      <c r="K622" s="140"/>
      <c r="L622" s="31"/>
      <c r="M622" s="141" t="s">
        <v>1</v>
      </c>
      <c r="N622" s="142" t="s">
        <v>37</v>
      </c>
      <c r="P622" s="143">
        <f>O622*H622</f>
        <v>0</v>
      </c>
      <c r="Q622" s="143">
        <v>0</v>
      </c>
      <c r="R622" s="143">
        <f>Q622*H622</f>
        <v>0</v>
      </c>
      <c r="S622" s="143">
        <v>0</v>
      </c>
      <c r="T622" s="144">
        <f>S622*H622</f>
        <v>0</v>
      </c>
      <c r="AR622" s="145" t="s">
        <v>201</v>
      </c>
      <c r="AT622" s="145" t="s">
        <v>144</v>
      </c>
      <c r="AU622" s="145" t="s">
        <v>78</v>
      </c>
      <c r="AY622" s="16" t="s">
        <v>142</v>
      </c>
      <c r="BE622" s="146">
        <f>IF(N622="základní",J622,0)</f>
        <v>0</v>
      </c>
      <c r="BF622" s="146">
        <f>IF(N622="snížená",J622,0)</f>
        <v>0</v>
      </c>
      <c r="BG622" s="146">
        <f>IF(N622="zákl. přenesená",J622,0)</f>
        <v>0</v>
      </c>
      <c r="BH622" s="146">
        <f>IF(N622="sníž. přenesená",J622,0)</f>
        <v>0</v>
      </c>
      <c r="BI622" s="146">
        <f>IF(N622="nulová",J622,0)</f>
        <v>0</v>
      </c>
      <c r="BJ622" s="16" t="s">
        <v>74</v>
      </c>
      <c r="BK622" s="146">
        <f>ROUND(I622*H622,2)</f>
        <v>0</v>
      </c>
      <c r="BL622" s="16" t="s">
        <v>201</v>
      </c>
      <c r="BM622" s="145" t="s">
        <v>800</v>
      </c>
    </row>
    <row r="623" spans="2:51" s="12" customFormat="1" ht="12">
      <c r="B623" s="147"/>
      <c r="D623" s="148" t="s">
        <v>148</v>
      </c>
      <c r="E623" s="149" t="s">
        <v>1</v>
      </c>
      <c r="F623" s="150" t="s">
        <v>149</v>
      </c>
      <c r="H623" s="149" t="s">
        <v>1</v>
      </c>
      <c r="I623" s="151"/>
      <c r="L623" s="147"/>
      <c r="M623" s="152"/>
      <c r="T623" s="153"/>
      <c r="AT623" s="149" t="s">
        <v>148</v>
      </c>
      <c r="AU623" s="149" t="s">
        <v>78</v>
      </c>
      <c r="AV623" s="12" t="s">
        <v>74</v>
      </c>
      <c r="AW623" s="12" t="s">
        <v>29</v>
      </c>
      <c r="AX623" s="12" t="s">
        <v>70</v>
      </c>
      <c r="AY623" s="149" t="s">
        <v>142</v>
      </c>
    </row>
    <row r="624" spans="2:51" s="12" customFormat="1" ht="12">
      <c r="B624" s="147"/>
      <c r="D624" s="148" t="s">
        <v>148</v>
      </c>
      <c r="E624" s="149" t="s">
        <v>1</v>
      </c>
      <c r="F624" s="150" t="s">
        <v>801</v>
      </c>
      <c r="H624" s="149" t="s">
        <v>1</v>
      </c>
      <c r="I624" s="151"/>
      <c r="L624" s="147"/>
      <c r="M624" s="152"/>
      <c r="T624" s="153"/>
      <c r="AT624" s="149" t="s">
        <v>148</v>
      </c>
      <c r="AU624" s="149" t="s">
        <v>78</v>
      </c>
      <c r="AV624" s="12" t="s">
        <v>74</v>
      </c>
      <c r="AW624" s="12" t="s">
        <v>29</v>
      </c>
      <c r="AX624" s="12" t="s">
        <v>70</v>
      </c>
      <c r="AY624" s="149" t="s">
        <v>142</v>
      </c>
    </row>
    <row r="625" spans="2:51" s="13" customFormat="1" ht="12">
      <c r="B625" s="154"/>
      <c r="D625" s="148" t="s">
        <v>148</v>
      </c>
      <c r="E625" s="155" t="s">
        <v>1</v>
      </c>
      <c r="F625" s="156" t="s">
        <v>802</v>
      </c>
      <c r="H625" s="157">
        <v>3.648</v>
      </c>
      <c r="I625" s="158"/>
      <c r="L625" s="154"/>
      <c r="M625" s="159"/>
      <c r="T625" s="160"/>
      <c r="AT625" s="155" t="s">
        <v>148</v>
      </c>
      <c r="AU625" s="155" t="s">
        <v>78</v>
      </c>
      <c r="AV625" s="13" t="s">
        <v>78</v>
      </c>
      <c r="AW625" s="13" t="s">
        <v>29</v>
      </c>
      <c r="AX625" s="13" t="s">
        <v>70</v>
      </c>
      <c r="AY625" s="155" t="s">
        <v>142</v>
      </c>
    </row>
    <row r="626" spans="2:51" s="12" customFormat="1" ht="12">
      <c r="B626" s="147"/>
      <c r="D626" s="148" t="s">
        <v>148</v>
      </c>
      <c r="E626" s="149" t="s">
        <v>1</v>
      </c>
      <c r="F626" s="150" t="s">
        <v>803</v>
      </c>
      <c r="H626" s="149" t="s">
        <v>1</v>
      </c>
      <c r="I626" s="151"/>
      <c r="L626" s="147"/>
      <c r="M626" s="152"/>
      <c r="T626" s="153"/>
      <c r="AT626" s="149" t="s">
        <v>148</v>
      </c>
      <c r="AU626" s="149" t="s">
        <v>78</v>
      </c>
      <c r="AV626" s="12" t="s">
        <v>74</v>
      </c>
      <c r="AW626" s="12" t="s">
        <v>29</v>
      </c>
      <c r="AX626" s="12" t="s">
        <v>70</v>
      </c>
      <c r="AY626" s="149" t="s">
        <v>142</v>
      </c>
    </row>
    <row r="627" spans="2:51" s="13" customFormat="1" ht="12">
      <c r="B627" s="154"/>
      <c r="D627" s="148" t="s">
        <v>148</v>
      </c>
      <c r="E627" s="155" t="s">
        <v>1</v>
      </c>
      <c r="F627" s="156" t="s">
        <v>804</v>
      </c>
      <c r="H627" s="157">
        <v>1.44</v>
      </c>
      <c r="I627" s="158"/>
      <c r="L627" s="154"/>
      <c r="M627" s="159"/>
      <c r="T627" s="160"/>
      <c r="AT627" s="155" t="s">
        <v>148</v>
      </c>
      <c r="AU627" s="155" t="s">
        <v>78</v>
      </c>
      <c r="AV627" s="13" t="s">
        <v>78</v>
      </c>
      <c r="AW627" s="13" t="s">
        <v>29</v>
      </c>
      <c r="AX627" s="13" t="s">
        <v>70</v>
      </c>
      <c r="AY627" s="155" t="s">
        <v>142</v>
      </c>
    </row>
    <row r="628" spans="2:51" s="14" customFormat="1" ht="12">
      <c r="B628" s="161"/>
      <c r="D628" s="148" t="s">
        <v>148</v>
      </c>
      <c r="E628" s="162" t="s">
        <v>1</v>
      </c>
      <c r="F628" s="163" t="s">
        <v>152</v>
      </c>
      <c r="H628" s="164">
        <v>5.088</v>
      </c>
      <c r="I628" s="165"/>
      <c r="L628" s="161"/>
      <c r="M628" s="166"/>
      <c r="T628" s="167"/>
      <c r="AT628" s="162" t="s">
        <v>148</v>
      </c>
      <c r="AU628" s="162" t="s">
        <v>78</v>
      </c>
      <c r="AV628" s="14" t="s">
        <v>84</v>
      </c>
      <c r="AW628" s="14" t="s">
        <v>29</v>
      </c>
      <c r="AX628" s="14" t="s">
        <v>74</v>
      </c>
      <c r="AY628" s="162" t="s">
        <v>142</v>
      </c>
    </row>
    <row r="629" spans="2:65" s="1" customFormat="1" ht="24.15" customHeight="1">
      <c r="B629" s="132"/>
      <c r="C629" s="168" t="s">
        <v>512</v>
      </c>
      <c r="D629" s="168" t="s">
        <v>398</v>
      </c>
      <c r="E629" s="169" t="s">
        <v>805</v>
      </c>
      <c r="F629" s="170" t="s">
        <v>806</v>
      </c>
      <c r="G629" s="171" t="s">
        <v>147</v>
      </c>
      <c r="H629" s="172">
        <v>5.851</v>
      </c>
      <c r="I629" s="173"/>
      <c r="J629" s="174">
        <f>ROUND(I629*H629,2)</f>
        <v>0</v>
      </c>
      <c r="K629" s="175"/>
      <c r="L629" s="176"/>
      <c r="M629" s="177" t="s">
        <v>1</v>
      </c>
      <c r="N629" s="178" t="s">
        <v>37</v>
      </c>
      <c r="P629" s="143">
        <f>O629*H629</f>
        <v>0</v>
      </c>
      <c r="Q629" s="143">
        <v>0</v>
      </c>
      <c r="R629" s="143">
        <f>Q629*H629</f>
        <v>0</v>
      </c>
      <c r="S629" s="143">
        <v>0</v>
      </c>
      <c r="T629" s="144">
        <f>S629*H629</f>
        <v>0</v>
      </c>
      <c r="AR629" s="145" t="s">
        <v>261</v>
      </c>
      <c r="AT629" s="145" t="s">
        <v>398</v>
      </c>
      <c r="AU629" s="145" t="s">
        <v>78</v>
      </c>
      <c r="AY629" s="16" t="s">
        <v>142</v>
      </c>
      <c r="BE629" s="146">
        <f>IF(N629="základní",J629,0)</f>
        <v>0</v>
      </c>
      <c r="BF629" s="146">
        <f>IF(N629="snížená",J629,0)</f>
        <v>0</v>
      </c>
      <c r="BG629" s="146">
        <f>IF(N629="zákl. přenesená",J629,0)</f>
        <v>0</v>
      </c>
      <c r="BH629" s="146">
        <f>IF(N629="sníž. přenesená",J629,0)</f>
        <v>0</v>
      </c>
      <c r="BI629" s="146">
        <f>IF(N629="nulová",J629,0)</f>
        <v>0</v>
      </c>
      <c r="BJ629" s="16" t="s">
        <v>74</v>
      </c>
      <c r="BK629" s="146">
        <f>ROUND(I629*H629,2)</f>
        <v>0</v>
      </c>
      <c r="BL629" s="16" t="s">
        <v>201</v>
      </c>
      <c r="BM629" s="145" t="s">
        <v>807</v>
      </c>
    </row>
    <row r="630" spans="2:51" s="13" customFormat="1" ht="12">
      <c r="B630" s="154"/>
      <c r="D630" s="148" t="s">
        <v>148</v>
      </c>
      <c r="E630" s="155" t="s">
        <v>1</v>
      </c>
      <c r="F630" s="156" t="s">
        <v>808</v>
      </c>
      <c r="H630" s="157">
        <v>5.851</v>
      </c>
      <c r="I630" s="158"/>
      <c r="L630" s="154"/>
      <c r="M630" s="159"/>
      <c r="T630" s="160"/>
      <c r="AT630" s="155" t="s">
        <v>148</v>
      </c>
      <c r="AU630" s="155" t="s">
        <v>78</v>
      </c>
      <c r="AV630" s="13" t="s">
        <v>78</v>
      </c>
      <c r="AW630" s="13" t="s">
        <v>29</v>
      </c>
      <c r="AX630" s="13" t="s">
        <v>70</v>
      </c>
      <c r="AY630" s="155" t="s">
        <v>142</v>
      </c>
    </row>
    <row r="631" spans="2:51" s="14" customFormat="1" ht="12">
      <c r="B631" s="161"/>
      <c r="D631" s="148" t="s">
        <v>148</v>
      </c>
      <c r="E631" s="162" t="s">
        <v>1</v>
      </c>
      <c r="F631" s="163" t="s">
        <v>152</v>
      </c>
      <c r="H631" s="164">
        <v>5.851</v>
      </c>
      <c r="I631" s="165"/>
      <c r="L631" s="161"/>
      <c r="M631" s="166"/>
      <c r="T631" s="167"/>
      <c r="AT631" s="162" t="s">
        <v>148</v>
      </c>
      <c r="AU631" s="162" t="s">
        <v>78</v>
      </c>
      <c r="AV631" s="14" t="s">
        <v>84</v>
      </c>
      <c r="AW631" s="14" t="s">
        <v>29</v>
      </c>
      <c r="AX631" s="14" t="s">
        <v>74</v>
      </c>
      <c r="AY631" s="162" t="s">
        <v>142</v>
      </c>
    </row>
    <row r="632" spans="2:65" s="1" customFormat="1" ht="24.15" customHeight="1">
      <c r="B632" s="132"/>
      <c r="C632" s="133" t="s">
        <v>809</v>
      </c>
      <c r="D632" s="133" t="s">
        <v>144</v>
      </c>
      <c r="E632" s="134" t="s">
        <v>810</v>
      </c>
      <c r="F632" s="135" t="s">
        <v>811</v>
      </c>
      <c r="G632" s="136" t="s">
        <v>147</v>
      </c>
      <c r="H632" s="137">
        <v>5.088</v>
      </c>
      <c r="I632" s="138"/>
      <c r="J632" s="139">
        <f>ROUND(I632*H632,2)</f>
        <v>0</v>
      </c>
      <c r="K632" s="140"/>
      <c r="L632" s="31"/>
      <c r="M632" s="141" t="s">
        <v>1</v>
      </c>
      <c r="N632" s="142" t="s">
        <v>37</v>
      </c>
      <c r="P632" s="143">
        <f>O632*H632</f>
        <v>0</v>
      </c>
      <c r="Q632" s="143">
        <v>0</v>
      </c>
      <c r="R632" s="143">
        <f>Q632*H632</f>
        <v>0</v>
      </c>
      <c r="S632" s="143">
        <v>0</v>
      </c>
      <c r="T632" s="144">
        <f>S632*H632</f>
        <v>0</v>
      </c>
      <c r="AR632" s="145" t="s">
        <v>201</v>
      </c>
      <c r="AT632" s="145" t="s">
        <v>144</v>
      </c>
      <c r="AU632" s="145" t="s">
        <v>78</v>
      </c>
      <c r="AY632" s="16" t="s">
        <v>142</v>
      </c>
      <c r="BE632" s="146">
        <f>IF(N632="základní",J632,0)</f>
        <v>0</v>
      </c>
      <c r="BF632" s="146">
        <f>IF(N632="snížená",J632,0)</f>
        <v>0</v>
      </c>
      <c r="BG632" s="146">
        <f>IF(N632="zákl. přenesená",J632,0)</f>
        <v>0</v>
      </c>
      <c r="BH632" s="146">
        <f>IF(N632="sníž. přenesená",J632,0)</f>
        <v>0</v>
      </c>
      <c r="BI632" s="146">
        <f>IF(N632="nulová",J632,0)</f>
        <v>0</v>
      </c>
      <c r="BJ632" s="16" t="s">
        <v>74</v>
      </c>
      <c r="BK632" s="146">
        <f>ROUND(I632*H632,2)</f>
        <v>0</v>
      </c>
      <c r="BL632" s="16" t="s">
        <v>201</v>
      </c>
      <c r="BM632" s="145" t="s">
        <v>812</v>
      </c>
    </row>
    <row r="633" spans="2:65" s="1" customFormat="1" ht="21.75" customHeight="1">
      <c r="B633" s="132"/>
      <c r="C633" s="133" t="s">
        <v>516</v>
      </c>
      <c r="D633" s="133" t="s">
        <v>144</v>
      </c>
      <c r="E633" s="134" t="s">
        <v>813</v>
      </c>
      <c r="F633" s="135" t="s">
        <v>814</v>
      </c>
      <c r="G633" s="136" t="s">
        <v>391</v>
      </c>
      <c r="H633" s="137">
        <v>9.04</v>
      </c>
      <c r="I633" s="138"/>
      <c r="J633" s="139">
        <f>ROUND(I633*H633,2)</f>
        <v>0</v>
      </c>
      <c r="K633" s="140"/>
      <c r="L633" s="31"/>
      <c r="M633" s="141" t="s">
        <v>1</v>
      </c>
      <c r="N633" s="142" t="s">
        <v>37</v>
      </c>
      <c r="P633" s="143">
        <f>O633*H633</f>
        <v>0</v>
      </c>
      <c r="Q633" s="143">
        <v>0</v>
      </c>
      <c r="R633" s="143">
        <f>Q633*H633</f>
        <v>0</v>
      </c>
      <c r="S633" s="143">
        <v>0</v>
      </c>
      <c r="T633" s="144">
        <f>S633*H633</f>
        <v>0</v>
      </c>
      <c r="AR633" s="145" t="s">
        <v>201</v>
      </c>
      <c r="AT633" s="145" t="s">
        <v>144</v>
      </c>
      <c r="AU633" s="145" t="s">
        <v>78</v>
      </c>
      <c r="AY633" s="16" t="s">
        <v>142</v>
      </c>
      <c r="BE633" s="146">
        <f>IF(N633="základní",J633,0)</f>
        <v>0</v>
      </c>
      <c r="BF633" s="146">
        <f>IF(N633="snížená",J633,0)</f>
        <v>0</v>
      </c>
      <c r="BG633" s="146">
        <f>IF(N633="zákl. přenesená",J633,0)</f>
        <v>0</v>
      </c>
      <c r="BH633" s="146">
        <f>IF(N633="sníž. přenesená",J633,0)</f>
        <v>0</v>
      </c>
      <c r="BI633" s="146">
        <f>IF(N633="nulová",J633,0)</f>
        <v>0</v>
      </c>
      <c r="BJ633" s="16" t="s">
        <v>74</v>
      </c>
      <c r="BK633" s="146">
        <f>ROUND(I633*H633,2)</f>
        <v>0</v>
      </c>
      <c r="BL633" s="16" t="s">
        <v>201</v>
      </c>
      <c r="BM633" s="145" t="s">
        <v>815</v>
      </c>
    </row>
    <row r="634" spans="2:51" s="13" customFormat="1" ht="12">
      <c r="B634" s="154"/>
      <c r="D634" s="148" t="s">
        <v>148</v>
      </c>
      <c r="E634" s="155" t="s">
        <v>1</v>
      </c>
      <c r="F634" s="156" t="s">
        <v>816</v>
      </c>
      <c r="H634" s="157">
        <v>5.44</v>
      </c>
      <c r="I634" s="158"/>
      <c r="L634" s="154"/>
      <c r="M634" s="159"/>
      <c r="T634" s="160"/>
      <c r="AT634" s="155" t="s">
        <v>148</v>
      </c>
      <c r="AU634" s="155" t="s">
        <v>78</v>
      </c>
      <c r="AV634" s="13" t="s">
        <v>78</v>
      </c>
      <c r="AW634" s="13" t="s">
        <v>29</v>
      </c>
      <c r="AX634" s="13" t="s">
        <v>70</v>
      </c>
      <c r="AY634" s="155" t="s">
        <v>142</v>
      </c>
    </row>
    <row r="635" spans="2:51" s="13" customFormat="1" ht="12">
      <c r="B635" s="154"/>
      <c r="D635" s="148" t="s">
        <v>148</v>
      </c>
      <c r="E635" s="155" t="s">
        <v>1</v>
      </c>
      <c r="F635" s="156" t="s">
        <v>817</v>
      </c>
      <c r="H635" s="157">
        <v>3.6</v>
      </c>
      <c r="I635" s="158"/>
      <c r="L635" s="154"/>
      <c r="M635" s="159"/>
      <c r="T635" s="160"/>
      <c r="AT635" s="155" t="s">
        <v>148</v>
      </c>
      <c r="AU635" s="155" t="s">
        <v>78</v>
      </c>
      <c r="AV635" s="13" t="s">
        <v>78</v>
      </c>
      <c r="AW635" s="13" t="s">
        <v>29</v>
      </c>
      <c r="AX635" s="13" t="s">
        <v>70</v>
      </c>
      <c r="AY635" s="155" t="s">
        <v>142</v>
      </c>
    </row>
    <row r="636" spans="2:51" s="14" customFormat="1" ht="12">
      <c r="B636" s="161"/>
      <c r="D636" s="148" t="s">
        <v>148</v>
      </c>
      <c r="E636" s="162" t="s">
        <v>1</v>
      </c>
      <c r="F636" s="163" t="s">
        <v>152</v>
      </c>
      <c r="H636" s="164">
        <v>9.040000000000001</v>
      </c>
      <c r="I636" s="165"/>
      <c r="L636" s="161"/>
      <c r="M636" s="166"/>
      <c r="T636" s="167"/>
      <c r="AT636" s="162" t="s">
        <v>148</v>
      </c>
      <c r="AU636" s="162" t="s">
        <v>78</v>
      </c>
      <c r="AV636" s="14" t="s">
        <v>84</v>
      </c>
      <c r="AW636" s="14" t="s">
        <v>29</v>
      </c>
      <c r="AX636" s="14" t="s">
        <v>74</v>
      </c>
      <c r="AY636" s="162" t="s">
        <v>142</v>
      </c>
    </row>
    <row r="637" spans="2:65" s="1" customFormat="1" ht="16.5" customHeight="1">
      <c r="B637" s="132"/>
      <c r="C637" s="133" t="s">
        <v>818</v>
      </c>
      <c r="D637" s="133" t="s">
        <v>144</v>
      </c>
      <c r="E637" s="134" t="s">
        <v>819</v>
      </c>
      <c r="F637" s="135" t="s">
        <v>820</v>
      </c>
      <c r="G637" s="136" t="s">
        <v>391</v>
      </c>
      <c r="H637" s="137">
        <v>6.64</v>
      </c>
      <c r="I637" s="138"/>
      <c r="J637" s="139">
        <f>ROUND(I637*H637,2)</f>
        <v>0</v>
      </c>
      <c r="K637" s="140"/>
      <c r="L637" s="31"/>
      <c r="M637" s="141" t="s">
        <v>1</v>
      </c>
      <c r="N637" s="142" t="s">
        <v>37</v>
      </c>
      <c r="P637" s="143">
        <f>O637*H637</f>
        <v>0</v>
      </c>
      <c r="Q637" s="143">
        <v>0</v>
      </c>
      <c r="R637" s="143">
        <f>Q637*H637</f>
        <v>0</v>
      </c>
      <c r="S637" s="143">
        <v>0</v>
      </c>
      <c r="T637" s="144">
        <f>S637*H637</f>
        <v>0</v>
      </c>
      <c r="AR637" s="145" t="s">
        <v>201</v>
      </c>
      <c r="AT637" s="145" t="s">
        <v>144</v>
      </c>
      <c r="AU637" s="145" t="s">
        <v>78</v>
      </c>
      <c r="AY637" s="16" t="s">
        <v>142</v>
      </c>
      <c r="BE637" s="146">
        <f>IF(N637="základní",J637,0)</f>
        <v>0</v>
      </c>
      <c r="BF637" s="146">
        <f>IF(N637="snížená",J637,0)</f>
        <v>0</v>
      </c>
      <c r="BG637" s="146">
        <f>IF(N637="zákl. přenesená",J637,0)</f>
        <v>0</v>
      </c>
      <c r="BH637" s="146">
        <f>IF(N637="sníž. přenesená",J637,0)</f>
        <v>0</v>
      </c>
      <c r="BI637" s="146">
        <f>IF(N637="nulová",J637,0)</f>
        <v>0</v>
      </c>
      <c r="BJ637" s="16" t="s">
        <v>74</v>
      </c>
      <c r="BK637" s="146">
        <f>ROUND(I637*H637,2)</f>
        <v>0</v>
      </c>
      <c r="BL637" s="16" t="s">
        <v>201</v>
      </c>
      <c r="BM637" s="145" t="s">
        <v>821</v>
      </c>
    </row>
    <row r="638" spans="2:51" s="13" customFormat="1" ht="12">
      <c r="B638" s="154"/>
      <c r="D638" s="148" t="s">
        <v>148</v>
      </c>
      <c r="E638" s="155" t="s">
        <v>1</v>
      </c>
      <c r="F638" s="156" t="s">
        <v>816</v>
      </c>
      <c r="H638" s="157">
        <v>5.44</v>
      </c>
      <c r="I638" s="158"/>
      <c r="L638" s="154"/>
      <c r="M638" s="159"/>
      <c r="T638" s="160"/>
      <c r="AT638" s="155" t="s">
        <v>148</v>
      </c>
      <c r="AU638" s="155" t="s">
        <v>78</v>
      </c>
      <c r="AV638" s="13" t="s">
        <v>78</v>
      </c>
      <c r="AW638" s="13" t="s">
        <v>29</v>
      </c>
      <c r="AX638" s="13" t="s">
        <v>70</v>
      </c>
      <c r="AY638" s="155" t="s">
        <v>142</v>
      </c>
    </row>
    <row r="639" spans="2:51" s="13" customFormat="1" ht="12">
      <c r="B639" s="154"/>
      <c r="D639" s="148" t="s">
        <v>148</v>
      </c>
      <c r="E639" s="155" t="s">
        <v>1</v>
      </c>
      <c r="F639" s="156" t="s">
        <v>822</v>
      </c>
      <c r="H639" s="157">
        <v>1.2</v>
      </c>
      <c r="I639" s="158"/>
      <c r="L639" s="154"/>
      <c r="M639" s="159"/>
      <c r="T639" s="160"/>
      <c r="AT639" s="155" t="s">
        <v>148</v>
      </c>
      <c r="AU639" s="155" t="s">
        <v>78</v>
      </c>
      <c r="AV639" s="13" t="s">
        <v>78</v>
      </c>
      <c r="AW639" s="13" t="s">
        <v>29</v>
      </c>
      <c r="AX639" s="13" t="s">
        <v>70</v>
      </c>
      <c r="AY639" s="155" t="s">
        <v>142</v>
      </c>
    </row>
    <row r="640" spans="2:51" s="14" customFormat="1" ht="12">
      <c r="B640" s="161"/>
      <c r="D640" s="148" t="s">
        <v>148</v>
      </c>
      <c r="E640" s="162" t="s">
        <v>1</v>
      </c>
      <c r="F640" s="163" t="s">
        <v>152</v>
      </c>
      <c r="H640" s="164">
        <v>6.640000000000001</v>
      </c>
      <c r="I640" s="165"/>
      <c r="L640" s="161"/>
      <c r="M640" s="166"/>
      <c r="T640" s="167"/>
      <c r="AT640" s="162" t="s">
        <v>148</v>
      </c>
      <c r="AU640" s="162" t="s">
        <v>78</v>
      </c>
      <c r="AV640" s="14" t="s">
        <v>84</v>
      </c>
      <c r="AW640" s="14" t="s">
        <v>29</v>
      </c>
      <c r="AX640" s="14" t="s">
        <v>74</v>
      </c>
      <c r="AY640" s="162" t="s">
        <v>142</v>
      </c>
    </row>
    <row r="641" spans="2:65" s="1" customFormat="1" ht="24.15" customHeight="1">
      <c r="B641" s="132"/>
      <c r="C641" s="133" t="s">
        <v>519</v>
      </c>
      <c r="D641" s="133" t="s">
        <v>144</v>
      </c>
      <c r="E641" s="134" t="s">
        <v>823</v>
      </c>
      <c r="F641" s="135" t="s">
        <v>824</v>
      </c>
      <c r="G641" s="136" t="s">
        <v>147</v>
      </c>
      <c r="H641" s="137">
        <v>5.088</v>
      </c>
      <c r="I641" s="138"/>
      <c r="J641" s="139">
        <f>ROUND(I641*H641,2)</f>
        <v>0</v>
      </c>
      <c r="K641" s="140"/>
      <c r="L641" s="31"/>
      <c r="M641" s="141" t="s">
        <v>1</v>
      </c>
      <c r="N641" s="142" t="s">
        <v>37</v>
      </c>
      <c r="P641" s="143">
        <f>O641*H641</f>
        <v>0</v>
      </c>
      <c r="Q641" s="143">
        <v>0</v>
      </c>
      <c r="R641" s="143">
        <f>Q641*H641</f>
        <v>0</v>
      </c>
      <c r="S641" s="143">
        <v>0</v>
      </c>
      <c r="T641" s="144">
        <f>S641*H641</f>
        <v>0</v>
      </c>
      <c r="AR641" s="145" t="s">
        <v>201</v>
      </c>
      <c r="AT641" s="145" t="s">
        <v>144</v>
      </c>
      <c r="AU641" s="145" t="s">
        <v>78</v>
      </c>
      <c r="AY641" s="16" t="s">
        <v>142</v>
      </c>
      <c r="BE641" s="146">
        <f>IF(N641="základní",J641,0)</f>
        <v>0</v>
      </c>
      <c r="BF641" s="146">
        <f>IF(N641="snížená",J641,0)</f>
        <v>0</v>
      </c>
      <c r="BG641" s="146">
        <f>IF(N641="zákl. přenesená",J641,0)</f>
        <v>0</v>
      </c>
      <c r="BH641" s="146">
        <f>IF(N641="sníž. přenesená",J641,0)</f>
        <v>0</v>
      </c>
      <c r="BI641" s="146">
        <f>IF(N641="nulová",J641,0)</f>
        <v>0</v>
      </c>
      <c r="BJ641" s="16" t="s">
        <v>74</v>
      </c>
      <c r="BK641" s="146">
        <f>ROUND(I641*H641,2)</f>
        <v>0</v>
      </c>
      <c r="BL641" s="16" t="s">
        <v>201</v>
      </c>
      <c r="BM641" s="145" t="s">
        <v>825</v>
      </c>
    </row>
    <row r="642" spans="2:65" s="1" customFormat="1" ht="24.15" customHeight="1">
      <c r="B642" s="132"/>
      <c r="C642" s="133" t="s">
        <v>826</v>
      </c>
      <c r="D642" s="133" t="s">
        <v>144</v>
      </c>
      <c r="E642" s="134" t="s">
        <v>827</v>
      </c>
      <c r="F642" s="135" t="s">
        <v>828</v>
      </c>
      <c r="G642" s="136" t="s">
        <v>365</v>
      </c>
      <c r="H642" s="137">
        <v>0.169</v>
      </c>
      <c r="I642" s="138"/>
      <c r="J642" s="139">
        <f>ROUND(I642*H642,2)</f>
        <v>0</v>
      </c>
      <c r="K642" s="140"/>
      <c r="L642" s="31"/>
      <c r="M642" s="141" t="s">
        <v>1</v>
      </c>
      <c r="N642" s="142" t="s">
        <v>37</v>
      </c>
      <c r="P642" s="143">
        <f>O642*H642</f>
        <v>0</v>
      </c>
      <c r="Q642" s="143">
        <v>0</v>
      </c>
      <c r="R642" s="143">
        <f>Q642*H642</f>
        <v>0</v>
      </c>
      <c r="S642" s="143">
        <v>0</v>
      </c>
      <c r="T642" s="144">
        <f>S642*H642</f>
        <v>0</v>
      </c>
      <c r="AR642" s="145" t="s">
        <v>201</v>
      </c>
      <c r="AT642" s="145" t="s">
        <v>144</v>
      </c>
      <c r="AU642" s="145" t="s">
        <v>78</v>
      </c>
      <c r="AY642" s="16" t="s">
        <v>142</v>
      </c>
      <c r="BE642" s="146">
        <f>IF(N642="základní",J642,0)</f>
        <v>0</v>
      </c>
      <c r="BF642" s="146">
        <f>IF(N642="snížená",J642,0)</f>
        <v>0</v>
      </c>
      <c r="BG642" s="146">
        <f>IF(N642="zákl. přenesená",J642,0)</f>
        <v>0</v>
      </c>
      <c r="BH642" s="146">
        <f>IF(N642="sníž. přenesená",J642,0)</f>
        <v>0</v>
      </c>
      <c r="BI642" s="146">
        <f>IF(N642="nulová",J642,0)</f>
        <v>0</v>
      </c>
      <c r="BJ642" s="16" t="s">
        <v>74</v>
      </c>
      <c r="BK642" s="146">
        <f>ROUND(I642*H642,2)</f>
        <v>0</v>
      </c>
      <c r="BL642" s="16" t="s">
        <v>201</v>
      </c>
      <c r="BM642" s="145" t="s">
        <v>829</v>
      </c>
    </row>
    <row r="643" spans="2:63" s="11" customFormat="1" ht="22.75" customHeight="1">
      <c r="B643" s="120"/>
      <c r="D643" s="121" t="s">
        <v>69</v>
      </c>
      <c r="E643" s="130" t="s">
        <v>830</v>
      </c>
      <c r="F643" s="130" t="s">
        <v>831</v>
      </c>
      <c r="I643" s="123"/>
      <c r="J643" s="131">
        <f>BK643</f>
        <v>0</v>
      </c>
      <c r="L643" s="120"/>
      <c r="M643" s="125"/>
      <c r="P643" s="126">
        <f>SUM(P644:P654)</f>
        <v>0</v>
      </c>
      <c r="R643" s="126">
        <f>SUM(R644:R654)</f>
        <v>0</v>
      </c>
      <c r="T643" s="127">
        <f>SUM(T644:T654)</f>
        <v>0</v>
      </c>
      <c r="AR643" s="121" t="s">
        <v>78</v>
      </c>
      <c r="AT643" s="128" t="s">
        <v>69</v>
      </c>
      <c r="AU643" s="128" t="s">
        <v>74</v>
      </c>
      <c r="AY643" s="121" t="s">
        <v>142</v>
      </c>
      <c r="BK643" s="129">
        <f>SUM(BK644:BK654)</f>
        <v>0</v>
      </c>
    </row>
    <row r="644" spans="2:65" s="1" customFormat="1" ht="16.5" customHeight="1">
      <c r="B644" s="132"/>
      <c r="C644" s="133" t="s">
        <v>523</v>
      </c>
      <c r="D644" s="133" t="s">
        <v>144</v>
      </c>
      <c r="E644" s="134" t="s">
        <v>832</v>
      </c>
      <c r="F644" s="135" t="s">
        <v>833</v>
      </c>
      <c r="G644" s="136" t="s">
        <v>147</v>
      </c>
      <c r="H644" s="137">
        <v>7.787</v>
      </c>
      <c r="I644" s="138"/>
      <c r="J644" s="139">
        <f>ROUND(I644*H644,2)</f>
        <v>0</v>
      </c>
      <c r="K644" s="140"/>
      <c r="L644" s="31"/>
      <c r="M644" s="141" t="s">
        <v>1</v>
      </c>
      <c r="N644" s="142" t="s">
        <v>37</v>
      </c>
      <c r="P644" s="143">
        <f>O644*H644</f>
        <v>0</v>
      </c>
      <c r="Q644" s="143">
        <v>0</v>
      </c>
      <c r="R644" s="143">
        <f>Q644*H644</f>
        <v>0</v>
      </c>
      <c r="S644" s="143">
        <v>0</v>
      </c>
      <c r="T644" s="144">
        <f>S644*H644</f>
        <v>0</v>
      </c>
      <c r="AR644" s="145" t="s">
        <v>201</v>
      </c>
      <c r="AT644" s="145" t="s">
        <v>144</v>
      </c>
      <c r="AU644" s="145" t="s">
        <v>78</v>
      </c>
      <c r="AY644" s="16" t="s">
        <v>142</v>
      </c>
      <c r="BE644" s="146">
        <f>IF(N644="základní",J644,0)</f>
        <v>0</v>
      </c>
      <c r="BF644" s="146">
        <f>IF(N644="snížená",J644,0)</f>
        <v>0</v>
      </c>
      <c r="BG644" s="146">
        <f>IF(N644="zákl. přenesená",J644,0)</f>
        <v>0</v>
      </c>
      <c r="BH644" s="146">
        <f>IF(N644="sníž. přenesená",J644,0)</f>
        <v>0</v>
      </c>
      <c r="BI644" s="146">
        <f>IF(N644="nulová",J644,0)</f>
        <v>0</v>
      </c>
      <c r="BJ644" s="16" t="s">
        <v>74</v>
      </c>
      <c r="BK644" s="146">
        <f>ROUND(I644*H644,2)</f>
        <v>0</v>
      </c>
      <c r="BL644" s="16" t="s">
        <v>201</v>
      </c>
      <c r="BM644" s="145" t="s">
        <v>834</v>
      </c>
    </row>
    <row r="645" spans="2:51" s="12" customFormat="1" ht="12">
      <c r="B645" s="147"/>
      <c r="D645" s="148" t="s">
        <v>148</v>
      </c>
      <c r="E645" s="149" t="s">
        <v>1</v>
      </c>
      <c r="F645" s="150" t="s">
        <v>170</v>
      </c>
      <c r="H645" s="149" t="s">
        <v>1</v>
      </c>
      <c r="I645" s="151"/>
      <c r="L645" s="147"/>
      <c r="M645" s="152"/>
      <c r="T645" s="153"/>
      <c r="AT645" s="149" t="s">
        <v>148</v>
      </c>
      <c r="AU645" s="149" t="s">
        <v>78</v>
      </c>
      <c r="AV645" s="12" t="s">
        <v>74</v>
      </c>
      <c r="AW645" s="12" t="s">
        <v>29</v>
      </c>
      <c r="AX645" s="12" t="s">
        <v>70</v>
      </c>
      <c r="AY645" s="149" t="s">
        <v>142</v>
      </c>
    </row>
    <row r="646" spans="2:51" s="13" customFormat="1" ht="12">
      <c r="B646" s="154"/>
      <c r="D646" s="148" t="s">
        <v>148</v>
      </c>
      <c r="E646" s="155" t="s">
        <v>1</v>
      </c>
      <c r="F646" s="156" t="s">
        <v>835</v>
      </c>
      <c r="H646" s="157">
        <v>7.787</v>
      </c>
      <c r="I646" s="158"/>
      <c r="L646" s="154"/>
      <c r="M646" s="159"/>
      <c r="T646" s="160"/>
      <c r="AT646" s="155" t="s">
        <v>148</v>
      </c>
      <c r="AU646" s="155" t="s">
        <v>78</v>
      </c>
      <c r="AV646" s="13" t="s">
        <v>78</v>
      </c>
      <c r="AW646" s="13" t="s">
        <v>29</v>
      </c>
      <c r="AX646" s="13" t="s">
        <v>70</v>
      </c>
      <c r="AY646" s="155" t="s">
        <v>142</v>
      </c>
    </row>
    <row r="647" spans="2:51" s="14" customFormat="1" ht="12">
      <c r="B647" s="161"/>
      <c r="D647" s="148" t="s">
        <v>148</v>
      </c>
      <c r="E647" s="162" t="s">
        <v>1</v>
      </c>
      <c r="F647" s="163" t="s">
        <v>152</v>
      </c>
      <c r="H647" s="164">
        <v>7.787</v>
      </c>
      <c r="I647" s="165"/>
      <c r="L647" s="161"/>
      <c r="M647" s="166"/>
      <c r="T647" s="167"/>
      <c r="AT647" s="162" t="s">
        <v>148</v>
      </c>
      <c r="AU647" s="162" t="s">
        <v>78</v>
      </c>
      <c r="AV647" s="14" t="s">
        <v>84</v>
      </c>
      <c r="AW647" s="14" t="s">
        <v>29</v>
      </c>
      <c r="AX647" s="14" t="s">
        <v>74</v>
      </c>
      <c r="AY647" s="162" t="s">
        <v>142</v>
      </c>
    </row>
    <row r="648" spans="2:65" s="1" customFormat="1" ht="24.15" customHeight="1">
      <c r="B648" s="132"/>
      <c r="C648" s="133" t="s">
        <v>836</v>
      </c>
      <c r="D648" s="133" t="s">
        <v>144</v>
      </c>
      <c r="E648" s="134" t="s">
        <v>837</v>
      </c>
      <c r="F648" s="135" t="s">
        <v>838</v>
      </c>
      <c r="G648" s="136" t="s">
        <v>147</v>
      </c>
      <c r="H648" s="137">
        <v>134.439</v>
      </c>
      <c r="I648" s="138"/>
      <c r="J648" s="139">
        <f>ROUND(I648*H648,2)</f>
        <v>0</v>
      </c>
      <c r="K648" s="140"/>
      <c r="L648" s="31"/>
      <c r="M648" s="141" t="s">
        <v>1</v>
      </c>
      <c r="N648" s="142" t="s">
        <v>37</v>
      </c>
      <c r="P648" s="143">
        <f>O648*H648</f>
        <v>0</v>
      </c>
      <c r="Q648" s="143">
        <v>0</v>
      </c>
      <c r="R648" s="143">
        <f>Q648*H648</f>
        <v>0</v>
      </c>
      <c r="S648" s="143">
        <v>0</v>
      </c>
      <c r="T648" s="144">
        <f>S648*H648</f>
        <v>0</v>
      </c>
      <c r="AR648" s="145" t="s">
        <v>201</v>
      </c>
      <c r="AT648" s="145" t="s">
        <v>144</v>
      </c>
      <c r="AU648" s="145" t="s">
        <v>78</v>
      </c>
      <c r="AY648" s="16" t="s">
        <v>142</v>
      </c>
      <c r="BE648" s="146">
        <f>IF(N648="základní",J648,0)</f>
        <v>0</v>
      </c>
      <c r="BF648" s="146">
        <f>IF(N648="snížená",J648,0)</f>
        <v>0</v>
      </c>
      <c r="BG648" s="146">
        <f>IF(N648="zákl. přenesená",J648,0)</f>
        <v>0</v>
      </c>
      <c r="BH648" s="146">
        <f>IF(N648="sníž. přenesená",J648,0)</f>
        <v>0</v>
      </c>
      <c r="BI648" s="146">
        <f>IF(N648="nulová",J648,0)</f>
        <v>0</v>
      </c>
      <c r="BJ648" s="16" t="s">
        <v>74</v>
      </c>
      <c r="BK648" s="146">
        <f>ROUND(I648*H648,2)</f>
        <v>0</v>
      </c>
      <c r="BL648" s="16" t="s">
        <v>201</v>
      </c>
      <c r="BM648" s="145" t="s">
        <v>839</v>
      </c>
    </row>
    <row r="649" spans="2:65" s="1" customFormat="1" ht="24.15" customHeight="1">
      <c r="B649" s="132"/>
      <c r="C649" s="133" t="s">
        <v>526</v>
      </c>
      <c r="D649" s="133" t="s">
        <v>144</v>
      </c>
      <c r="E649" s="134" t="s">
        <v>840</v>
      </c>
      <c r="F649" s="135" t="s">
        <v>841</v>
      </c>
      <c r="G649" s="136" t="s">
        <v>147</v>
      </c>
      <c r="H649" s="137">
        <v>134.439</v>
      </c>
      <c r="I649" s="138"/>
      <c r="J649" s="139">
        <f>ROUND(I649*H649,2)</f>
        <v>0</v>
      </c>
      <c r="K649" s="140"/>
      <c r="L649" s="31"/>
      <c r="M649" s="141" t="s">
        <v>1</v>
      </c>
      <c r="N649" s="142" t="s">
        <v>37</v>
      </c>
      <c r="P649" s="143">
        <f>O649*H649</f>
        <v>0</v>
      </c>
      <c r="Q649" s="143">
        <v>0</v>
      </c>
      <c r="R649" s="143">
        <f>Q649*H649</f>
        <v>0</v>
      </c>
      <c r="S649" s="143">
        <v>0</v>
      </c>
      <c r="T649" s="144">
        <f>S649*H649</f>
        <v>0</v>
      </c>
      <c r="AR649" s="145" t="s">
        <v>201</v>
      </c>
      <c r="AT649" s="145" t="s">
        <v>144</v>
      </c>
      <c r="AU649" s="145" t="s">
        <v>78</v>
      </c>
      <c r="AY649" s="16" t="s">
        <v>142</v>
      </c>
      <c r="BE649" s="146">
        <f>IF(N649="základní",J649,0)</f>
        <v>0</v>
      </c>
      <c r="BF649" s="146">
        <f>IF(N649="snížená",J649,0)</f>
        <v>0</v>
      </c>
      <c r="BG649" s="146">
        <f>IF(N649="zákl. přenesená",J649,0)</f>
        <v>0</v>
      </c>
      <c r="BH649" s="146">
        <f>IF(N649="sníž. přenesená",J649,0)</f>
        <v>0</v>
      </c>
      <c r="BI649" s="146">
        <f>IF(N649="nulová",J649,0)</f>
        <v>0</v>
      </c>
      <c r="BJ649" s="16" t="s">
        <v>74</v>
      </c>
      <c r="BK649" s="146">
        <f>ROUND(I649*H649,2)</f>
        <v>0</v>
      </c>
      <c r="BL649" s="16" t="s">
        <v>201</v>
      </c>
      <c r="BM649" s="145" t="s">
        <v>842</v>
      </c>
    </row>
    <row r="650" spans="2:51" s="12" customFormat="1" ht="12">
      <c r="B650" s="147"/>
      <c r="D650" s="148" t="s">
        <v>148</v>
      </c>
      <c r="E650" s="149" t="s">
        <v>1</v>
      </c>
      <c r="F650" s="150" t="s">
        <v>843</v>
      </c>
      <c r="H650" s="149" t="s">
        <v>1</v>
      </c>
      <c r="I650" s="151"/>
      <c r="L650" s="147"/>
      <c r="M650" s="152"/>
      <c r="T650" s="153"/>
      <c r="AT650" s="149" t="s">
        <v>148</v>
      </c>
      <c r="AU650" s="149" t="s">
        <v>78</v>
      </c>
      <c r="AV650" s="12" t="s">
        <v>74</v>
      </c>
      <c r="AW650" s="12" t="s">
        <v>29</v>
      </c>
      <c r="AX650" s="12" t="s">
        <v>70</v>
      </c>
      <c r="AY650" s="149" t="s">
        <v>142</v>
      </c>
    </row>
    <row r="651" spans="2:51" s="13" customFormat="1" ht="12">
      <c r="B651" s="154"/>
      <c r="D651" s="148" t="s">
        <v>148</v>
      </c>
      <c r="E651" s="155" t="s">
        <v>1</v>
      </c>
      <c r="F651" s="156" t="s">
        <v>844</v>
      </c>
      <c r="H651" s="157">
        <v>21.768</v>
      </c>
      <c r="I651" s="158"/>
      <c r="L651" s="154"/>
      <c r="M651" s="159"/>
      <c r="T651" s="160"/>
      <c r="AT651" s="155" t="s">
        <v>148</v>
      </c>
      <c r="AU651" s="155" t="s">
        <v>78</v>
      </c>
      <c r="AV651" s="13" t="s">
        <v>78</v>
      </c>
      <c r="AW651" s="13" t="s">
        <v>29</v>
      </c>
      <c r="AX651" s="13" t="s">
        <v>70</v>
      </c>
      <c r="AY651" s="155" t="s">
        <v>142</v>
      </c>
    </row>
    <row r="652" spans="2:51" s="12" customFormat="1" ht="12">
      <c r="B652" s="147"/>
      <c r="D652" s="148" t="s">
        <v>148</v>
      </c>
      <c r="E652" s="149" t="s">
        <v>1</v>
      </c>
      <c r="F652" s="150" t="s">
        <v>845</v>
      </c>
      <c r="H652" s="149" t="s">
        <v>1</v>
      </c>
      <c r="I652" s="151"/>
      <c r="L652" s="147"/>
      <c r="M652" s="152"/>
      <c r="T652" s="153"/>
      <c r="AT652" s="149" t="s">
        <v>148</v>
      </c>
      <c r="AU652" s="149" t="s">
        <v>78</v>
      </c>
      <c r="AV652" s="12" t="s">
        <v>74</v>
      </c>
      <c r="AW652" s="12" t="s">
        <v>29</v>
      </c>
      <c r="AX652" s="12" t="s">
        <v>70</v>
      </c>
      <c r="AY652" s="149" t="s">
        <v>142</v>
      </c>
    </row>
    <row r="653" spans="2:51" s="13" customFormat="1" ht="12">
      <c r="B653" s="154"/>
      <c r="D653" s="148" t="s">
        <v>148</v>
      </c>
      <c r="E653" s="155" t="s">
        <v>1</v>
      </c>
      <c r="F653" s="156" t="s">
        <v>846</v>
      </c>
      <c r="H653" s="157">
        <v>112.671</v>
      </c>
      <c r="I653" s="158"/>
      <c r="L653" s="154"/>
      <c r="M653" s="159"/>
      <c r="T653" s="160"/>
      <c r="AT653" s="155" t="s">
        <v>148</v>
      </c>
      <c r="AU653" s="155" t="s">
        <v>78</v>
      </c>
      <c r="AV653" s="13" t="s">
        <v>78</v>
      </c>
      <c r="AW653" s="13" t="s">
        <v>29</v>
      </c>
      <c r="AX653" s="13" t="s">
        <v>70</v>
      </c>
      <c r="AY653" s="155" t="s">
        <v>142</v>
      </c>
    </row>
    <row r="654" spans="2:51" s="14" customFormat="1" ht="12">
      <c r="B654" s="161"/>
      <c r="D654" s="148" t="s">
        <v>148</v>
      </c>
      <c r="E654" s="162" t="s">
        <v>1</v>
      </c>
      <c r="F654" s="163" t="s">
        <v>152</v>
      </c>
      <c r="H654" s="164">
        <v>134.43900000000002</v>
      </c>
      <c r="I654" s="165"/>
      <c r="L654" s="161"/>
      <c r="M654" s="166"/>
      <c r="T654" s="167"/>
      <c r="AT654" s="162" t="s">
        <v>148</v>
      </c>
      <c r="AU654" s="162" t="s">
        <v>78</v>
      </c>
      <c r="AV654" s="14" t="s">
        <v>84</v>
      </c>
      <c r="AW654" s="14" t="s">
        <v>29</v>
      </c>
      <c r="AX654" s="14" t="s">
        <v>74</v>
      </c>
      <c r="AY654" s="162" t="s">
        <v>142</v>
      </c>
    </row>
    <row r="655" spans="2:63" s="11" customFormat="1" ht="22.75" customHeight="1">
      <c r="B655" s="120"/>
      <c r="D655" s="121" t="s">
        <v>69</v>
      </c>
      <c r="E655" s="130" t="s">
        <v>847</v>
      </c>
      <c r="F655" s="130" t="s">
        <v>848</v>
      </c>
      <c r="I655" s="123"/>
      <c r="J655" s="131">
        <f>BK655</f>
        <v>0</v>
      </c>
      <c r="L655" s="120"/>
      <c r="M655" s="125"/>
      <c r="P655" s="126">
        <f>SUM(P656:P675)</f>
        <v>0</v>
      </c>
      <c r="R655" s="126">
        <f>SUM(R656:R675)</f>
        <v>0</v>
      </c>
      <c r="T655" s="127">
        <f>SUM(T656:T675)</f>
        <v>0</v>
      </c>
      <c r="AR655" s="121" t="s">
        <v>78</v>
      </c>
      <c r="AT655" s="128" t="s">
        <v>69</v>
      </c>
      <c r="AU655" s="128" t="s">
        <v>74</v>
      </c>
      <c r="AY655" s="121" t="s">
        <v>142</v>
      </c>
      <c r="BK655" s="129">
        <f>SUM(BK656:BK675)</f>
        <v>0</v>
      </c>
    </row>
    <row r="656" spans="2:65" s="1" customFormat="1" ht="24.15" customHeight="1">
      <c r="B656" s="132"/>
      <c r="C656" s="133" t="s">
        <v>849</v>
      </c>
      <c r="D656" s="133" t="s">
        <v>144</v>
      </c>
      <c r="E656" s="134" t="s">
        <v>850</v>
      </c>
      <c r="F656" s="135" t="s">
        <v>851</v>
      </c>
      <c r="G656" s="136" t="s">
        <v>147</v>
      </c>
      <c r="H656" s="137">
        <v>2372.241</v>
      </c>
      <c r="I656" s="138"/>
      <c r="J656" s="139">
        <f>ROUND(I656*H656,2)</f>
        <v>0</v>
      </c>
      <c r="K656" s="140"/>
      <c r="L656" s="31"/>
      <c r="M656" s="141" t="s">
        <v>1</v>
      </c>
      <c r="N656" s="142" t="s">
        <v>37</v>
      </c>
      <c r="P656" s="143">
        <f>O656*H656</f>
        <v>0</v>
      </c>
      <c r="Q656" s="143">
        <v>0</v>
      </c>
      <c r="R656" s="143">
        <f>Q656*H656</f>
        <v>0</v>
      </c>
      <c r="S656" s="143">
        <v>0</v>
      </c>
      <c r="T656" s="144">
        <f>S656*H656</f>
        <v>0</v>
      </c>
      <c r="AR656" s="145" t="s">
        <v>201</v>
      </c>
      <c r="AT656" s="145" t="s">
        <v>144</v>
      </c>
      <c r="AU656" s="145" t="s">
        <v>78</v>
      </c>
      <c r="AY656" s="16" t="s">
        <v>142</v>
      </c>
      <c r="BE656" s="146">
        <f>IF(N656="základní",J656,0)</f>
        <v>0</v>
      </c>
      <c r="BF656" s="146">
        <f>IF(N656="snížená",J656,0)</f>
        <v>0</v>
      </c>
      <c r="BG656" s="146">
        <f>IF(N656="zákl. přenesená",J656,0)</f>
        <v>0</v>
      </c>
      <c r="BH656" s="146">
        <f>IF(N656="sníž. přenesená",J656,0)</f>
        <v>0</v>
      </c>
      <c r="BI656" s="146">
        <f>IF(N656="nulová",J656,0)</f>
        <v>0</v>
      </c>
      <c r="BJ656" s="16" t="s">
        <v>74</v>
      </c>
      <c r="BK656" s="146">
        <f>ROUND(I656*H656,2)</f>
        <v>0</v>
      </c>
      <c r="BL656" s="16" t="s">
        <v>201</v>
      </c>
      <c r="BM656" s="145" t="s">
        <v>852</v>
      </c>
    </row>
    <row r="657" spans="2:65" s="1" customFormat="1" ht="24.15" customHeight="1">
      <c r="B657" s="132"/>
      <c r="C657" s="133" t="s">
        <v>530</v>
      </c>
      <c r="D657" s="133" t="s">
        <v>144</v>
      </c>
      <c r="E657" s="134" t="s">
        <v>853</v>
      </c>
      <c r="F657" s="135" t="s">
        <v>854</v>
      </c>
      <c r="G657" s="136" t="s">
        <v>232</v>
      </c>
      <c r="H657" s="137">
        <v>250</v>
      </c>
      <c r="I657" s="138"/>
      <c r="J657" s="139">
        <f>ROUND(I657*H657,2)</f>
        <v>0</v>
      </c>
      <c r="K657" s="140"/>
      <c r="L657" s="31"/>
      <c r="M657" s="141" t="s">
        <v>1</v>
      </c>
      <c r="N657" s="142" t="s">
        <v>37</v>
      </c>
      <c r="P657" s="143">
        <f>O657*H657</f>
        <v>0</v>
      </c>
      <c r="Q657" s="143">
        <v>0</v>
      </c>
      <c r="R657" s="143">
        <f>Q657*H657</f>
        <v>0</v>
      </c>
      <c r="S657" s="143">
        <v>0</v>
      </c>
      <c r="T657" s="144">
        <f>S657*H657</f>
        <v>0</v>
      </c>
      <c r="AR657" s="145" t="s">
        <v>201</v>
      </c>
      <c r="AT657" s="145" t="s">
        <v>144</v>
      </c>
      <c r="AU657" s="145" t="s">
        <v>78</v>
      </c>
      <c r="AY657" s="16" t="s">
        <v>142</v>
      </c>
      <c r="BE657" s="146">
        <f>IF(N657="základní",J657,0)</f>
        <v>0</v>
      </c>
      <c r="BF657" s="146">
        <f>IF(N657="snížená",J657,0)</f>
        <v>0</v>
      </c>
      <c r="BG657" s="146">
        <f>IF(N657="zákl. přenesená",J657,0)</f>
        <v>0</v>
      </c>
      <c r="BH657" s="146">
        <f>IF(N657="sníž. přenesená",J657,0)</f>
        <v>0</v>
      </c>
      <c r="BI657" s="146">
        <f>IF(N657="nulová",J657,0)</f>
        <v>0</v>
      </c>
      <c r="BJ657" s="16" t="s">
        <v>74</v>
      </c>
      <c r="BK657" s="146">
        <f>ROUND(I657*H657,2)</f>
        <v>0</v>
      </c>
      <c r="BL657" s="16" t="s">
        <v>201</v>
      </c>
      <c r="BM657" s="145" t="s">
        <v>855</v>
      </c>
    </row>
    <row r="658" spans="2:65" s="1" customFormat="1" ht="24.15" customHeight="1">
      <c r="B658" s="132"/>
      <c r="C658" s="133" t="s">
        <v>856</v>
      </c>
      <c r="D658" s="133" t="s">
        <v>144</v>
      </c>
      <c r="E658" s="134" t="s">
        <v>857</v>
      </c>
      <c r="F658" s="135" t="s">
        <v>858</v>
      </c>
      <c r="G658" s="136" t="s">
        <v>147</v>
      </c>
      <c r="H658" s="137">
        <v>7.787</v>
      </c>
      <c r="I658" s="138"/>
      <c r="J658" s="139">
        <f>ROUND(I658*H658,2)</f>
        <v>0</v>
      </c>
      <c r="K658" s="140"/>
      <c r="L658" s="31"/>
      <c r="M658" s="141" t="s">
        <v>1</v>
      </c>
      <c r="N658" s="142" t="s">
        <v>37</v>
      </c>
      <c r="P658" s="143">
        <f>O658*H658</f>
        <v>0</v>
      </c>
      <c r="Q658" s="143">
        <v>0</v>
      </c>
      <c r="R658" s="143">
        <f>Q658*H658</f>
        <v>0</v>
      </c>
      <c r="S658" s="143">
        <v>0</v>
      </c>
      <c r="T658" s="144">
        <f>S658*H658</f>
        <v>0</v>
      </c>
      <c r="AR658" s="145" t="s">
        <v>201</v>
      </c>
      <c r="AT658" s="145" t="s">
        <v>144</v>
      </c>
      <c r="AU658" s="145" t="s">
        <v>78</v>
      </c>
      <c r="AY658" s="16" t="s">
        <v>142</v>
      </c>
      <c r="BE658" s="146">
        <f>IF(N658="základní",J658,0)</f>
        <v>0</v>
      </c>
      <c r="BF658" s="146">
        <f>IF(N658="snížená",J658,0)</f>
        <v>0</v>
      </c>
      <c r="BG658" s="146">
        <f>IF(N658="zákl. přenesená",J658,0)</f>
        <v>0</v>
      </c>
      <c r="BH658" s="146">
        <f>IF(N658="sníž. přenesená",J658,0)</f>
        <v>0</v>
      </c>
      <c r="BI658" s="146">
        <f>IF(N658="nulová",J658,0)</f>
        <v>0</v>
      </c>
      <c r="BJ658" s="16" t="s">
        <v>74</v>
      </c>
      <c r="BK658" s="146">
        <f>ROUND(I658*H658,2)</f>
        <v>0</v>
      </c>
      <c r="BL658" s="16" t="s">
        <v>201</v>
      </c>
      <c r="BM658" s="145" t="s">
        <v>859</v>
      </c>
    </row>
    <row r="659" spans="2:51" s="12" customFormat="1" ht="12">
      <c r="B659" s="147"/>
      <c r="D659" s="148" t="s">
        <v>148</v>
      </c>
      <c r="E659" s="149" t="s">
        <v>1</v>
      </c>
      <c r="F659" s="150" t="s">
        <v>170</v>
      </c>
      <c r="H659" s="149" t="s">
        <v>1</v>
      </c>
      <c r="I659" s="151"/>
      <c r="L659" s="147"/>
      <c r="M659" s="152"/>
      <c r="T659" s="153"/>
      <c r="AT659" s="149" t="s">
        <v>148</v>
      </c>
      <c r="AU659" s="149" t="s">
        <v>78</v>
      </c>
      <c r="AV659" s="12" t="s">
        <v>74</v>
      </c>
      <c r="AW659" s="12" t="s">
        <v>29</v>
      </c>
      <c r="AX659" s="12" t="s">
        <v>70</v>
      </c>
      <c r="AY659" s="149" t="s">
        <v>142</v>
      </c>
    </row>
    <row r="660" spans="2:51" s="13" customFormat="1" ht="12">
      <c r="B660" s="154"/>
      <c r="D660" s="148" t="s">
        <v>148</v>
      </c>
      <c r="E660" s="155" t="s">
        <v>1</v>
      </c>
      <c r="F660" s="156" t="s">
        <v>860</v>
      </c>
      <c r="H660" s="157">
        <v>7.787</v>
      </c>
      <c r="I660" s="158"/>
      <c r="L660" s="154"/>
      <c r="M660" s="159"/>
      <c r="T660" s="160"/>
      <c r="AT660" s="155" t="s">
        <v>148</v>
      </c>
      <c r="AU660" s="155" t="s">
        <v>78</v>
      </c>
      <c r="AV660" s="13" t="s">
        <v>78</v>
      </c>
      <c r="AW660" s="13" t="s">
        <v>29</v>
      </c>
      <c r="AX660" s="13" t="s">
        <v>70</v>
      </c>
      <c r="AY660" s="155" t="s">
        <v>142</v>
      </c>
    </row>
    <row r="661" spans="2:51" s="14" customFormat="1" ht="12">
      <c r="B661" s="161"/>
      <c r="D661" s="148" t="s">
        <v>148</v>
      </c>
      <c r="E661" s="162" t="s">
        <v>1</v>
      </c>
      <c r="F661" s="163" t="s">
        <v>152</v>
      </c>
      <c r="H661" s="164">
        <v>7.787</v>
      </c>
      <c r="I661" s="165"/>
      <c r="L661" s="161"/>
      <c r="M661" s="166"/>
      <c r="T661" s="167"/>
      <c r="AT661" s="162" t="s">
        <v>148</v>
      </c>
      <c r="AU661" s="162" t="s">
        <v>78</v>
      </c>
      <c r="AV661" s="14" t="s">
        <v>84</v>
      </c>
      <c r="AW661" s="14" t="s">
        <v>29</v>
      </c>
      <c r="AX661" s="14" t="s">
        <v>74</v>
      </c>
      <c r="AY661" s="162" t="s">
        <v>142</v>
      </c>
    </row>
    <row r="662" spans="2:65" s="1" customFormat="1" ht="24.15" customHeight="1">
      <c r="B662" s="132"/>
      <c r="C662" s="133" t="s">
        <v>533</v>
      </c>
      <c r="D662" s="133" t="s">
        <v>144</v>
      </c>
      <c r="E662" s="134" t="s">
        <v>861</v>
      </c>
      <c r="F662" s="135" t="s">
        <v>862</v>
      </c>
      <c r="G662" s="136" t="s">
        <v>147</v>
      </c>
      <c r="H662" s="137">
        <v>2372.241</v>
      </c>
      <c r="I662" s="138"/>
      <c r="J662" s="139">
        <f>ROUND(I662*H662,2)</f>
        <v>0</v>
      </c>
      <c r="K662" s="140"/>
      <c r="L662" s="31"/>
      <c r="M662" s="141" t="s">
        <v>1</v>
      </c>
      <c r="N662" s="142" t="s">
        <v>37</v>
      </c>
      <c r="P662" s="143">
        <f>O662*H662</f>
        <v>0</v>
      </c>
      <c r="Q662" s="143">
        <v>0</v>
      </c>
      <c r="R662" s="143">
        <f>Q662*H662</f>
        <v>0</v>
      </c>
      <c r="S662" s="143">
        <v>0</v>
      </c>
      <c r="T662" s="144">
        <f>S662*H662</f>
        <v>0</v>
      </c>
      <c r="AR662" s="145" t="s">
        <v>201</v>
      </c>
      <c r="AT662" s="145" t="s">
        <v>144</v>
      </c>
      <c r="AU662" s="145" t="s">
        <v>78</v>
      </c>
      <c r="AY662" s="16" t="s">
        <v>142</v>
      </c>
      <c r="BE662" s="146">
        <f>IF(N662="základní",J662,0)</f>
        <v>0</v>
      </c>
      <c r="BF662" s="146">
        <f>IF(N662="snížená",J662,0)</f>
        <v>0</v>
      </c>
      <c r="BG662" s="146">
        <f>IF(N662="zákl. přenesená",J662,0)</f>
        <v>0</v>
      </c>
      <c r="BH662" s="146">
        <f>IF(N662="sníž. přenesená",J662,0)</f>
        <v>0</v>
      </c>
      <c r="BI662" s="146">
        <f>IF(N662="nulová",J662,0)</f>
        <v>0</v>
      </c>
      <c r="BJ662" s="16" t="s">
        <v>74</v>
      </c>
      <c r="BK662" s="146">
        <f>ROUND(I662*H662,2)</f>
        <v>0</v>
      </c>
      <c r="BL662" s="16" t="s">
        <v>201</v>
      </c>
      <c r="BM662" s="145" t="s">
        <v>863</v>
      </c>
    </row>
    <row r="663" spans="2:51" s="13" customFormat="1" ht="12">
      <c r="B663" s="154"/>
      <c r="D663" s="148" t="s">
        <v>148</v>
      </c>
      <c r="E663" s="155" t="s">
        <v>1</v>
      </c>
      <c r="F663" s="156" t="s">
        <v>864</v>
      </c>
      <c r="H663" s="157">
        <v>2372.241</v>
      </c>
      <c r="I663" s="158"/>
      <c r="L663" s="154"/>
      <c r="M663" s="159"/>
      <c r="T663" s="160"/>
      <c r="AT663" s="155" t="s">
        <v>148</v>
      </c>
      <c r="AU663" s="155" t="s">
        <v>78</v>
      </c>
      <c r="AV663" s="13" t="s">
        <v>78</v>
      </c>
      <c r="AW663" s="13" t="s">
        <v>29</v>
      </c>
      <c r="AX663" s="13" t="s">
        <v>70</v>
      </c>
      <c r="AY663" s="155" t="s">
        <v>142</v>
      </c>
    </row>
    <row r="664" spans="2:51" s="14" customFormat="1" ht="12">
      <c r="B664" s="161"/>
      <c r="D664" s="148" t="s">
        <v>148</v>
      </c>
      <c r="E664" s="162" t="s">
        <v>1</v>
      </c>
      <c r="F664" s="163" t="s">
        <v>152</v>
      </c>
      <c r="H664" s="164">
        <v>2372.241</v>
      </c>
      <c r="I664" s="165"/>
      <c r="L664" s="161"/>
      <c r="M664" s="166"/>
      <c r="T664" s="167"/>
      <c r="AT664" s="162" t="s">
        <v>148</v>
      </c>
      <c r="AU664" s="162" t="s">
        <v>78</v>
      </c>
      <c r="AV664" s="14" t="s">
        <v>84</v>
      </c>
      <c r="AW664" s="14" t="s">
        <v>29</v>
      </c>
      <c r="AX664" s="14" t="s">
        <v>74</v>
      </c>
      <c r="AY664" s="162" t="s">
        <v>142</v>
      </c>
    </row>
    <row r="665" spans="2:65" s="1" customFormat="1" ht="24.15" customHeight="1">
      <c r="B665" s="132"/>
      <c r="C665" s="133" t="s">
        <v>533</v>
      </c>
      <c r="D665" s="133" t="s">
        <v>144</v>
      </c>
      <c r="E665" s="134" t="s">
        <v>865</v>
      </c>
      <c r="F665" s="135" t="s">
        <v>862</v>
      </c>
      <c r="G665" s="136" t="s">
        <v>147</v>
      </c>
      <c r="H665" s="137">
        <v>250</v>
      </c>
      <c r="I665" s="138"/>
      <c r="J665" s="139">
        <f>ROUND(I665*H665,2)</f>
        <v>0</v>
      </c>
      <c r="K665" s="140"/>
      <c r="L665" s="31"/>
      <c r="M665" s="141" t="s">
        <v>1</v>
      </c>
      <c r="N665" s="142" t="s">
        <v>37</v>
      </c>
      <c r="P665" s="143">
        <f>O665*H665</f>
        <v>0</v>
      </c>
      <c r="Q665" s="143">
        <v>0</v>
      </c>
      <c r="R665" s="143">
        <f>Q665*H665</f>
        <v>0</v>
      </c>
      <c r="S665" s="143">
        <v>0</v>
      </c>
      <c r="T665" s="144">
        <f>S665*H665</f>
        <v>0</v>
      </c>
      <c r="AR665" s="145" t="s">
        <v>201</v>
      </c>
      <c r="AT665" s="145" t="s">
        <v>144</v>
      </c>
      <c r="AU665" s="145" t="s">
        <v>78</v>
      </c>
      <c r="AY665" s="16" t="s">
        <v>142</v>
      </c>
      <c r="BE665" s="146">
        <f>IF(N665="základní",J665,0)</f>
        <v>0</v>
      </c>
      <c r="BF665" s="146">
        <f>IF(N665="snížená",J665,0)</f>
        <v>0</v>
      </c>
      <c r="BG665" s="146">
        <f>IF(N665="zákl. přenesená",J665,0)</f>
        <v>0</v>
      </c>
      <c r="BH665" s="146">
        <f>IF(N665="sníž. přenesená",J665,0)</f>
        <v>0</v>
      </c>
      <c r="BI665" s="146">
        <f>IF(N665="nulová",J665,0)</f>
        <v>0</v>
      </c>
      <c r="BJ665" s="16" t="s">
        <v>74</v>
      </c>
      <c r="BK665" s="146">
        <f>ROUND(I665*H665,2)</f>
        <v>0</v>
      </c>
      <c r="BL665" s="16" t="s">
        <v>201</v>
      </c>
      <c r="BM665" s="145" t="s">
        <v>866</v>
      </c>
    </row>
    <row r="666" spans="2:65" s="1" customFormat="1" ht="24.15" customHeight="1">
      <c r="B666" s="132"/>
      <c r="C666" s="133" t="s">
        <v>867</v>
      </c>
      <c r="D666" s="133" t="s">
        <v>144</v>
      </c>
      <c r="E666" s="134" t="s">
        <v>868</v>
      </c>
      <c r="F666" s="135" t="s">
        <v>869</v>
      </c>
      <c r="G666" s="136" t="s">
        <v>147</v>
      </c>
      <c r="H666" s="137">
        <v>2122.241</v>
      </c>
      <c r="I666" s="138"/>
      <c r="J666" s="139">
        <f>ROUND(I666*H666,2)</f>
        <v>0</v>
      </c>
      <c r="K666" s="140"/>
      <c r="L666" s="31"/>
      <c r="M666" s="141" t="s">
        <v>1</v>
      </c>
      <c r="N666" s="142" t="s">
        <v>37</v>
      </c>
      <c r="P666" s="143">
        <f>O666*H666</f>
        <v>0</v>
      </c>
      <c r="Q666" s="143">
        <v>0</v>
      </c>
      <c r="R666" s="143">
        <f>Q666*H666</f>
        <v>0</v>
      </c>
      <c r="S666" s="143">
        <v>0</v>
      </c>
      <c r="T666" s="144">
        <f>S666*H666</f>
        <v>0</v>
      </c>
      <c r="AR666" s="145" t="s">
        <v>201</v>
      </c>
      <c r="AT666" s="145" t="s">
        <v>144</v>
      </c>
      <c r="AU666" s="145" t="s">
        <v>78</v>
      </c>
      <c r="AY666" s="16" t="s">
        <v>142</v>
      </c>
      <c r="BE666" s="146">
        <f>IF(N666="základní",J666,0)</f>
        <v>0</v>
      </c>
      <c r="BF666" s="146">
        <f>IF(N666="snížená",J666,0)</f>
        <v>0</v>
      </c>
      <c r="BG666" s="146">
        <f>IF(N666="zákl. přenesená",J666,0)</f>
        <v>0</v>
      </c>
      <c r="BH666" s="146">
        <f>IF(N666="sníž. přenesená",J666,0)</f>
        <v>0</v>
      </c>
      <c r="BI666" s="146">
        <f>IF(N666="nulová",J666,0)</f>
        <v>0</v>
      </c>
      <c r="BJ666" s="16" t="s">
        <v>74</v>
      </c>
      <c r="BK666" s="146">
        <f>ROUND(I666*H666,2)</f>
        <v>0</v>
      </c>
      <c r="BL666" s="16" t="s">
        <v>201</v>
      </c>
      <c r="BM666" s="145" t="s">
        <v>870</v>
      </c>
    </row>
    <row r="667" spans="2:51" s="12" customFormat="1" ht="12">
      <c r="B667" s="147"/>
      <c r="D667" s="148" t="s">
        <v>148</v>
      </c>
      <c r="E667" s="149" t="s">
        <v>1</v>
      </c>
      <c r="F667" s="150" t="s">
        <v>871</v>
      </c>
      <c r="H667" s="149" t="s">
        <v>1</v>
      </c>
      <c r="I667" s="151"/>
      <c r="L667" s="147"/>
      <c r="M667" s="152"/>
      <c r="T667" s="153"/>
      <c r="AT667" s="149" t="s">
        <v>148</v>
      </c>
      <c r="AU667" s="149" t="s">
        <v>78</v>
      </c>
      <c r="AV667" s="12" t="s">
        <v>74</v>
      </c>
      <c r="AW667" s="12" t="s">
        <v>29</v>
      </c>
      <c r="AX667" s="12" t="s">
        <v>70</v>
      </c>
      <c r="AY667" s="149" t="s">
        <v>142</v>
      </c>
    </row>
    <row r="668" spans="2:51" s="12" customFormat="1" ht="12">
      <c r="B668" s="147"/>
      <c r="D668" s="148" t="s">
        <v>148</v>
      </c>
      <c r="E668" s="149" t="s">
        <v>1</v>
      </c>
      <c r="F668" s="150" t="s">
        <v>872</v>
      </c>
      <c r="H668" s="149" t="s">
        <v>1</v>
      </c>
      <c r="I668" s="151"/>
      <c r="L668" s="147"/>
      <c r="M668" s="152"/>
      <c r="T668" s="153"/>
      <c r="AT668" s="149" t="s">
        <v>148</v>
      </c>
      <c r="AU668" s="149" t="s">
        <v>78</v>
      </c>
      <c r="AV668" s="12" t="s">
        <v>74</v>
      </c>
      <c r="AW668" s="12" t="s">
        <v>29</v>
      </c>
      <c r="AX668" s="12" t="s">
        <v>70</v>
      </c>
      <c r="AY668" s="149" t="s">
        <v>142</v>
      </c>
    </row>
    <row r="669" spans="2:51" s="13" customFormat="1" ht="12">
      <c r="B669" s="154"/>
      <c r="D669" s="148" t="s">
        <v>148</v>
      </c>
      <c r="E669" s="155" t="s">
        <v>1</v>
      </c>
      <c r="F669" s="156" t="s">
        <v>351</v>
      </c>
      <c r="H669" s="157">
        <v>514.282</v>
      </c>
      <c r="I669" s="158"/>
      <c r="L669" s="154"/>
      <c r="M669" s="159"/>
      <c r="T669" s="160"/>
      <c r="AT669" s="155" t="s">
        <v>148</v>
      </c>
      <c r="AU669" s="155" t="s">
        <v>78</v>
      </c>
      <c r="AV669" s="13" t="s">
        <v>78</v>
      </c>
      <c r="AW669" s="13" t="s">
        <v>29</v>
      </c>
      <c r="AX669" s="13" t="s">
        <v>70</v>
      </c>
      <c r="AY669" s="155" t="s">
        <v>142</v>
      </c>
    </row>
    <row r="670" spans="2:51" s="12" customFormat="1" ht="12">
      <c r="B670" s="147"/>
      <c r="D670" s="148" t="s">
        <v>148</v>
      </c>
      <c r="E670" s="149" t="s">
        <v>1</v>
      </c>
      <c r="F670" s="150" t="s">
        <v>873</v>
      </c>
      <c r="H670" s="149" t="s">
        <v>1</v>
      </c>
      <c r="I670" s="151"/>
      <c r="L670" s="147"/>
      <c r="M670" s="152"/>
      <c r="T670" s="153"/>
      <c r="AT670" s="149" t="s">
        <v>148</v>
      </c>
      <c r="AU670" s="149" t="s">
        <v>78</v>
      </c>
      <c r="AV670" s="12" t="s">
        <v>74</v>
      </c>
      <c r="AW670" s="12" t="s">
        <v>29</v>
      </c>
      <c r="AX670" s="12" t="s">
        <v>70</v>
      </c>
      <c r="AY670" s="149" t="s">
        <v>142</v>
      </c>
    </row>
    <row r="671" spans="2:51" s="13" customFormat="1" ht="12">
      <c r="B671" s="154"/>
      <c r="D671" s="148" t="s">
        <v>148</v>
      </c>
      <c r="E671" s="155" t="s">
        <v>1</v>
      </c>
      <c r="F671" s="156" t="s">
        <v>874</v>
      </c>
      <c r="H671" s="157">
        <v>53.259</v>
      </c>
      <c r="I671" s="158"/>
      <c r="L671" s="154"/>
      <c r="M671" s="159"/>
      <c r="T671" s="160"/>
      <c r="AT671" s="155" t="s">
        <v>148</v>
      </c>
      <c r="AU671" s="155" t="s">
        <v>78</v>
      </c>
      <c r="AV671" s="13" t="s">
        <v>78</v>
      </c>
      <c r="AW671" s="13" t="s">
        <v>29</v>
      </c>
      <c r="AX671" s="13" t="s">
        <v>70</v>
      </c>
      <c r="AY671" s="155" t="s">
        <v>142</v>
      </c>
    </row>
    <row r="672" spans="2:51" s="12" customFormat="1" ht="12">
      <c r="B672" s="147"/>
      <c r="D672" s="148" t="s">
        <v>148</v>
      </c>
      <c r="E672" s="149" t="s">
        <v>1</v>
      </c>
      <c r="F672" s="150" t="s">
        <v>875</v>
      </c>
      <c r="H672" s="149" t="s">
        <v>1</v>
      </c>
      <c r="I672" s="151"/>
      <c r="L672" s="147"/>
      <c r="M672" s="152"/>
      <c r="T672" s="153"/>
      <c r="AT672" s="149" t="s">
        <v>148</v>
      </c>
      <c r="AU672" s="149" t="s">
        <v>78</v>
      </c>
      <c r="AV672" s="12" t="s">
        <v>74</v>
      </c>
      <c r="AW672" s="12" t="s">
        <v>29</v>
      </c>
      <c r="AX672" s="12" t="s">
        <v>70</v>
      </c>
      <c r="AY672" s="149" t="s">
        <v>142</v>
      </c>
    </row>
    <row r="673" spans="2:51" s="13" customFormat="1" ht="12">
      <c r="B673" s="154"/>
      <c r="D673" s="148" t="s">
        <v>148</v>
      </c>
      <c r="E673" s="155" t="s">
        <v>1</v>
      </c>
      <c r="F673" s="156" t="s">
        <v>356</v>
      </c>
      <c r="H673" s="157">
        <v>1554.7</v>
      </c>
      <c r="I673" s="158"/>
      <c r="L673" s="154"/>
      <c r="M673" s="159"/>
      <c r="T673" s="160"/>
      <c r="AT673" s="155" t="s">
        <v>148</v>
      </c>
      <c r="AU673" s="155" t="s">
        <v>78</v>
      </c>
      <c r="AV673" s="13" t="s">
        <v>78</v>
      </c>
      <c r="AW673" s="13" t="s">
        <v>29</v>
      </c>
      <c r="AX673" s="13" t="s">
        <v>70</v>
      </c>
      <c r="AY673" s="155" t="s">
        <v>142</v>
      </c>
    </row>
    <row r="674" spans="2:51" s="14" customFormat="1" ht="12">
      <c r="B674" s="161"/>
      <c r="D674" s="148" t="s">
        <v>148</v>
      </c>
      <c r="E674" s="162" t="s">
        <v>1</v>
      </c>
      <c r="F674" s="163" t="s">
        <v>152</v>
      </c>
      <c r="H674" s="164">
        <v>2122.241</v>
      </c>
      <c r="I674" s="165"/>
      <c r="L674" s="161"/>
      <c r="M674" s="166"/>
      <c r="T674" s="167"/>
      <c r="AT674" s="162" t="s">
        <v>148</v>
      </c>
      <c r="AU674" s="162" t="s">
        <v>78</v>
      </c>
      <c r="AV674" s="14" t="s">
        <v>84</v>
      </c>
      <c r="AW674" s="14" t="s">
        <v>29</v>
      </c>
      <c r="AX674" s="14" t="s">
        <v>74</v>
      </c>
      <c r="AY674" s="162" t="s">
        <v>142</v>
      </c>
    </row>
    <row r="675" spans="2:65" s="1" customFormat="1" ht="16.5" customHeight="1">
      <c r="B675" s="132"/>
      <c r="C675" s="133" t="s">
        <v>537</v>
      </c>
      <c r="D675" s="133" t="s">
        <v>144</v>
      </c>
      <c r="E675" s="134" t="s">
        <v>876</v>
      </c>
      <c r="F675" s="135" t="s">
        <v>877</v>
      </c>
      <c r="G675" s="136" t="s">
        <v>147</v>
      </c>
      <c r="H675" s="137">
        <v>250</v>
      </c>
      <c r="I675" s="138"/>
      <c r="J675" s="139">
        <f>ROUND(I675*H675,2)</f>
        <v>0</v>
      </c>
      <c r="K675" s="140"/>
      <c r="L675" s="31"/>
      <c r="M675" s="141" t="s">
        <v>1</v>
      </c>
      <c r="N675" s="142" t="s">
        <v>37</v>
      </c>
      <c r="P675" s="143">
        <f>O675*H675</f>
        <v>0</v>
      </c>
      <c r="Q675" s="143">
        <v>0</v>
      </c>
      <c r="R675" s="143">
        <f>Q675*H675</f>
        <v>0</v>
      </c>
      <c r="S675" s="143">
        <v>0</v>
      </c>
      <c r="T675" s="144">
        <f>S675*H675</f>
        <v>0</v>
      </c>
      <c r="AR675" s="145" t="s">
        <v>201</v>
      </c>
      <c r="AT675" s="145" t="s">
        <v>144</v>
      </c>
      <c r="AU675" s="145" t="s">
        <v>78</v>
      </c>
      <c r="AY675" s="16" t="s">
        <v>142</v>
      </c>
      <c r="BE675" s="146">
        <f>IF(N675="základní",J675,0)</f>
        <v>0</v>
      </c>
      <c r="BF675" s="146">
        <f>IF(N675="snížená",J675,0)</f>
        <v>0</v>
      </c>
      <c r="BG675" s="146">
        <f>IF(N675="zákl. přenesená",J675,0)</f>
        <v>0</v>
      </c>
      <c r="BH675" s="146">
        <f>IF(N675="sníž. přenesená",J675,0)</f>
        <v>0</v>
      </c>
      <c r="BI675" s="146">
        <f>IF(N675="nulová",J675,0)</f>
        <v>0</v>
      </c>
      <c r="BJ675" s="16" t="s">
        <v>74</v>
      </c>
      <c r="BK675" s="146">
        <f>ROUND(I675*H675,2)</f>
        <v>0</v>
      </c>
      <c r="BL675" s="16" t="s">
        <v>201</v>
      </c>
      <c r="BM675" s="145" t="s">
        <v>878</v>
      </c>
    </row>
    <row r="676" spans="2:63" s="11" customFormat="1" ht="22.75" customHeight="1">
      <c r="B676" s="120"/>
      <c r="D676" s="121" t="s">
        <v>69</v>
      </c>
      <c r="E676" s="130" t="s">
        <v>879</v>
      </c>
      <c r="F676" s="130" t="s">
        <v>880</v>
      </c>
      <c r="I676" s="123"/>
      <c r="J676" s="131">
        <f>BK676</f>
        <v>0</v>
      </c>
      <c r="L676" s="120"/>
      <c r="M676" s="125"/>
      <c r="P676" s="126">
        <f>SUM(P677:P684)</f>
        <v>0</v>
      </c>
      <c r="R676" s="126">
        <f>SUM(R677:R684)</f>
        <v>0</v>
      </c>
      <c r="T676" s="127">
        <f>SUM(T677:T684)</f>
        <v>0</v>
      </c>
      <c r="AR676" s="121" t="s">
        <v>78</v>
      </c>
      <c r="AT676" s="128" t="s">
        <v>69</v>
      </c>
      <c r="AU676" s="128" t="s">
        <v>74</v>
      </c>
      <c r="AY676" s="121" t="s">
        <v>142</v>
      </c>
      <c r="BK676" s="129">
        <f>SUM(BK677:BK684)</f>
        <v>0</v>
      </c>
    </row>
    <row r="677" spans="2:65" s="1" customFormat="1" ht="55.5" customHeight="1">
      <c r="B677" s="132"/>
      <c r="C677" s="133" t="s">
        <v>881</v>
      </c>
      <c r="D677" s="133" t="s">
        <v>144</v>
      </c>
      <c r="E677" s="134" t="s">
        <v>882</v>
      </c>
      <c r="F677" s="135" t="s">
        <v>883</v>
      </c>
      <c r="G677" s="136" t="s">
        <v>232</v>
      </c>
      <c r="H677" s="137">
        <v>3</v>
      </c>
      <c r="I677" s="138"/>
      <c r="J677" s="139">
        <f aca="true" t="shared" si="20" ref="J677:J684">ROUND(I677*H677,2)</f>
        <v>0</v>
      </c>
      <c r="K677" s="140"/>
      <c r="L677" s="31"/>
      <c r="M677" s="141" t="s">
        <v>1</v>
      </c>
      <c r="N677" s="142" t="s">
        <v>37</v>
      </c>
      <c r="P677" s="143">
        <f aca="true" t="shared" si="21" ref="P677:P684">O677*H677</f>
        <v>0</v>
      </c>
      <c r="Q677" s="143">
        <v>0</v>
      </c>
      <c r="R677" s="143">
        <f aca="true" t="shared" si="22" ref="R677:R684">Q677*H677</f>
        <v>0</v>
      </c>
      <c r="S677" s="143">
        <v>0</v>
      </c>
      <c r="T677" s="144">
        <f aca="true" t="shared" si="23" ref="T677:T684">S677*H677</f>
        <v>0</v>
      </c>
      <c r="AR677" s="145" t="s">
        <v>201</v>
      </c>
      <c r="AT677" s="145" t="s">
        <v>144</v>
      </c>
      <c r="AU677" s="145" t="s">
        <v>78</v>
      </c>
      <c r="AY677" s="16" t="s">
        <v>142</v>
      </c>
      <c r="BE677" s="146">
        <f aca="true" t="shared" si="24" ref="BE677:BE684">IF(N677="základní",J677,0)</f>
        <v>0</v>
      </c>
      <c r="BF677" s="146">
        <f aca="true" t="shared" si="25" ref="BF677:BF684">IF(N677="snížená",J677,0)</f>
        <v>0</v>
      </c>
      <c r="BG677" s="146">
        <f aca="true" t="shared" si="26" ref="BG677:BG684">IF(N677="zákl. přenesená",J677,0)</f>
        <v>0</v>
      </c>
      <c r="BH677" s="146">
        <f aca="true" t="shared" si="27" ref="BH677:BH684">IF(N677="sníž. přenesená",J677,0)</f>
        <v>0</v>
      </c>
      <c r="BI677" s="146">
        <f aca="true" t="shared" si="28" ref="BI677:BI684">IF(N677="nulová",J677,0)</f>
        <v>0</v>
      </c>
      <c r="BJ677" s="16" t="s">
        <v>74</v>
      </c>
      <c r="BK677" s="146">
        <f aca="true" t="shared" si="29" ref="BK677:BK684">ROUND(I677*H677,2)</f>
        <v>0</v>
      </c>
      <c r="BL677" s="16" t="s">
        <v>201</v>
      </c>
      <c r="BM677" s="145" t="s">
        <v>884</v>
      </c>
    </row>
    <row r="678" spans="2:65" s="1" customFormat="1" ht="55.5" customHeight="1">
      <c r="B678" s="132"/>
      <c r="C678" s="133" t="s">
        <v>540</v>
      </c>
      <c r="D678" s="133" t="s">
        <v>144</v>
      </c>
      <c r="E678" s="134" t="s">
        <v>885</v>
      </c>
      <c r="F678" s="135" t="s">
        <v>886</v>
      </c>
      <c r="G678" s="136" t="s">
        <v>232</v>
      </c>
      <c r="H678" s="137">
        <v>3</v>
      </c>
      <c r="I678" s="138"/>
      <c r="J678" s="139">
        <f t="shared" si="20"/>
        <v>0</v>
      </c>
      <c r="K678" s="140"/>
      <c r="L678" s="31"/>
      <c r="M678" s="141" t="s">
        <v>1</v>
      </c>
      <c r="N678" s="142" t="s">
        <v>37</v>
      </c>
      <c r="P678" s="143">
        <f t="shared" si="21"/>
        <v>0</v>
      </c>
      <c r="Q678" s="143">
        <v>0</v>
      </c>
      <c r="R678" s="143">
        <f t="shared" si="22"/>
        <v>0</v>
      </c>
      <c r="S678" s="143">
        <v>0</v>
      </c>
      <c r="T678" s="144">
        <f t="shared" si="23"/>
        <v>0</v>
      </c>
      <c r="AR678" s="145" t="s">
        <v>201</v>
      </c>
      <c r="AT678" s="145" t="s">
        <v>144</v>
      </c>
      <c r="AU678" s="145" t="s">
        <v>78</v>
      </c>
      <c r="AY678" s="16" t="s">
        <v>142</v>
      </c>
      <c r="BE678" s="146">
        <f t="shared" si="24"/>
        <v>0</v>
      </c>
      <c r="BF678" s="146">
        <f t="shared" si="25"/>
        <v>0</v>
      </c>
      <c r="BG678" s="146">
        <f t="shared" si="26"/>
        <v>0</v>
      </c>
      <c r="BH678" s="146">
        <f t="shared" si="27"/>
        <v>0</v>
      </c>
      <c r="BI678" s="146">
        <f t="shared" si="28"/>
        <v>0</v>
      </c>
      <c r="BJ678" s="16" t="s">
        <v>74</v>
      </c>
      <c r="BK678" s="146">
        <f t="shared" si="29"/>
        <v>0</v>
      </c>
      <c r="BL678" s="16" t="s">
        <v>201</v>
      </c>
      <c r="BM678" s="145" t="s">
        <v>887</v>
      </c>
    </row>
    <row r="679" spans="2:65" s="1" customFormat="1" ht="55.5" customHeight="1">
      <c r="B679" s="132"/>
      <c r="C679" s="133" t="s">
        <v>888</v>
      </c>
      <c r="D679" s="133" t="s">
        <v>144</v>
      </c>
      <c r="E679" s="134" t="s">
        <v>889</v>
      </c>
      <c r="F679" s="135" t="s">
        <v>890</v>
      </c>
      <c r="G679" s="136" t="s">
        <v>232</v>
      </c>
      <c r="H679" s="137">
        <v>1</v>
      </c>
      <c r="I679" s="138"/>
      <c r="J679" s="139">
        <f t="shared" si="20"/>
        <v>0</v>
      </c>
      <c r="K679" s="140"/>
      <c r="L679" s="31"/>
      <c r="M679" s="141" t="s">
        <v>1</v>
      </c>
      <c r="N679" s="142" t="s">
        <v>37</v>
      </c>
      <c r="P679" s="143">
        <f t="shared" si="21"/>
        <v>0</v>
      </c>
      <c r="Q679" s="143">
        <v>0</v>
      </c>
      <c r="R679" s="143">
        <f t="shared" si="22"/>
        <v>0</v>
      </c>
      <c r="S679" s="143">
        <v>0</v>
      </c>
      <c r="T679" s="144">
        <f t="shared" si="23"/>
        <v>0</v>
      </c>
      <c r="AR679" s="145" t="s">
        <v>201</v>
      </c>
      <c r="AT679" s="145" t="s">
        <v>144</v>
      </c>
      <c r="AU679" s="145" t="s">
        <v>78</v>
      </c>
      <c r="AY679" s="16" t="s">
        <v>142</v>
      </c>
      <c r="BE679" s="146">
        <f t="shared" si="24"/>
        <v>0</v>
      </c>
      <c r="BF679" s="146">
        <f t="shared" si="25"/>
        <v>0</v>
      </c>
      <c r="BG679" s="146">
        <f t="shared" si="26"/>
        <v>0</v>
      </c>
      <c r="BH679" s="146">
        <f t="shared" si="27"/>
        <v>0</v>
      </c>
      <c r="BI679" s="146">
        <f t="shared" si="28"/>
        <v>0</v>
      </c>
      <c r="BJ679" s="16" t="s">
        <v>74</v>
      </c>
      <c r="BK679" s="146">
        <f t="shared" si="29"/>
        <v>0</v>
      </c>
      <c r="BL679" s="16" t="s">
        <v>201</v>
      </c>
      <c r="BM679" s="145" t="s">
        <v>891</v>
      </c>
    </row>
    <row r="680" spans="2:65" s="1" customFormat="1" ht="55.5" customHeight="1">
      <c r="B680" s="132"/>
      <c r="C680" s="133" t="s">
        <v>544</v>
      </c>
      <c r="D680" s="133" t="s">
        <v>144</v>
      </c>
      <c r="E680" s="134" t="s">
        <v>892</v>
      </c>
      <c r="F680" s="135" t="s">
        <v>893</v>
      </c>
      <c r="G680" s="136" t="s">
        <v>232</v>
      </c>
      <c r="H680" s="137">
        <v>3</v>
      </c>
      <c r="I680" s="138"/>
      <c r="J680" s="139">
        <f t="shared" si="20"/>
        <v>0</v>
      </c>
      <c r="K680" s="140"/>
      <c r="L680" s="31"/>
      <c r="M680" s="141" t="s">
        <v>1</v>
      </c>
      <c r="N680" s="142" t="s">
        <v>37</v>
      </c>
      <c r="P680" s="143">
        <f t="shared" si="21"/>
        <v>0</v>
      </c>
      <c r="Q680" s="143">
        <v>0</v>
      </c>
      <c r="R680" s="143">
        <f t="shared" si="22"/>
        <v>0</v>
      </c>
      <c r="S680" s="143">
        <v>0</v>
      </c>
      <c r="T680" s="144">
        <f t="shared" si="23"/>
        <v>0</v>
      </c>
      <c r="AR680" s="145" t="s">
        <v>201</v>
      </c>
      <c r="AT680" s="145" t="s">
        <v>144</v>
      </c>
      <c r="AU680" s="145" t="s">
        <v>78</v>
      </c>
      <c r="AY680" s="16" t="s">
        <v>142</v>
      </c>
      <c r="BE680" s="146">
        <f t="shared" si="24"/>
        <v>0</v>
      </c>
      <c r="BF680" s="146">
        <f t="shared" si="25"/>
        <v>0</v>
      </c>
      <c r="BG680" s="146">
        <f t="shared" si="26"/>
        <v>0</v>
      </c>
      <c r="BH680" s="146">
        <f t="shared" si="27"/>
        <v>0</v>
      </c>
      <c r="BI680" s="146">
        <f t="shared" si="28"/>
        <v>0</v>
      </c>
      <c r="BJ680" s="16" t="s">
        <v>74</v>
      </c>
      <c r="BK680" s="146">
        <f t="shared" si="29"/>
        <v>0</v>
      </c>
      <c r="BL680" s="16" t="s">
        <v>201</v>
      </c>
      <c r="BM680" s="145" t="s">
        <v>894</v>
      </c>
    </row>
    <row r="681" spans="2:65" s="1" customFormat="1" ht="55.5" customHeight="1">
      <c r="B681" s="132"/>
      <c r="C681" s="133" t="s">
        <v>895</v>
      </c>
      <c r="D681" s="133" t="s">
        <v>144</v>
      </c>
      <c r="E681" s="134" t="s">
        <v>896</v>
      </c>
      <c r="F681" s="135" t="s">
        <v>897</v>
      </c>
      <c r="G681" s="136" t="s">
        <v>232</v>
      </c>
      <c r="H681" s="137">
        <v>3</v>
      </c>
      <c r="I681" s="138"/>
      <c r="J681" s="139">
        <f t="shared" si="20"/>
        <v>0</v>
      </c>
      <c r="K681" s="140"/>
      <c r="L681" s="31"/>
      <c r="M681" s="141" t="s">
        <v>1</v>
      </c>
      <c r="N681" s="142" t="s">
        <v>37</v>
      </c>
      <c r="P681" s="143">
        <f t="shared" si="21"/>
        <v>0</v>
      </c>
      <c r="Q681" s="143">
        <v>0</v>
      </c>
      <c r="R681" s="143">
        <f t="shared" si="22"/>
        <v>0</v>
      </c>
      <c r="S681" s="143">
        <v>0</v>
      </c>
      <c r="T681" s="144">
        <f t="shared" si="23"/>
        <v>0</v>
      </c>
      <c r="AR681" s="145" t="s">
        <v>201</v>
      </c>
      <c r="AT681" s="145" t="s">
        <v>144</v>
      </c>
      <c r="AU681" s="145" t="s">
        <v>78</v>
      </c>
      <c r="AY681" s="16" t="s">
        <v>142</v>
      </c>
      <c r="BE681" s="146">
        <f t="shared" si="24"/>
        <v>0</v>
      </c>
      <c r="BF681" s="146">
        <f t="shared" si="25"/>
        <v>0</v>
      </c>
      <c r="BG681" s="146">
        <f t="shared" si="26"/>
        <v>0</v>
      </c>
      <c r="BH681" s="146">
        <f t="shared" si="27"/>
        <v>0</v>
      </c>
      <c r="BI681" s="146">
        <f t="shared" si="28"/>
        <v>0</v>
      </c>
      <c r="BJ681" s="16" t="s">
        <v>74</v>
      </c>
      <c r="BK681" s="146">
        <f t="shared" si="29"/>
        <v>0</v>
      </c>
      <c r="BL681" s="16" t="s">
        <v>201</v>
      </c>
      <c r="BM681" s="145" t="s">
        <v>898</v>
      </c>
    </row>
    <row r="682" spans="2:65" s="1" customFormat="1" ht="55.5" customHeight="1">
      <c r="B682" s="132"/>
      <c r="C682" s="133" t="s">
        <v>547</v>
      </c>
      <c r="D682" s="133" t="s">
        <v>144</v>
      </c>
      <c r="E682" s="134" t="s">
        <v>899</v>
      </c>
      <c r="F682" s="135" t="s">
        <v>900</v>
      </c>
      <c r="G682" s="136" t="s">
        <v>232</v>
      </c>
      <c r="H682" s="137">
        <v>1</v>
      </c>
      <c r="I682" s="138"/>
      <c r="J682" s="139">
        <f t="shared" si="20"/>
        <v>0</v>
      </c>
      <c r="K682" s="140"/>
      <c r="L682" s="31"/>
      <c r="M682" s="141" t="s">
        <v>1</v>
      </c>
      <c r="N682" s="142" t="s">
        <v>37</v>
      </c>
      <c r="P682" s="143">
        <f t="shared" si="21"/>
        <v>0</v>
      </c>
      <c r="Q682" s="143">
        <v>0</v>
      </c>
      <c r="R682" s="143">
        <f t="shared" si="22"/>
        <v>0</v>
      </c>
      <c r="S682" s="143">
        <v>0</v>
      </c>
      <c r="T682" s="144">
        <f t="shared" si="23"/>
        <v>0</v>
      </c>
      <c r="AR682" s="145" t="s">
        <v>201</v>
      </c>
      <c r="AT682" s="145" t="s">
        <v>144</v>
      </c>
      <c r="AU682" s="145" t="s">
        <v>78</v>
      </c>
      <c r="AY682" s="16" t="s">
        <v>142</v>
      </c>
      <c r="BE682" s="146">
        <f t="shared" si="24"/>
        <v>0</v>
      </c>
      <c r="BF682" s="146">
        <f t="shared" si="25"/>
        <v>0</v>
      </c>
      <c r="BG682" s="146">
        <f t="shared" si="26"/>
        <v>0</v>
      </c>
      <c r="BH682" s="146">
        <f t="shared" si="27"/>
        <v>0</v>
      </c>
      <c r="BI682" s="146">
        <f t="shared" si="28"/>
        <v>0</v>
      </c>
      <c r="BJ682" s="16" t="s">
        <v>74</v>
      </c>
      <c r="BK682" s="146">
        <f t="shared" si="29"/>
        <v>0</v>
      </c>
      <c r="BL682" s="16" t="s">
        <v>201</v>
      </c>
      <c r="BM682" s="145" t="s">
        <v>901</v>
      </c>
    </row>
    <row r="683" spans="2:65" s="1" customFormat="1" ht="55.5" customHeight="1">
      <c r="B683" s="132"/>
      <c r="C683" s="133" t="s">
        <v>902</v>
      </c>
      <c r="D683" s="133" t="s">
        <v>144</v>
      </c>
      <c r="E683" s="134" t="s">
        <v>903</v>
      </c>
      <c r="F683" s="135" t="s">
        <v>904</v>
      </c>
      <c r="G683" s="136" t="s">
        <v>232</v>
      </c>
      <c r="H683" s="137">
        <v>3</v>
      </c>
      <c r="I683" s="138"/>
      <c r="J683" s="139">
        <f t="shared" si="20"/>
        <v>0</v>
      </c>
      <c r="K683" s="140"/>
      <c r="L683" s="31"/>
      <c r="M683" s="141" t="s">
        <v>1</v>
      </c>
      <c r="N683" s="142" t="s">
        <v>37</v>
      </c>
      <c r="P683" s="143">
        <f t="shared" si="21"/>
        <v>0</v>
      </c>
      <c r="Q683" s="143">
        <v>0</v>
      </c>
      <c r="R683" s="143">
        <f t="shared" si="22"/>
        <v>0</v>
      </c>
      <c r="S683" s="143">
        <v>0</v>
      </c>
      <c r="T683" s="144">
        <f t="shared" si="23"/>
        <v>0</v>
      </c>
      <c r="AR683" s="145" t="s">
        <v>201</v>
      </c>
      <c r="AT683" s="145" t="s">
        <v>144</v>
      </c>
      <c r="AU683" s="145" t="s">
        <v>78</v>
      </c>
      <c r="AY683" s="16" t="s">
        <v>142</v>
      </c>
      <c r="BE683" s="146">
        <f t="shared" si="24"/>
        <v>0</v>
      </c>
      <c r="BF683" s="146">
        <f t="shared" si="25"/>
        <v>0</v>
      </c>
      <c r="BG683" s="146">
        <f t="shared" si="26"/>
        <v>0</v>
      </c>
      <c r="BH683" s="146">
        <f t="shared" si="27"/>
        <v>0</v>
      </c>
      <c r="BI683" s="146">
        <f t="shared" si="28"/>
        <v>0</v>
      </c>
      <c r="BJ683" s="16" t="s">
        <v>74</v>
      </c>
      <c r="BK683" s="146">
        <f t="shared" si="29"/>
        <v>0</v>
      </c>
      <c r="BL683" s="16" t="s">
        <v>201</v>
      </c>
      <c r="BM683" s="145" t="s">
        <v>905</v>
      </c>
    </row>
    <row r="684" spans="2:65" s="1" customFormat="1" ht="24.15" customHeight="1">
      <c r="B684" s="132"/>
      <c r="C684" s="133" t="s">
        <v>551</v>
      </c>
      <c r="D684" s="133" t="s">
        <v>144</v>
      </c>
      <c r="E684" s="134" t="s">
        <v>906</v>
      </c>
      <c r="F684" s="135" t="s">
        <v>907</v>
      </c>
      <c r="G684" s="136" t="s">
        <v>365</v>
      </c>
      <c r="H684" s="137">
        <v>0.2</v>
      </c>
      <c r="I684" s="138"/>
      <c r="J684" s="139">
        <f t="shared" si="20"/>
        <v>0</v>
      </c>
      <c r="K684" s="140"/>
      <c r="L684" s="31"/>
      <c r="M684" s="141" t="s">
        <v>1</v>
      </c>
      <c r="N684" s="142" t="s">
        <v>37</v>
      </c>
      <c r="P684" s="143">
        <f t="shared" si="21"/>
        <v>0</v>
      </c>
      <c r="Q684" s="143">
        <v>0</v>
      </c>
      <c r="R684" s="143">
        <f t="shared" si="22"/>
        <v>0</v>
      </c>
      <c r="S684" s="143">
        <v>0</v>
      </c>
      <c r="T684" s="144">
        <f t="shared" si="23"/>
        <v>0</v>
      </c>
      <c r="AR684" s="145" t="s">
        <v>201</v>
      </c>
      <c r="AT684" s="145" t="s">
        <v>144</v>
      </c>
      <c r="AU684" s="145" t="s">
        <v>78</v>
      </c>
      <c r="AY684" s="16" t="s">
        <v>142</v>
      </c>
      <c r="BE684" s="146">
        <f t="shared" si="24"/>
        <v>0</v>
      </c>
      <c r="BF684" s="146">
        <f t="shared" si="25"/>
        <v>0</v>
      </c>
      <c r="BG684" s="146">
        <f t="shared" si="26"/>
        <v>0</v>
      </c>
      <c r="BH684" s="146">
        <f t="shared" si="27"/>
        <v>0</v>
      </c>
      <c r="BI684" s="146">
        <f t="shared" si="28"/>
        <v>0</v>
      </c>
      <c r="BJ684" s="16" t="s">
        <v>74</v>
      </c>
      <c r="BK684" s="146">
        <f t="shared" si="29"/>
        <v>0</v>
      </c>
      <c r="BL684" s="16" t="s">
        <v>201</v>
      </c>
      <c r="BM684" s="145" t="s">
        <v>908</v>
      </c>
    </row>
    <row r="685" spans="2:63" s="11" customFormat="1" ht="22.75" customHeight="1">
      <c r="B685" s="120"/>
      <c r="D685" s="121" t="s">
        <v>69</v>
      </c>
      <c r="E685" s="130" t="s">
        <v>909</v>
      </c>
      <c r="F685" s="130" t="s">
        <v>910</v>
      </c>
      <c r="I685" s="123"/>
      <c r="J685" s="131">
        <f>BK685</f>
        <v>0</v>
      </c>
      <c r="L685" s="120"/>
      <c r="M685" s="125"/>
      <c r="P685" s="126">
        <f>SUM(P686:P714)</f>
        <v>0</v>
      </c>
      <c r="R685" s="126">
        <f>SUM(R686:R714)</f>
        <v>0</v>
      </c>
      <c r="T685" s="127">
        <f>SUM(T686:T714)</f>
        <v>0</v>
      </c>
      <c r="AR685" s="121" t="s">
        <v>74</v>
      </c>
      <c r="AT685" s="128" t="s">
        <v>69</v>
      </c>
      <c r="AU685" s="128" t="s">
        <v>74</v>
      </c>
      <c r="AY685" s="121" t="s">
        <v>142</v>
      </c>
      <c r="BK685" s="129">
        <f>SUM(BK686:BK714)</f>
        <v>0</v>
      </c>
    </row>
    <row r="686" spans="2:65" s="1" customFormat="1" ht="24.15" customHeight="1">
      <c r="B686" s="132"/>
      <c r="C686" s="133" t="s">
        <v>911</v>
      </c>
      <c r="D686" s="133" t="s">
        <v>144</v>
      </c>
      <c r="E686" s="134" t="s">
        <v>912</v>
      </c>
      <c r="F686" s="135" t="s">
        <v>913</v>
      </c>
      <c r="G686" s="136" t="s">
        <v>463</v>
      </c>
      <c r="H686" s="137">
        <v>1</v>
      </c>
      <c r="I686" s="138"/>
      <c r="J686" s="139">
        <f aca="true" t="shared" si="30" ref="J686:J691">ROUND(I686*H686,2)</f>
        <v>0</v>
      </c>
      <c r="K686" s="140"/>
      <c r="L686" s="31"/>
      <c r="M686" s="141" t="s">
        <v>1</v>
      </c>
      <c r="N686" s="142" t="s">
        <v>37</v>
      </c>
      <c r="P686" s="143">
        <f aca="true" t="shared" si="31" ref="P686:P691">O686*H686</f>
        <v>0</v>
      </c>
      <c r="Q686" s="143">
        <v>0</v>
      </c>
      <c r="R686" s="143">
        <f aca="true" t="shared" si="32" ref="R686:R691">Q686*H686</f>
        <v>0</v>
      </c>
      <c r="S686" s="143">
        <v>0</v>
      </c>
      <c r="T686" s="144">
        <f aca="true" t="shared" si="33" ref="T686:T691">S686*H686</f>
        <v>0</v>
      </c>
      <c r="AR686" s="145" t="s">
        <v>84</v>
      </c>
      <c r="AT686" s="145" t="s">
        <v>144</v>
      </c>
      <c r="AU686" s="145" t="s">
        <v>78</v>
      </c>
      <c r="AY686" s="16" t="s">
        <v>142</v>
      </c>
      <c r="BE686" s="146">
        <f aca="true" t="shared" si="34" ref="BE686:BE691">IF(N686="základní",J686,0)</f>
        <v>0</v>
      </c>
      <c r="BF686" s="146">
        <f aca="true" t="shared" si="35" ref="BF686:BF691">IF(N686="snížená",J686,0)</f>
        <v>0</v>
      </c>
      <c r="BG686" s="146">
        <f aca="true" t="shared" si="36" ref="BG686:BG691">IF(N686="zákl. přenesená",J686,0)</f>
        <v>0</v>
      </c>
      <c r="BH686" s="146">
        <f aca="true" t="shared" si="37" ref="BH686:BH691">IF(N686="sníž. přenesená",J686,0)</f>
        <v>0</v>
      </c>
      <c r="BI686" s="146">
        <f aca="true" t="shared" si="38" ref="BI686:BI691">IF(N686="nulová",J686,0)</f>
        <v>0</v>
      </c>
      <c r="BJ686" s="16" t="s">
        <v>74</v>
      </c>
      <c r="BK686" s="146">
        <f aca="true" t="shared" si="39" ref="BK686:BK691">ROUND(I686*H686,2)</f>
        <v>0</v>
      </c>
      <c r="BL686" s="16" t="s">
        <v>84</v>
      </c>
      <c r="BM686" s="145" t="s">
        <v>914</v>
      </c>
    </row>
    <row r="687" spans="2:65" s="1" customFormat="1" ht="24.15" customHeight="1">
      <c r="B687" s="132"/>
      <c r="C687" s="133" t="s">
        <v>556</v>
      </c>
      <c r="D687" s="133" t="s">
        <v>144</v>
      </c>
      <c r="E687" s="134" t="s">
        <v>915</v>
      </c>
      <c r="F687" s="135" t="s">
        <v>916</v>
      </c>
      <c r="G687" s="136" t="s">
        <v>463</v>
      </c>
      <c r="H687" s="137">
        <v>1</v>
      </c>
      <c r="I687" s="138"/>
      <c r="J687" s="139">
        <f t="shared" si="30"/>
        <v>0</v>
      </c>
      <c r="K687" s="140"/>
      <c r="L687" s="31"/>
      <c r="M687" s="141" t="s">
        <v>1</v>
      </c>
      <c r="N687" s="142" t="s">
        <v>37</v>
      </c>
      <c r="P687" s="143">
        <f t="shared" si="31"/>
        <v>0</v>
      </c>
      <c r="Q687" s="143">
        <v>0</v>
      </c>
      <c r="R687" s="143">
        <f t="shared" si="32"/>
        <v>0</v>
      </c>
      <c r="S687" s="143">
        <v>0</v>
      </c>
      <c r="T687" s="144">
        <f t="shared" si="33"/>
        <v>0</v>
      </c>
      <c r="AR687" s="145" t="s">
        <v>84</v>
      </c>
      <c r="AT687" s="145" t="s">
        <v>144</v>
      </c>
      <c r="AU687" s="145" t="s">
        <v>78</v>
      </c>
      <c r="AY687" s="16" t="s">
        <v>142</v>
      </c>
      <c r="BE687" s="146">
        <f t="shared" si="34"/>
        <v>0</v>
      </c>
      <c r="BF687" s="146">
        <f t="shared" si="35"/>
        <v>0</v>
      </c>
      <c r="BG687" s="146">
        <f t="shared" si="36"/>
        <v>0</v>
      </c>
      <c r="BH687" s="146">
        <f t="shared" si="37"/>
        <v>0</v>
      </c>
      <c r="BI687" s="146">
        <f t="shared" si="38"/>
        <v>0</v>
      </c>
      <c r="BJ687" s="16" t="s">
        <v>74</v>
      </c>
      <c r="BK687" s="146">
        <f t="shared" si="39"/>
        <v>0</v>
      </c>
      <c r="BL687" s="16" t="s">
        <v>84</v>
      </c>
      <c r="BM687" s="145" t="s">
        <v>917</v>
      </c>
    </row>
    <row r="688" spans="2:65" s="1" customFormat="1" ht="24.15" customHeight="1">
      <c r="B688" s="132"/>
      <c r="C688" s="133" t="s">
        <v>918</v>
      </c>
      <c r="D688" s="133" t="s">
        <v>144</v>
      </c>
      <c r="E688" s="134" t="s">
        <v>919</v>
      </c>
      <c r="F688" s="135" t="s">
        <v>920</v>
      </c>
      <c r="G688" s="136" t="s">
        <v>463</v>
      </c>
      <c r="H688" s="137">
        <v>3</v>
      </c>
      <c r="I688" s="138"/>
      <c r="J688" s="139">
        <f t="shared" si="30"/>
        <v>0</v>
      </c>
      <c r="K688" s="140"/>
      <c r="L688" s="31"/>
      <c r="M688" s="141" t="s">
        <v>1</v>
      </c>
      <c r="N688" s="142" t="s">
        <v>37</v>
      </c>
      <c r="P688" s="143">
        <f t="shared" si="31"/>
        <v>0</v>
      </c>
      <c r="Q688" s="143">
        <v>0</v>
      </c>
      <c r="R688" s="143">
        <f t="shared" si="32"/>
        <v>0</v>
      </c>
      <c r="S688" s="143">
        <v>0</v>
      </c>
      <c r="T688" s="144">
        <f t="shared" si="33"/>
        <v>0</v>
      </c>
      <c r="AR688" s="145" t="s">
        <v>84</v>
      </c>
      <c r="AT688" s="145" t="s">
        <v>144</v>
      </c>
      <c r="AU688" s="145" t="s">
        <v>78</v>
      </c>
      <c r="AY688" s="16" t="s">
        <v>142</v>
      </c>
      <c r="BE688" s="146">
        <f t="shared" si="34"/>
        <v>0</v>
      </c>
      <c r="BF688" s="146">
        <f t="shared" si="35"/>
        <v>0</v>
      </c>
      <c r="BG688" s="146">
        <f t="shared" si="36"/>
        <v>0</v>
      </c>
      <c r="BH688" s="146">
        <f t="shared" si="37"/>
        <v>0</v>
      </c>
      <c r="BI688" s="146">
        <f t="shared" si="38"/>
        <v>0</v>
      </c>
      <c r="BJ688" s="16" t="s">
        <v>74</v>
      </c>
      <c r="BK688" s="146">
        <f t="shared" si="39"/>
        <v>0</v>
      </c>
      <c r="BL688" s="16" t="s">
        <v>84</v>
      </c>
      <c r="BM688" s="145" t="s">
        <v>921</v>
      </c>
    </row>
    <row r="689" spans="2:65" s="1" customFormat="1" ht="24.15" customHeight="1">
      <c r="B689" s="132"/>
      <c r="C689" s="133" t="s">
        <v>561</v>
      </c>
      <c r="D689" s="133" t="s">
        <v>144</v>
      </c>
      <c r="E689" s="134" t="s">
        <v>922</v>
      </c>
      <c r="F689" s="135" t="s">
        <v>923</v>
      </c>
      <c r="G689" s="136" t="s">
        <v>463</v>
      </c>
      <c r="H689" s="137">
        <v>1</v>
      </c>
      <c r="I689" s="138"/>
      <c r="J689" s="139">
        <f t="shared" si="30"/>
        <v>0</v>
      </c>
      <c r="K689" s="140"/>
      <c r="L689" s="31"/>
      <c r="M689" s="141" t="s">
        <v>1</v>
      </c>
      <c r="N689" s="142" t="s">
        <v>37</v>
      </c>
      <c r="P689" s="143">
        <f t="shared" si="31"/>
        <v>0</v>
      </c>
      <c r="Q689" s="143">
        <v>0</v>
      </c>
      <c r="R689" s="143">
        <f t="shared" si="32"/>
        <v>0</v>
      </c>
      <c r="S689" s="143">
        <v>0</v>
      </c>
      <c r="T689" s="144">
        <f t="shared" si="33"/>
        <v>0</v>
      </c>
      <c r="AR689" s="145" t="s">
        <v>84</v>
      </c>
      <c r="AT689" s="145" t="s">
        <v>144</v>
      </c>
      <c r="AU689" s="145" t="s">
        <v>78</v>
      </c>
      <c r="AY689" s="16" t="s">
        <v>142</v>
      </c>
      <c r="BE689" s="146">
        <f t="shared" si="34"/>
        <v>0</v>
      </c>
      <c r="BF689" s="146">
        <f t="shared" si="35"/>
        <v>0</v>
      </c>
      <c r="BG689" s="146">
        <f t="shared" si="36"/>
        <v>0</v>
      </c>
      <c r="BH689" s="146">
        <f t="shared" si="37"/>
        <v>0</v>
      </c>
      <c r="BI689" s="146">
        <f t="shared" si="38"/>
        <v>0</v>
      </c>
      <c r="BJ689" s="16" t="s">
        <v>74</v>
      </c>
      <c r="BK689" s="146">
        <f t="shared" si="39"/>
        <v>0</v>
      </c>
      <c r="BL689" s="16" t="s">
        <v>84</v>
      </c>
      <c r="BM689" s="145" t="s">
        <v>924</v>
      </c>
    </row>
    <row r="690" spans="2:65" s="1" customFormat="1" ht="33" customHeight="1">
      <c r="B690" s="132"/>
      <c r="C690" s="133" t="s">
        <v>925</v>
      </c>
      <c r="D690" s="133" t="s">
        <v>144</v>
      </c>
      <c r="E690" s="134" t="s">
        <v>926</v>
      </c>
      <c r="F690" s="135" t="s">
        <v>927</v>
      </c>
      <c r="G690" s="136" t="s">
        <v>463</v>
      </c>
      <c r="H690" s="137">
        <v>1</v>
      </c>
      <c r="I690" s="138"/>
      <c r="J690" s="139">
        <f t="shared" si="30"/>
        <v>0</v>
      </c>
      <c r="K690" s="140"/>
      <c r="L690" s="31"/>
      <c r="M690" s="141" t="s">
        <v>1</v>
      </c>
      <c r="N690" s="142" t="s">
        <v>37</v>
      </c>
      <c r="P690" s="143">
        <f t="shared" si="31"/>
        <v>0</v>
      </c>
      <c r="Q690" s="143">
        <v>0</v>
      </c>
      <c r="R690" s="143">
        <f t="shared" si="32"/>
        <v>0</v>
      </c>
      <c r="S690" s="143">
        <v>0</v>
      </c>
      <c r="T690" s="144">
        <f t="shared" si="33"/>
        <v>0</v>
      </c>
      <c r="AR690" s="145" t="s">
        <v>84</v>
      </c>
      <c r="AT690" s="145" t="s">
        <v>144</v>
      </c>
      <c r="AU690" s="145" t="s">
        <v>78</v>
      </c>
      <c r="AY690" s="16" t="s">
        <v>142</v>
      </c>
      <c r="BE690" s="146">
        <f t="shared" si="34"/>
        <v>0</v>
      </c>
      <c r="BF690" s="146">
        <f t="shared" si="35"/>
        <v>0</v>
      </c>
      <c r="BG690" s="146">
        <f t="shared" si="36"/>
        <v>0</v>
      </c>
      <c r="BH690" s="146">
        <f t="shared" si="37"/>
        <v>0</v>
      </c>
      <c r="BI690" s="146">
        <f t="shared" si="38"/>
        <v>0</v>
      </c>
      <c r="BJ690" s="16" t="s">
        <v>74</v>
      </c>
      <c r="BK690" s="146">
        <f t="shared" si="39"/>
        <v>0</v>
      </c>
      <c r="BL690" s="16" t="s">
        <v>84</v>
      </c>
      <c r="BM690" s="145" t="s">
        <v>928</v>
      </c>
    </row>
    <row r="691" spans="2:65" s="1" customFormat="1" ht="33" customHeight="1">
      <c r="B691" s="132"/>
      <c r="C691" s="133" t="s">
        <v>564</v>
      </c>
      <c r="D691" s="133" t="s">
        <v>144</v>
      </c>
      <c r="E691" s="134" t="s">
        <v>929</v>
      </c>
      <c r="F691" s="135" t="s">
        <v>930</v>
      </c>
      <c r="G691" s="136" t="s">
        <v>391</v>
      </c>
      <c r="H691" s="137">
        <v>103.8</v>
      </c>
      <c r="I691" s="138"/>
      <c r="J691" s="139">
        <f t="shared" si="30"/>
        <v>0</v>
      </c>
      <c r="K691" s="140"/>
      <c r="L691" s="31"/>
      <c r="M691" s="141" t="s">
        <v>1</v>
      </c>
      <c r="N691" s="142" t="s">
        <v>37</v>
      </c>
      <c r="P691" s="143">
        <f t="shared" si="31"/>
        <v>0</v>
      </c>
      <c r="Q691" s="143">
        <v>0</v>
      </c>
      <c r="R691" s="143">
        <f t="shared" si="32"/>
        <v>0</v>
      </c>
      <c r="S691" s="143">
        <v>0</v>
      </c>
      <c r="T691" s="144">
        <f t="shared" si="33"/>
        <v>0</v>
      </c>
      <c r="AR691" s="145" t="s">
        <v>84</v>
      </c>
      <c r="AT691" s="145" t="s">
        <v>144</v>
      </c>
      <c r="AU691" s="145" t="s">
        <v>78</v>
      </c>
      <c r="AY691" s="16" t="s">
        <v>142</v>
      </c>
      <c r="BE691" s="146">
        <f t="shared" si="34"/>
        <v>0</v>
      </c>
      <c r="BF691" s="146">
        <f t="shared" si="35"/>
        <v>0</v>
      </c>
      <c r="BG691" s="146">
        <f t="shared" si="36"/>
        <v>0</v>
      </c>
      <c r="BH691" s="146">
        <f t="shared" si="37"/>
        <v>0</v>
      </c>
      <c r="BI691" s="146">
        <f t="shared" si="38"/>
        <v>0</v>
      </c>
      <c r="BJ691" s="16" t="s">
        <v>74</v>
      </c>
      <c r="BK691" s="146">
        <f t="shared" si="39"/>
        <v>0</v>
      </c>
      <c r="BL691" s="16" t="s">
        <v>84</v>
      </c>
      <c r="BM691" s="145" t="s">
        <v>931</v>
      </c>
    </row>
    <row r="692" spans="2:51" s="12" customFormat="1" ht="12">
      <c r="B692" s="147"/>
      <c r="D692" s="148" t="s">
        <v>148</v>
      </c>
      <c r="E692" s="149" t="s">
        <v>1</v>
      </c>
      <c r="F692" s="150" t="s">
        <v>932</v>
      </c>
      <c r="H692" s="149" t="s">
        <v>1</v>
      </c>
      <c r="I692" s="151"/>
      <c r="L692" s="147"/>
      <c r="M692" s="152"/>
      <c r="T692" s="153"/>
      <c r="AT692" s="149" t="s">
        <v>148</v>
      </c>
      <c r="AU692" s="149" t="s">
        <v>78</v>
      </c>
      <c r="AV692" s="12" t="s">
        <v>74</v>
      </c>
      <c r="AW692" s="12" t="s">
        <v>29</v>
      </c>
      <c r="AX692" s="12" t="s">
        <v>70</v>
      </c>
      <c r="AY692" s="149" t="s">
        <v>142</v>
      </c>
    </row>
    <row r="693" spans="2:51" s="13" customFormat="1" ht="12">
      <c r="B693" s="154"/>
      <c r="D693" s="148" t="s">
        <v>148</v>
      </c>
      <c r="E693" s="155" t="s">
        <v>1</v>
      </c>
      <c r="F693" s="156" t="s">
        <v>933</v>
      </c>
      <c r="H693" s="157">
        <v>4.7</v>
      </c>
      <c r="I693" s="158"/>
      <c r="L693" s="154"/>
      <c r="M693" s="159"/>
      <c r="T693" s="160"/>
      <c r="AT693" s="155" t="s">
        <v>148</v>
      </c>
      <c r="AU693" s="155" t="s">
        <v>78</v>
      </c>
      <c r="AV693" s="13" t="s">
        <v>78</v>
      </c>
      <c r="AW693" s="13" t="s">
        <v>29</v>
      </c>
      <c r="AX693" s="13" t="s">
        <v>70</v>
      </c>
      <c r="AY693" s="155" t="s">
        <v>142</v>
      </c>
    </row>
    <row r="694" spans="2:51" s="13" customFormat="1" ht="12">
      <c r="B694" s="154"/>
      <c r="D694" s="148" t="s">
        <v>148</v>
      </c>
      <c r="E694" s="155" t="s">
        <v>1</v>
      </c>
      <c r="F694" s="156" t="s">
        <v>934</v>
      </c>
      <c r="H694" s="157">
        <v>13.5</v>
      </c>
      <c r="I694" s="158"/>
      <c r="L694" s="154"/>
      <c r="M694" s="159"/>
      <c r="T694" s="160"/>
      <c r="AT694" s="155" t="s">
        <v>148</v>
      </c>
      <c r="AU694" s="155" t="s">
        <v>78</v>
      </c>
      <c r="AV694" s="13" t="s">
        <v>78</v>
      </c>
      <c r="AW694" s="13" t="s">
        <v>29</v>
      </c>
      <c r="AX694" s="13" t="s">
        <v>70</v>
      </c>
      <c r="AY694" s="155" t="s">
        <v>142</v>
      </c>
    </row>
    <row r="695" spans="2:51" s="13" customFormat="1" ht="12">
      <c r="B695" s="154"/>
      <c r="D695" s="148" t="s">
        <v>148</v>
      </c>
      <c r="E695" s="155" t="s">
        <v>1</v>
      </c>
      <c r="F695" s="156" t="s">
        <v>935</v>
      </c>
      <c r="H695" s="157">
        <v>13.5</v>
      </c>
      <c r="I695" s="158"/>
      <c r="L695" s="154"/>
      <c r="M695" s="159"/>
      <c r="T695" s="160"/>
      <c r="AT695" s="155" t="s">
        <v>148</v>
      </c>
      <c r="AU695" s="155" t="s">
        <v>78</v>
      </c>
      <c r="AV695" s="13" t="s">
        <v>78</v>
      </c>
      <c r="AW695" s="13" t="s">
        <v>29</v>
      </c>
      <c r="AX695" s="13" t="s">
        <v>70</v>
      </c>
      <c r="AY695" s="155" t="s">
        <v>142</v>
      </c>
    </row>
    <row r="696" spans="2:51" s="13" customFormat="1" ht="12">
      <c r="B696" s="154"/>
      <c r="D696" s="148" t="s">
        <v>148</v>
      </c>
      <c r="E696" s="155" t="s">
        <v>1</v>
      </c>
      <c r="F696" s="156" t="s">
        <v>936</v>
      </c>
      <c r="H696" s="157">
        <v>7.7</v>
      </c>
      <c r="I696" s="158"/>
      <c r="L696" s="154"/>
      <c r="M696" s="159"/>
      <c r="T696" s="160"/>
      <c r="AT696" s="155" t="s">
        <v>148</v>
      </c>
      <c r="AU696" s="155" t="s">
        <v>78</v>
      </c>
      <c r="AV696" s="13" t="s">
        <v>78</v>
      </c>
      <c r="AW696" s="13" t="s">
        <v>29</v>
      </c>
      <c r="AX696" s="13" t="s">
        <v>70</v>
      </c>
      <c r="AY696" s="155" t="s">
        <v>142</v>
      </c>
    </row>
    <row r="697" spans="2:51" s="13" customFormat="1" ht="12">
      <c r="B697" s="154"/>
      <c r="D697" s="148" t="s">
        <v>148</v>
      </c>
      <c r="E697" s="155" t="s">
        <v>1</v>
      </c>
      <c r="F697" s="156" t="s">
        <v>937</v>
      </c>
      <c r="H697" s="157">
        <v>11</v>
      </c>
      <c r="I697" s="158"/>
      <c r="L697" s="154"/>
      <c r="M697" s="159"/>
      <c r="T697" s="160"/>
      <c r="AT697" s="155" t="s">
        <v>148</v>
      </c>
      <c r="AU697" s="155" t="s">
        <v>78</v>
      </c>
      <c r="AV697" s="13" t="s">
        <v>78</v>
      </c>
      <c r="AW697" s="13" t="s">
        <v>29</v>
      </c>
      <c r="AX697" s="13" t="s">
        <v>70</v>
      </c>
      <c r="AY697" s="155" t="s">
        <v>142</v>
      </c>
    </row>
    <row r="698" spans="2:51" s="13" customFormat="1" ht="12">
      <c r="B698" s="154"/>
      <c r="D698" s="148" t="s">
        <v>148</v>
      </c>
      <c r="E698" s="155" t="s">
        <v>1</v>
      </c>
      <c r="F698" s="156" t="s">
        <v>938</v>
      </c>
      <c r="H698" s="157">
        <v>6</v>
      </c>
      <c r="I698" s="158"/>
      <c r="L698" s="154"/>
      <c r="M698" s="159"/>
      <c r="T698" s="160"/>
      <c r="AT698" s="155" t="s">
        <v>148</v>
      </c>
      <c r="AU698" s="155" t="s">
        <v>78</v>
      </c>
      <c r="AV698" s="13" t="s">
        <v>78</v>
      </c>
      <c r="AW698" s="13" t="s">
        <v>29</v>
      </c>
      <c r="AX698" s="13" t="s">
        <v>70</v>
      </c>
      <c r="AY698" s="155" t="s">
        <v>142</v>
      </c>
    </row>
    <row r="699" spans="2:51" s="13" customFormat="1" ht="12">
      <c r="B699" s="154"/>
      <c r="D699" s="148" t="s">
        <v>148</v>
      </c>
      <c r="E699" s="155" t="s">
        <v>1</v>
      </c>
      <c r="F699" s="156" t="s">
        <v>939</v>
      </c>
      <c r="H699" s="157">
        <v>17.8</v>
      </c>
      <c r="I699" s="158"/>
      <c r="L699" s="154"/>
      <c r="M699" s="159"/>
      <c r="T699" s="160"/>
      <c r="AT699" s="155" t="s">
        <v>148</v>
      </c>
      <c r="AU699" s="155" t="s">
        <v>78</v>
      </c>
      <c r="AV699" s="13" t="s">
        <v>78</v>
      </c>
      <c r="AW699" s="13" t="s">
        <v>29</v>
      </c>
      <c r="AX699" s="13" t="s">
        <v>70</v>
      </c>
      <c r="AY699" s="155" t="s">
        <v>142</v>
      </c>
    </row>
    <row r="700" spans="2:51" s="13" customFormat="1" ht="12">
      <c r="B700" s="154"/>
      <c r="D700" s="148" t="s">
        <v>148</v>
      </c>
      <c r="E700" s="155" t="s">
        <v>1</v>
      </c>
      <c r="F700" s="156" t="s">
        <v>940</v>
      </c>
      <c r="H700" s="157">
        <v>11</v>
      </c>
      <c r="I700" s="158"/>
      <c r="L700" s="154"/>
      <c r="M700" s="159"/>
      <c r="T700" s="160"/>
      <c r="AT700" s="155" t="s">
        <v>148</v>
      </c>
      <c r="AU700" s="155" t="s">
        <v>78</v>
      </c>
      <c r="AV700" s="13" t="s">
        <v>78</v>
      </c>
      <c r="AW700" s="13" t="s">
        <v>29</v>
      </c>
      <c r="AX700" s="13" t="s">
        <v>70</v>
      </c>
      <c r="AY700" s="155" t="s">
        <v>142</v>
      </c>
    </row>
    <row r="701" spans="2:51" s="13" customFormat="1" ht="12">
      <c r="B701" s="154"/>
      <c r="D701" s="148" t="s">
        <v>148</v>
      </c>
      <c r="E701" s="155" t="s">
        <v>1</v>
      </c>
      <c r="F701" s="156" t="s">
        <v>941</v>
      </c>
      <c r="H701" s="157">
        <v>18.6</v>
      </c>
      <c r="I701" s="158"/>
      <c r="L701" s="154"/>
      <c r="M701" s="159"/>
      <c r="T701" s="160"/>
      <c r="AT701" s="155" t="s">
        <v>148</v>
      </c>
      <c r="AU701" s="155" t="s">
        <v>78</v>
      </c>
      <c r="AV701" s="13" t="s">
        <v>78</v>
      </c>
      <c r="AW701" s="13" t="s">
        <v>29</v>
      </c>
      <c r="AX701" s="13" t="s">
        <v>70</v>
      </c>
      <c r="AY701" s="155" t="s">
        <v>142</v>
      </c>
    </row>
    <row r="702" spans="2:51" s="14" customFormat="1" ht="12">
      <c r="B702" s="161"/>
      <c r="D702" s="148" t="s">
        <v>148</v>
      </c>
      <c r="E702" s="162" t="s">
        <v>1</v>
      </c>
      <c r="F702" s="163" t="s">
        <v>152</v>
      </c>
      <c r="H702" s="164">
        <v>103.80000000000001</v>
      </c>
      <c r="I702" s="165"/>
      <c r="L702" s="161"/>
      <c r="M702" s="166"/>
      <c r="T702" s="167"/>
      <c r="AT702" s="162" t="s">
        <v>148</v>
      </c>
      <c r="AU702" s="162" t="s">
        <v>78</v>
      </c>
      <c r="AV702" s="14" t="s">
        <v>84</v>
      </c>
      <c r="AW702" s="14" t="s">
        <v>29</v>
      </c>
      <c r="AX702" s="14" t="s">
        <v>74</v>
      </c>
      <c r="AY702" s="162" t="s">
        <v>142</v>
      </c>
    </row>
    <row r="703" spans="2:65" s="1" customFormat="1" ht="37.75" customHeight="1">
      <c r="B703" s="132"/>
      <c r="C703" s="133" t="s">
        <v>942</v>
      </c>
      <c r="D703" s="133" t="s">
        <v>144</v>
      </c>
      <c r="E703" s="134" t="s">
        <v>943</v>
      </c>
      <c r="F703" s="135" t="s">
        <v>944</v>
      </c>
      <c r="G703" s="136" t="s">
        <v>147</v>
      </c>
      <c r="H703" s="137">
        <v>45</v>
      </c>
      <c r="I703" s="138"/>
      <c r="J703" s="139">
        <f>ROUND(I703*H703,2)</f>
        <v>0</v>
      </c>
      <c r="K703" s="140"/>
      <c r="L703" s="31"/>
      <c r="M703" s="141" t="s">
        <v>1</v>
      </c>
      <c r="N703" s="142" t="s">
        <v>37</v>
      </c>
      <c r="P703" s="143">
        <f>O703*H703</f>
        <v>0</v>
      </c>
      <c r="Q703" s="143">
        <v>0</v>
      </c>
      <c r="R703" s="143">
        <f>Q703*H703</f>
        <v>0</v>
      </c>
      <c r="S703" s="143">
        <v>0</v>
      </c>
      <c r="T703" s="144">
        <f>S703*H703</f>
        <v>0</v>
      </c>
      <c r="AR703" s="145" t="s">
        <v>84</v>
      </c>
      <c r="AT703" s="145" t="s">
        <v>144</v>
      </c>
      <c r="AU703" s="145" t="s">
        <v>78</v>
      </c>
      <c r="AY703" s="16" t="s">
        <v>142</v>
      </c>
      <c r="BE703" s="146">
        <f>IF(N703="základní",J703,0)</f>
        <v>0</v>
      </c>
      <c r="BF703" s="146">
        <f>IF(N703="snížená",J703,0)</f>
        <v>0</v>
      </c>
      <c r="BG703" s="146">
        <f>IF(N703="zákl. přenesená",J703,0)</f>
        <v>0</v>
      </c>
      <c r="BH703" s="146">
        <f>IF(N703="sníž. přenesená",J703,0)</f>
        <v>0</v>
      </c>
      <c r="BI703" s="146">
        <f>IF(N703="nulová",J703,0)</f>
        <v>0</v>
      </c>
      <c r="BJ703" s="16" t="s">
        <v>74</v>
      </c>
      <c r="BK703" s="146">
        <f>ROUND(I703*H703,2)</f>
        <v>0</v>
      </c>
      <c r="BL703" s="16" t="s">
        <v>84</v>
      </c>
      <c r="BM703" s="145" t="s">
        <v>945</v>
      </c>
    </row>
    <row r="704" spans="2:51" s="12" customFormat="1" ht="12">
      <c r="B704" s="147"/>
      <c r="D704" s="148" t="s">
        <v>148</v>
      </c>
      <c r="E704" s="149" t="s">
        <v>1</v>
      </c>
      <c r="F704" s="150" t="s">
        <v>932</v>
      </c>
      <c r="H704" s="149" t="s">
        <v>1</v>
      </c>
      <c r="I704" s="151"/>
      <c r="L704" s="147"/>
      <c r="M704" s="152"/>
      <c r="T704" s="153"/>
      <c r="AT704" s="149" t="s">
        <v>148</v>
      </c>
      <c r="AU704" s="149" t="s">
        <v>78</v>
      </c>
      <c r="AV704" s="12" t="s">
        <v>74</v>
      </c>
      <c r="AW704" s="12" t="s">
        <v>29</v>
      </c>
      <c r="AX704" s="12" t="s">
        <v>70</v>
      </c>
      <c r="AY704" s="149" t="s">
        <v>142</v>
      </c>
    </row>
    <row r="705" spans="2:51" s="13" customFormat="1" ht="12">
      <c r="B705" s="154"/>
      <c r="D705" s="148" t="s">
        <v>148</v>
      </c>
      <c r="E705" s="155" t="s">
        <v>1</v>
      </c>
      <c r="F705" s="156" t="s">
        <v>946</v>
      </c>
      <c r="H705" s="157">
        <v>6.6</v>
      </c>
      <c r="I705" s="158"/>
      <c r="L705" s="154"/>
      <c r="M705" s="159"/>
      <c r="T705" s="160"/>
      <c r="AT705" s="155" t="s">
        <v>148</v>
      </c>
      <c r="AU705" s="155" t="s">
        <v>78</v>
      </c>
      <c r="AV705" s="13" t="s">
        <v>78</v>
      </c>
      <c r="AW705" s="13" t="s">
        <v>29</v>
      </c>
      <c r="AX705" s="13" t="s">
        <v>70</v>
      </c>
      <c r="AY705" s="155" t="s">
        <v>142</v>
      </c>
    </row>
    <row r="706" spans="2:51" s="13" customFormat="1" ht="12">
      <c r="B706" s="154"/>
      <c r="D706" s="148" t="s">
        <v>148</v>
      </c>
      <c r="E706" s="155" t="s">
        <v>1</v>
      </c>
      <c r="F706" s="156" t="s">
        <v>947</v>
      </c>
      <c r="H706" s="157">
        <v>6.2</v>
      </c>
      <c r="I706" s="158"/>
      <c r="L706" s="154"/>
      <c r="M706" s="159"/>
      <c r="T706" s="160"/>
      <c r="AT706" s="155" t="s">
        <v>148</v>
      </c>
      <c r="AU706" s="155" t="s">
        <v>78</v>
      </c>
      <c r="AV706" s="13" t="s">
        <v>78</v>
      </c>
      <c r="AW706" s="13" t="s">
        <v>29</v>
      </c>
      <c r="AX706" s="13" t="s">
        <v>70</v>
      </c>
      <c r="AY706" s="155" t="s">
        <v>142</v>
      </c>
    </row>
    <row r="707" spans="2:51" s="13" customFormat="1" ht="12">
      <c r="B707" s="154"/>
      <c r="D707" s="148" t="s">
        <v>148</v>
      </c>
      <c r="E707" s="155" t="s">
        <v>1</v>
      </c>
      <c r="F707" s="156" t="s">
        <v>948</v>
      </c>
      <c r="H707" s="157">
        <v>7.2</v>
      </c>
      <c r="I707" s="158"/>
      <c r="L707" s="154"/>
      <c r="M707" s="159"/>
      <c r="T707" s="160"/>
      <c r="AT707" s="155" t="s">
        <v>148</v>
      </c>
      <c r="AU707" s="155" t="s">
        <v>78</v>
      </c>
      <c r="AV707" s="13" t="s">
        <v>78</v>
      </c>
      <c r="AW707" s="13" t="s">
        <v>29</v>
      </c>
      <c r="AX707" s="13" t="s">
        <v>70</v>
      </c>
      <c r="AY707" s="155" t="s">
        <v>142</v>
      </c>
    </row>
    <row r="708" spans="2:51" s="13" customFormat="1" ht="12">
      <c r="B708" s="154"/>
      <c r="D708" s="148" t="s">
        <v>148</v>
      </c>
      <c r="E708" s="155" t="s">
        <v>1</v>
      </c>
      <c r="F708" s="156" t="s">
        <v>949</v>
      </c>
      <c r="H708" s="157">
        <v>4.4</v>
      </c>
      <c r="I708" s="158"/>
      <c r="L708" s="154"/>
      <c r="M708" s="159"/>
      <c r="T708" s="160"/>
      <c r="AT708" s="155" t="s">
        <v>148</v>
      </c>
      <c r="AU708" s="155" t="s">
        <v>78</v>
      </c>
      <c r="AV708" s="13" t="s">
        <v>78</v>
      </c>
      <c r="AW708" s="13" t="s">
        <v>29</v>
      </c>
      <c r="AX708" s="13" t="s">
        <v>70</v>
      </c>
      <c r="AY708" s="155" t="s">
        <v>142</v>
      </c>
    </row>
    <row r="709" spans="2:51" s="13" customFormat="1" ht="12">
      <c r="B709" s="154"/>
      <c r="D709" s="148" t="s">
        <v>148</v>
      </c>
      <c r="E709" s="155" t="s">
        <v>1</v>
      </c>
      <c r="F709" s="156" t="s">
        <v>950</v>
      </c>
      <c r="H709" s="157">
        <v>2.2</v>
      </c>
      <c r="I709" s="158"/>
      <c r="L709" s="154"/>
      <c r="M709" s="159"/>
      <c r="T709" s="160"/>
      <c r="AT709" s="155" t="s">
        <v>148</v>
      </c>
      <c r="AU709" s="155" t="s">
        <v>78</v>
      </c>
      <c r="AV709" s="13" t="s">
        <v>78</v>
      </c>
      <c r="AW709" s="13" t="s">
        <v>29</v>
      </c>
      <c r="AX709" s="13" t="s">
        <v>70</v>
      </c>
      <c r="AY709" s="155" t="s">
        <v>142</v>
      </c>
    </row>
    <row r="710" spans="2:51" s="13" customFormat="1" ht="12">
      <c r="B710" s="154"/>
      <c r="D710" s="148" t="s">
        <v>148</v>
      </c>
      <c r="E710" s="155" t="s">
        <v>1</v>
      </c>
      <c r="F710" s="156" t="s">
        <v>951</v>
      </c>
      <c r="H710" s="157">
        <v>6.5</v>
      </c>
      <c r="I710" s="158"/>
      <c r="L710" s="154"/>
      <c r="M710" s="159"/>
      <c r="T710" s="160"/>
      <c r="AT710" s="155" t="s">
        <v>148</v>
      </c>
      <c r="AU710" s="155" t="s">
        <v>78</v>
      </c>
      <c r="AV710" s="13" t="s">
        <v>78</v>
      </c>
      <c r="AW710" s="13" t="s">
        <v>29</v>
      </c>
      <c r="AX710" s="13" t="s">
        <v>70</v>
      </c>
      <c r="AY710" s="155" t="s">
        <v>142</v>
      </c>
    </row>
    <row r="711" spans="2:51" s="13" customFormat="1" ht="12">
      <c r="B711" s="154"/>
      <c r="D711" s="148" t="s">
        <v>148</v>
      </c>
      <c r="E711" s="155" t="s">
        <v>1</v>
      </c>
      <c r="F711" s="156" t="s">
        <v>952</v>
      </c>
      <c r="H711" s="157">
        <v>6.1</v>
      </c>
      <c r="I711" s="158"/>
      <c r="L711" s="154"/>
      <c r="M711" s="159"/>
      <c r="T711" s="160"/>
      <c r="AT711" s="155" t="s">
        <v>148</v>
      </c>
      <c r="AU711" s="155" t="s">
        <v>78</v>
      </c>
      <c r="AV711" s="13" t="s">
        <v>78</v>
      </c>
      <c r="AW711" s="13" t="s">
        <v>29</v>
      </c>
      <c r="AX711" s="13" t="s">
        <v>70</v>
      </c>
      <c r="AY711" s="155" t="s">
        <v>142</v>
      </c>
    </row>
    <row r="712" spans="2:51" s="13" customFormat="1" ht="12">
      <c r="B712" s="154"/>
      <c r="D712" s="148" t="s">
        <v>148</v>
      </c>
      <c r="E712" s="155" t="s">
        <v>1</v>
      </c>
      <c r="F712" s="156" t="s">
        <v>953</v>
      </c>
      <c r="H712" s="157">
        <v>5.8</v>
      </c>
      <c r="I712" s="158"/>
      <c r="L712" s="154"/>
      <c r="M712" s="159"/>
      <c r="T712" s="160"/>
      <c r="AT712" s="155" t="s">
        <v>148</v>
      </c>
      <c r="AU712" s="155" t="s">
        <v>78</v>
      </c>
      <c r="AV712" s="13" t="s">
        <v>78</v>
      </c>
      <c r="AW712" s="13" t="s">
        <v>29</v>
      </c>
      <c r="AX712" s="13" t="s">
        <v>70</v>
      </c>
      <c r="AY712" s="155" t="s">
        <v>142</v>
      </c>
    </row>
    <row r="713" spans="2:51" s="14" customFormat="1" ht="12">
      <c r="B713" s="161"/>
      <c r="D713" s="148" t="s">
        <v>148</v>
      </c>
      <c r="E713" s="162" t="s">
        <v>1</v>
      </c>
      <c r="F713" s="163" t="s">
        <v>152</v>
      </c>
      <c r="H713" s="164">
        <v>44.99999999999999</v>
      </c>
      <c r="I713" s="165"/>
      <c r="L713" s="161"/>
      <c r="M713" s="166"/>
      <c r="T713" s="167"/>
      <c r="AT713" s="162" t="s">
        <v>148</v>
      </c>
      <c r="AU713" s="162" t="s">
        <v>78</v>
      </c>
      <c r="AV713" s="14" t="s">
        <v>84</v>
      </c>
      <c r="AW713" s="14" t="s">
        <v>29</v>
      </c>
      <c r="AX713" s="14" t="s">
        <v>74</v>
      </c>
      <c r="AY713" s="162" t="s">
        <v>142</v>
      </c>
    </row>
    <row r="714" spans="2:65" s="1" customFormat="1" ht="33" customHeight="1">
      <c r="B714" s="132"/>
      <c r="C714" s="133" t="s">
        <v>568</v>
      </c>
      <c r="D714" s="133" t="s">
        <v>144</v>
      </c>
      <c r="E714" s="134" t="s">
        <v>954</v>
      </c>
      <c r="F714" s="135" t="s">
        <v>955</v>
      </c>
      <c r="G714" s="136" t="s">
        <v>463</v>
      </c>
      <c r="H714" s="137">
        <v>4</v>
      </c>
      <c r="I714" s="138"/>
      <c r="J714" s="139">
        <f>ROUND(I714*H714,2)</f>
        <v>0</v>
      </c>
      <c r="K714" s="140"/>
      <c r="L714" s="31"/>
      <c r="M714" s="179" t="s">
        <v>1</v>
      </c>
      <c r="N714" s="180" t="s">
        <v>37</v>
      </c>
      <c r="O714" s="181"/>
      <c r="P714" s="182">
        <f>O714*H714</f>
        <v>0</v>
      </c>
      <c r="Q714" s="182">
        <v>0</v>
      </c>
      <c r="R714" s="182">
        <f>Q714*H714</f>
        <v>0</v>
      </c>
      <c r="S714" s="182">
        <v>0</v>
      </c>
      <c r="T714" s="183">
        <f>S714*H714</f>
        <v>0</v>
      </c>
      <c r="AR714" s="145" t="s">
        <v>84</v>
      </c>
      <c r="AT714" s="145" t="s">
        <v>144</v>
      </c>
      <c r="AU714" s="145" t="s">
        <v>78</v>
      </c>
      <c r="AY714" s="16" t="s">
        <v>142</v>
      </c>
      <c r="BE714" s="146">
        <f>IF(N714="základní",J714,0)</f>
        <v>0</v>
      </c>
      <c r="BF714" s="146">
        <f>IF(N714="snížená",J714,0)</f>
        <v>0</v>
      </c>
      <c r="BG714" s="146">
        <f>IF(N714="zákl. přenesená",J714,0)</f>
        <v>0</v>
      </c>
      <c r="BH714" s="146">
        <f>IF(N714="sníž. přenesená",J714,0)</f>
        <v>0</v>
      </c>
      <c r="BI714" s="146">
        <f>IF(N714="nulová",J714,0)</f>
        <v>0</v>
      </c>
      <c r="BJ714" s="16" t="s">
        <v>74</v>
      </c>
      <c r="BK714" s="146">
        <f>ROUND(I714*H714,2)</f>
        <v>0</v>
      </c>
      <c r="BL714" s="16" t="s">
        <v>84</v>
      </c>
      <c r="BM714" s="145" t="s">
        <v>956</v>
      </c>
    </row>
    <row r="715" spans="2:12" s="1" customFormat="1" ht="7" customHeight="1">
      <c r="B715" s="43"/>
      <c r="C715" s="44"/>
      <c r="D715" s="44"/>
      <c r="E715" s="44"/>
      <c r="F715" s="44"/>
      <c r="G715" s="44"/>
      <c r="H715" s="44"/>
      <c r="I715" s="44"/>
      <c r="J715" s="44"/>
      <c r="K715" s="44"/>
      <c r="L715" s="31"/>
    </row>
  </sheetData>
  <autoFilter ref="C136:K714"/>
  <mergeCells count="9">
    <mergeCell ref="E87:H87"/>
    <mergeCell ref="E127:H127"/>
    <mergeCell ref="E129:H12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00"/>
  <sheetViews>
    <sheetView showGridLines="0" workbookViewId="0" topLeftCell="A1">
      <selection activeCell="F170" sqref="F170"/>
    </sheetView>
  </sheetViews>
  <sheetFormatPr defaultColWidth="9.140625" defaultRowHeight="12"/>
  <cols>
    <col min="1" max="1" width="8.28125" style="0" customWidth="1"/>
    <col min="2" max="2" width="1.2851562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7" customHeight="1">
      <c r="L2" s="207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6" t="s">
        <v>80</v>
      </c>
    </row>
    <row r="3" spans="2:46" ht="7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78</v>
      </c>
    </row>
    <row r="4" spans="2:46" ht="25" customHeight="1">
      <c r="B4" s="19"/>
      <c r="D4" s="20" t="s">
        <v>98</v>
      </c>
      <c r="L4" s="19"/>
      <c r="M4" s="87" t="s">
        <v>10</v>
      </c>
      <c r="AT4" s="16" t="s">
        <v>3</v>
      </c>
    </row>
    <row r="5" spans="2:12" ht="7" customHeight="1">
      <c r="B5" s="19"/>
      <c r="L5" s="19"/>
    </row>
    <row r="6" spans="2:12" ht="12" customHeight="1">
      <c r="B6" s="19"/>
      <c r="D6" s="26" t="s">
        <v>15</v>
      </c>
      <c r="L6" s="19"/>
    </row>
    <row r="7" spans="2:12" ht="26.25" customHeight="1">
      <c r="B7" s="19"/>
      <c r="E7" s="227" t="str">
        <f>'Rekapitulace stavby'!K6</f>
        <v xml:space="preserve">Revitalizace prostor OGV, objekt Komenského 10, Jihlava </v>
      </c>
      <c r="F7" s="228"/>
      <c r="G7" s="228"/>
      <c r="H7" s="228"/>
      <c r="L7" s="19"/>
    </row>
    <row r="8" spans="2:12" s="1" customFormat="1" ht="12" customHeight="1">
      <c r="B8" s="31"/>
      <c r="D8" s="26" t="s">
        <v>99</v>
      </c>
      <c r="L8" s="31"/>
    </row>
    <row r="9" spans="2:12" s="1" customFormat="1" ht="16.5" customHeight="1">
      <c r="B9" s="31"/>
      <c r="E9" s="216" t="s">
        <v>957</v>
      </c>
      <c r="F9" s="226"/>
      <c r="G9" s="226"/>
      <c r="H9" s="226"/>
      <c r="L9" s="31"/>
    </row>
    <row r="10" spans="2:12" s="1" customFormat="1" ht="12">
      <c r="B10" s="31"/>
      <c r="L10" s="31"/>
    </row>
    <row r="11" spans="2:12" s="1" customFormat="1" ht="12" customHeight="1">
      <c r="B11" s="31"/>
      <c r="D11" s="26" t="s">
        <v>16</v>
      </c>
      <c r="F11" s="24" t="s">
        <v>1</v>
      </c>
      <c r="I11" s="26" t="s">
        <v>17</v>
      </c>
      <c r="J11" s="24" t="s">
        <v>1</v>
      </c>
      <c r="L11" s="31"/>
    </row>
    <row r="12" spans="2:12" s="1" customFormat="1" ht="12" customHeight="1">
      <c r="B12" s="31"/>
      <c r="D12" s="26" t="s">
        <v>18</v>
      </c>
      <c r="F12" s="24" t="s">
        <v>19</v>
      </c>
      <c r="I12" s="26" t="s">
        <v>20</v>
      </c>
      <c r="J12" s="51" t="str">
        <f>'Rekapitulace stavby'!AN8</f>
        <v>24. 8. 2023</v>
      </c>
      <c r="L12" s="31"/>
    </row>
    <row r="13" spans="2:12" s="1" customFormat="1" ht="10.75" customHeight="1">
      <c r="B13" s="31"/>
      <c r="L13" s="31"/>
    </row>
    <row r="14" spans="2:12" s="1" customFormat="1" ht="12" customHeight="1">
      <c r="B14" s="31"/>
      <c r="D14" s="26" t="s">
        <v>22</v>
      </c>
      <c r="I14" s="26" t="s">
        <v>23</v>
      </c>
      <c r="J14" s="24" t="s">
        <v>1</v>
      </c>
      <c r="L14" s="31"/>
    </row>
    <row r="15" spans="2:12" s="1" customFormat="1" ht="18" customHeight="1">
      <c r="B15" s="31"/>
      <c r="E15" s="24" t="s">
        <v>24</v>
      </c>
      <c r="I15" s="26" t="s">
        <v>25</v>
      </c>
      <c r="J15" s="24" t="s">
        <v>1</v>
      </c>
      <c r="L15" s="31"/>
    </row>
    <row r="16" spans="2:12" s="1" customFormat="1" ht="7" customHeight="1">
      <c r="B16" s="31"/>
      <c r="L16" s="31"/>
    </row>
    <row r="17" spans="2:12" s="1" customFormat="1" ht="12" customHeight="1">
      <c r="B17" s="31"/>
      <c r="D17" s="26" t="s">
        <v>1472</v>
      </c>
      <c r="I17" s="26" t="s">
        <v>23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29" t="str">
        <f>'Rekapitulace stavby'!E14</f>
        <v>Vyplň údaj</v>
      </c>
      <c r="F18" s="195"/>
      <c r="G18" s="195"/>
      <c r="H18" s="195"/>
      <c r="I18" s="26" t="s">
        <v>25</v>
      </c>
      <c r="J18" s="27" t="str">
        <f>'Rekapitulace stavby'!AN14</f>
        <v>Vyplň údaj</v>
      </c>
      <c r="L18" s="31"/>
    </row>
    <row r="19" spans="2:12" s="1" customFormat="1" ht="7" customHeight="1">
      <c r="B19" s="31"/>
      <c r="L19" s="31"/>
    </row>
    <row r="20" spans="2:12" s="1" customFormat="1" ht="12" customHeight="1">
      <c r="B20" s="31"/>
      <c r="D20" s="26" t="s">
        <v>27</v>
      </c>
      <c r="I20" s="26" t="s">
        <v>23</v>
      </c>
      <c r="J20" s="24" t="s">
        <v>1</v>
      </c>
      <c r="L20" s="31"/>
    </row>
    <row r="21" spans="2:12" s="1" customFormat="1" ht="18" customHeight="1">
      <c r="B21" s="31"/>
      <c r="E21" s="24" t="s">
        <v>28</v>
      </c>
      <c r="I21" s="26" t="s">
        <v>25</v>
      </c>
      <c r="J21" s="24" t="s">
        <v>1</v>
      </c>
      <c r="L21" s="31"/>
    </row>
    <row r="22" spans="2:12" s="1" customFormat="1" ht="7" customHeight="1">
      <c r="B22" s="31"/>
      <c r="L22" s="31"/>
    </row>
    <row r="23" spans="2:12" s="1" customFormat="1" ht="12" customHeight="1">
      <c r="B23" s="31"/>
      <c r="D23" s="26" t="s">
        <v>30</v>
      </c>
      <c r="I23" s="26" t="s">
        <v>23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25</v>
      </c>
      <c r="J24" s="24" t="str">
        <f>IF('Rekapitulace stavby'!AN20="","",'Rekapitulace stavby'!AN20)</f>
        <v/>
      </c>
      <c r="L24" s="31"/>
    </row>
    <row r="25" spans="2:12" s="1" customFormat="1" ht="7" customHeight="1">
      <c r="B25" s="31"/>
      <c r="L25" s="31"/>
    </row>
    <row r="26" spans="2:12" s="1" customFormat="1" ht="12" customHeight="1">
      <c r="B26" s="31"/>
      <c r="D26" s="26" t="s">
        <v>31</v>
      </c>
      <c r="L26" s="31"/>
    </row>
    <row r="27" spans="2:12" s="7" customFormat="1" ht="16.5" customHeight="1">
      <c r="B27" s="88"/>
      <c r="E27" s="200" t="s">
        <v>1</v>
      </c>
      <c r="F27" s="200"/>
      <c r="G27" s="200"/>
      <c r="H27" s="200"/>
      <c r="L27" s="88"/>
    </row>
    <row r="28" spans="2:12" s="1" customFormat="1" ht="7" customHeight="1">
      <c r="B28" s="31"/>
      <c r="L28" s="31"/>
    </row>
    <row r="29" spans="2:12" s="1" customFormat="1" ht="7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4" customHeight="1">
      <c r="B30" s="31"/>
      <c r="D30" s="89" t="s">
        <v>32</v>
      </c>
      <c r="J30" s="65">
        <f>ROUND(J127,2)</f>
        <v>0</v>
      </c>
      <c r="L30" s="31"/>
    </row>
    <row r="31" spans="2:12" s="1" customFormat="1" ht="7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" customHeight="1">
      <c r="B32" s="31"/>
      <c r="F32" s="34" t="s">
        <v>34</v>
      </c>
      <c r="I32" s="34" t="s">
        <v>33</v>
      </c>
      <c r="J32" s="34" t="s">
        <v>35</v>
      </c>
      <c r="L32" s="31"/>
    </row>
    <row r="33" spans="2:12" s="1" customFormat="1" ht="14.4" customHeight="1">
      <c r="B33" s="31"/>
      <c r="D33" s="54" t="s">
        <v>36</v>
      </c>
      <c r="E33" s="26" t="s">
        <v>37</v>
      </c>
      <c r="F33" s="90">
        <f>ROUND((SUM(BE127:BE199)),2)</f>
        <v>0</v>
      </c>
      <c r="I33" s="91">
        <v>0.21</v>
      </c>
      <c r="J33" s="90">
        <f>ROUND(((SUM(BE127:BE199))*I33),2)</f>
        <v>0</v>
      </c>
      <c r="L33" s="31"/>
    </row>
    <row r="34" spans="2:12" s="1" customFormat="1" ht="14.4" customHeight="1">
      <c r="B34" s="31"/>
      <c r="E34" s="26" t="s">
        <v>38</v>
      </c>
      <c r="F34" s="90">
        <f>ROUND((SUM(BF127:BF199)),2)</f>
        <v>0</v>
      </c>
      <c r="I34" s="91">
        <v>0.15</v>
      </c>
      <c r="J34" s="90">
        <f>ROUND(((SUM(BF127:BF199))*I34),2)</f>
        <v>0</v>
      </c>
      <c r="L34" s="31"/>
    </row>
    <row r="35" spans="2:12" s="1" customFormat="1" ht="14.4" customHeight="1" hidden="1">
      <c r="B35" s="31"/>
      <c r="E35" s="26" t="s">
        <v>39</v>
      </c>
      <c r="F35" s="90">
        <f>ROUND((SUM(BG127:BG199)),2)</f>
        <v>0</v>
      </c>
      <c r="I35" s="91">
        <v>0.21</v>
      </c>
      <c r="J35" s="90">
        <f>0</f>
        <v>0</v>
      </c>
      <c r="L35" s="31"/>
    </row>
    <row r="36" spans="2:12" s="1" customFormat="1" ht="14.4" customHeight="1" hidden="1">
      <c r="B36" s="31"/>
      <c r="E36" s="26" t="s">
        <v>40</v>
      </c>
      <c r="F36" s="90">
        <f>ROUND((SUM(BH127:BH199)),2)</f>
        <v>0</v>
      </c>
      <c r="I36" s="91">
        <v>0.15</v>
      </c>
      <c r="J36" s="90">
        <f>0</f>
        <v>0</v>
      </c>
      <c r="L36" s="31"/>
    </row>
    <row r="37" spans="2:12" s="1" customFormat="1" ht="14.4" customHeight="1" hidden="1">
      <c r="B37" s="31"/>
      <c r="E37" s="26" t="s">
        <v>41</v>
      </c>
      <c r="F37" s="90">
        <f>ROUND((SUM(BI127:BI199)),2)</f>
        <v>0</v>
      </c>
      <c r="I37" s="91">
        <v>0</v>
      </c>
      <c r="J37" s="90">
        <f>0</f>
        <v>0</v>
      </c>
      <c r="L37" s="31"/>
    </row>
    <row r="38" spans="2:12" s="1" customFormat="1" ht="7" customHeight="1">
      <c r="B38" s="31"/>
      <c r="L38" s="31"/>
    </row>
    <row r="39" spans="2:12" s="1" customFormat="1" ht="25.4" customHeight="1">
      <c r="B39" s="31"/>
      <c r="C39" s="92"/>
      <c r="D39" s="93" t="s">
        <v>42</v>
      </c>
      <c r="E39" s="56"/>
      <c r="F39" s="56"/>
      <c r="G39" s="94" t="s">
        <v>43</v>
      </c>
      <c r="H39" s="95" t="s">
        <v>44</v>
      </c>
      <c r="I39" s="56"/>
      <c r="J39" s="96">
        <f>SUM(J30:J37)</f>
        <v>0</v>
      </c>
      <c r="K39" s="97"/>
      <c r="L39" s="31"/>
    </row>
    <row r="40" spans="2:12" s="1" customFormat="1" ht="14.4" customHeight="1">
      <c r="B40" s="31"/>
      <c r="L40" s="31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5">
      <c r="B61" s="31"/>
      <c r="D61" s="42" t="s">
        <v>47</v>
      </c>
      <c r="E61" s="33"/>
      <c r="F61" s="98" t="s">
        <v>48</v>
      </c>
      <c r="G61" s="42" t="s">
        <v>47</v>
      </c>
      <c r="H61" s="33"/>
      <c r="I61" s="33"/>
      <c r="J61" s="99" t="s">
        <v>48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3">
      <c r="B65" s="31"/>
      <c r="D65" s="40" t="s">
        <v>1474</v>
      </c>
      <c r="E65" s="41"/>
      <c r="F65" s="41"/>
      <c r="G65" s="40" t="s">
        <v>1473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5">
      <c r="B76" s="31"/>
      <c r="D76" s="42" t="s">
        <v>47</v>
      </c>
      <c r="E76" s="33"/>
      <c r="F76" s="98" t="s">
        <v>48</v>
      </c>
      <c r="G76" s="42" t="s">
        <v>47</v>
      </c>
      <c r="H76" s="33"/>
      <c r="I76" s="33"/>
      <c r="J76" s="99" t="s">
        <v>48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7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5" customHeight="1">
      <c r="B82" s="31"/>
      <c r="C82" s="20" t="s">
        <v>101</v>
      </c>
      <c r="L82" s="31"/>
    </row>
    <row r="83" spans="2:12" s="1" customFormat="1" ht="7" customHeight="1">
      <c r="B83" s="31"/>
      <c r="L83" s="31"/>
    </row>
    <row r="84" spans="2:12" s="1" customFormat="1" ht="12" customHeight="1">
      <c r="B84" s="31"/>
      <c r="C84" s="26" t="s">
        <v>15</v>
      </c>
      <c r="L84" s="31"/>
    </row>
    <row r="85" spans="2:12" s="1" customFormat="1" ht="26.25" customHeight="1">
      <c r="B85" s="31"/>
      <c r="E85" s="227" t="str">
        <f>E7</f>
        <v xml:space="preserve">Revitalizace prostor OGV, objekt Komenského 10, Jihlava </v>
      </c>
      <c r="F85" s="228"/>
      <c r="G85" s="228"/>
      <c r="H85" s="228"/>
      <c r="L85" s="31"/>
    </row>
    <row r="86" spans="2:12" s="1" customFormat="1" ht="12" customHeight="1">
      <c r="B86" s="31"/>
      <c r="C86" s="26" t="s">
        <v>99</v>
      </c>
      <c r="L86" s="31"/>
    </row>
    <row r="87" spans="2:12" s="1" customFormat="1" ht="16.5" customHeight="1">
      <c r="B87" s="31"/>
      <c r="E87" s="216" t="str">
        <f>E9</f>
        <v>2 - Zdravotechnika</v>
      </c>
      <c r="F87" s="226"/>
      <c r="G87" s="226"/>
      <c r="H87" s="226"/>
      <c r="L87" s="31"/>
    </row>
    <row r="88" spans="2:12" s="1" customFormat="1" ht="7" customHeight="1">
      <c r="B88" s="31"/>
      <c r="L88" s="31"/>
    </row>
    <row r="89" spans="2:12" s="1" customFormat="1" ht="12" customHeight="1">
      <c r="B89" s="31"/>
      <c r="C89" s="26" t="s">
        <v>18</v>
      </c>
      <c r="F89" s="24" t="str">
        <f>F12</f>
        <v xml:space="preserve"> </v>
      </c>
      <c r="I89" s="26" t="s">
        <v>20</v>
      </c>
      <c r="J89" s="51" t="str">
        <f>IF(J12="","",J12)</f>
        <v>24. 8. 2023</v>
      </c>
      <c r="L89" s="31"/>
    </row>
    <row r="90" spans="2:12" s="1" customFormat="1" ht="7" customHeight="1">
      <c r="B90" s="31"/>
      <c r="L90" s="31"/>
    </row>
    <row r="91" spans="2:12" s="1" customFormat="1" ht="15.15" customHeight="1">
      <c r="B91" s="31"/>
      <c r="C91" s="26" t="s">
        <v>22</v>
      </c>
      <c r="F91" s="24" t="str">
        <f>E15</f>
        <v>Oblastní galerie Vysočiny v Jihlavě</v>
      </c>
      <c r="I91" s="26" t="s">
        <v>27</v>
      </c>
      <c r="J91" s="29" t="str">
        <f>E21</f>
        <v>Atelier Tsunami s.r.o.</v>
      </c>
      <c r="L91" s="31"/>
    </row>
    <row r="92" spans="2:12" s="1" customFormat="1" ht="15.15" customHeight="1">
      <c r="B92" s="31"/>
      <c r="C92" s="26" t="s">
        <v>1472</v>
      </c>
      <c r="F92" s="24" t="str">
        <f>IF(E18="","",E18)</f>
        <v>Vyplň údaj</v>
      </c>
      <c r="I92" s="26" t="s">
        <v>30</v>
      </c>
      <c r="J92" s="29" t="str">
        <f>E24</f>
        <v xml:space="preserve"> </v>
      </c>
      <c r="L92" s="31"/>
    </row>
    <row r="93" spans="2:12" s="1" customFormat="1" ht="10.25" customHeight="1">
      <c r="B93" s="31"/>
      <c r="L93" s="31"/>
    </row>
    <row r="94" spans="2:12" s="1" customFormat="1" ht="29.25" customHeight="1">
      <c r="B94" s="31"/>
      <c r="C94" s="100" t="s">
        <v>102</v>
      </c>
      <c r="D94" s="92"/>
      <c r="E94" s="92"/>
      <c r="F94" s="92"/>
      <c r="G94" s="92"/>
      <c r="H94" s="92"/>
      <c r="I94" s="92"/>
      <c r="J94" s="101" t="s">
        <v>103</v>
      </c>
      <c r="K94" s="92"/>
      <c r="L94" s="31"/>
    </row>
    <row r="95" spans="2:12" s="1" customFormat="1" ht="10.25" customHeight="1">
      <c r="B95" s="31"/>
      <c r="L95" s="31"/>
    </row>
    <row r="96" spans="2:47" s="1" customFormat="1" ht="22.75" customHeight="1">
      <c r="B96" s="31"/>
      <c r="C96" s="102" t="s">
        <v>104</v>
      </c>
      <c r="J96" s="65">
        <f>J127</f>
        <v>0</v>
      </c>
      <c r="L96" s="31"/>
      <c r="AU96" s="16" t="s">
        <v>105</v>
      </c>
    </row>
    <row r="97" spans="2:12" s="8" customFormat="1" ht="25" customHeight="1">
      <c r="B97" s="103"/>
      <c r="D97" s="104" t="s">
        <v>106</v>
      </c>
      <c r="E97" s="105"/>
      <c r="F97" s="105"/>
      <c r="G97" s="105"/>
      <c r="H97" s="105"/>
      <c r="I97" s="105"/>
      <c r="J97" s="106">
        <f>J128</f>
        <v>0</v>
      </c>
      <c r="L97" s="103"/>
    </row>
    <row r="98" spans="2:12" s="9" customFormat="1" ht="19.9" customHeight="1">
      <c r="B98" s="107"/>
      <c r="D98" s="108" t="s">
        <v>107</v>
      </c>
      <c r="E98" s="109"/>
      <c r="F98" s="109"/>
      <c r="G98" s="109"/>
      <c r="H98" s="109"/>
      <c r="I98" s="109"/>
      <c r="J98" s="110">
        <f>J129</f>
        <v>0</v>
      </c>
      <c r="L98" s="107"/>
    </row>
    <row r="99" spans="2:12" s="9" customFormat="1" ht="19.9" customHeight="1">
      <c r="B99" s="107"/>
      <c r="D99" s="108" t="s">
        <v>108</v>
      </c>
      <c r="E99" s="109"/>
      <c r="F99" s="109"/>
      <c r="G99" s="109"/>
      <c r="H99" s="109"/>
      <c r="I99" s="109"/>
      <c r="J99" s="110">
        <f>J131</f>
        <v>0</v>
      </c>
      <c r="L99" s="107"/>
    </row>
    <row r="100" spans="2:12" s="9" customFormat="1" ht="19.9" customHeight="1">
      <c r="B100" s="107"/>
      <c r="D100" s="108" t="s">
        <v>958</v>
      </c>
      <c r="E100" s="109"/>
      <c r="F100" s="109"/>
      <c r="G100" s="109"/>
      <c r="H100" s="109"/>
      <c r="I100" s="109"/>
      <c r="J100" s="110">
        <f>J134</f>
        <v>0</v>
      </c>
      <c r="L100" s="107"/>
    </row>
    <row r="101" spans="2:12" s="9" customFormat="1" ht="19.9" customHeight="1">
      <c r="B101" s="107"/>
      <c r="D101" s="108" t="s">
        <v>109</v>
      </c>
      <c r="E101" s="109"/>
      <c r="F101" s="109"/>
      <c r="G101" s="109"/>
      <c r="H101" s="109"/>
      <c r="I101" s="109"/>
      <c r="J101" s="110">
        <f>J146</f>
        <v>0</v>
      </c>
      <c r="L101" s="107"/>
    </row>
    <row r="102" spans="2:12" s="9" customFormat="1" ht="19.9" customHeight="1">
      <c r="B102" s="107"/>
      <c r="D102" s="108" t="s">
        <v>110</v>
      </c>
      <c r="E102" s="109"/>
      <c r="F102" s="109"/>
      <c r="G102" s="109"/>
      <c r="H102" s="109"/>
      <c r="I102" s="109"/>
      <c r="J102" s="110">
        <f>J153</f>
        <v>0</v>
      </c>
      <c r="L102" s="107"/>
    </row>
    <row r="103" spans="2:12" s="8" customFormat="1" ht="25" customHeight="1">
      <c r="B103" s="103"/>
      <c r="D103" s="104" t="s">
        <v>112</v>
      </c>
      <c r="E103" s="105"/>
      <c r="F103" s="105"/>
      <c r="G103" s="105"/>
      <c r="H103" s="105"/>
      <c r="I103" s="105"/>
      <c r="J103" s="106">
        <f>J158</f>
        <v>0</v>
      </c>
      <c r="L103" s="103"/>
    </row>
    <row r="104" spans="2:12" s="9" customFormat="1" ht="19.9" customHeight="1">
      <c r="B104" s="107"/>
      <c r="D104" s="108" t="s">
        <v>959</v>
      </c>
      <c r="E104" s="109"/>
      <c r="F104" s="109"/>
      <c r="G104" s="109"/>
      <c r="H104" s="109"/>
      <c r="I104" s="109"/>
      <c r="J104" s="110">
        <f>J159</f>
        <v>0</v>
      </c>
      <c r="L104" s="107"/>
    </row>
    <row r="105" spans="2:12" s="9" customFormat="1" ht="19.9" customHeight="1">
      <c r="B105" s="107"/>
      <c r="D105" s="108" t="s">
        <v>960</v>
      </c>
      <c r="E105" s="109"/>
      <c r="F105" s="109"/>
      <c r="G105" s="109"/>
      <c r="H105" s="109"/>
      <c r="I105" s="109"/>
      <c r="J105" s="110">
        <f>J165</f>
        <v>0</v>
      </c>
      <c r="L105" s="107"/>
    </row>
    <row r="106" spans="2:12" s="9" customFormat="1" ht="19.9" customHeight="1">
      <c r="B106" s="107"/>
      <c r="D106" s="108" t="s">
        <v>961</v>
      </c>
      <c r="E106" s="109"/>
      <c r="F106" s="109"/>
      <c r="G106" s="109"/>
      <c r="H106" s="109"/>
      <c r="I106" s="109"/>
      <c r="J106" s="110">
        <f>J183</f>
        <v>0</v>
      </c>
      <c r="L106" s="107"/>
    </row>
    <row r="107" spans="2:12" s="9" customFormat="1" ht="19.9" customHeight="1">
      <c r="B107" s="107"/>
      <c r="D107" s="108" t="s">
        <v>962</v>
      </c>
      <c r="E107" s="109"/>
      <c r="F107" s="109"/>
      <c r="G107" s="109"/>
      <c r="H107" s="109"/>
      <c r="I107" s="109"/>
      <c r="J107" s="110">
        <f>J195</f>
        <v>0</v>
      </c>
      <c r="L107" s="107"/>
    </row>
    <row r="108" spans="2:12" s="1" customFormat="1" ht="21.75" customHeight="1">
      <c r="B108" s="31"/>
      <c r="L108" s="31"/>
    </row>
    <row r="109" spans="2:12" s="1" customFormat="1" ht="7" customHeight="1"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31"/>
    </row>
    <row r="113" spans="2:12" s="1" customFormat="1" ht="7" customHeight="1">
      <c r="B113" s="45"/>
      <c r="C113" s="46"/>
      <c r="D113" s="46"/>
      <c r="E113" s="46"/>
      <c r="F113" s="46"/>
      <c r="G113" s="46"/>
      <c r="H113" s="46"/>
      <c r="I113" s="46"/>
      <c r="J113" s="46"/>
      <c r="K113" s="46"/>
      <c r="L113" s="31"/>
    </row>
    <row r="114" spans="2:12" s="1" customFormat="1" ht="25" customHeight="1">
      <c r="B114" s="31"/>
      <c r="C114" s="20" t="s">
        <v>127</v>
      </c>
      <c r="L114" s="31"/>
    </row>
    <row r="115" spans="2:12" s="1" customFormat="1" ht="7" customHeight="1">
      <c r="B115" s="31"/>
      <c r="L115" s="31"/>
    </row>
    <row r="116" spans="2:12" s="1" customFormat="1" ht="12" customHeight="1">
      <c r="B116" s="31"/>
      <c r="C116" s="26" t="s">
        <v>15</v>
      </c>
      <c r="L116" s="31"/>
    </row>
    <row r="117" spans="2:12" s="1" customFormat="1" ht="26.25" customHeight="1">
      <c r="B117" s="31"/>
      <c r="E117" s="227" t="str">
        <f>E7</f>
        <v xml:space="preserve">Revitalizace prostor OGV, objekt Komenského 10, Jihlava </v>
      </c>
      <c r="F117" s="228"/>
      <c r="G117" s="228"/>
      <c r="H117" s="228"/>
      <c r="L117" s="31"/>
    </row>
    <row r="118" spans="2:12" s="1" customFormat="1" ht="12" customHeight="1">
      <c r="B118" s="31"/>
      <c r="C118" s="26" t="s">
        <v>99</v>
      </c>
      <c r="L118" s="31"/>
    </row>
    <row r="119" spans="2:12" s="1" customFormat="1" ht="16.5" customHeight="1">
      <c r="B119" s="31"/>
      <c r="E119" s="216" t="str">
        <f>E9</f>
        <v>2 - Zdravotechnika</v>
      </c>
      <c r="F119" s="226"/>
      <c r="G119" s="226"/>
      <c r="H119" s="226"/>
      <c r="L119" s="31"/>
    </row>
    <row r="120" spans="2:12" s="1" customFormat="1" ht="7" customHeight="1">
      <c r="B120" s="31"/>
      <c r="L120" s="31"/>
    </row>
    <row r="121" spans="2:12" s="1" customFormat="1" ht="12" customHeight="1">
      <c r="B121" s="31"/>
      <c r="C121" s="26" t="s">
        <v>18</v>
      </c>
      <c r="F121" s="24" t="str">
        <f>F12</f>
        <v xml:space="preserve"> </v>
      </c>
      <c r="I121" s="26" t="s">
        <v>20</v>
      </c>
      <c r="J121" s="51" t="str">
        <f>IF(J12="","",J12)</f>
        <v>24. 8. 2023</v>
      </c>
      <c r="L121" s="31"/>
    </row>
    <row r="122" spans="2:12" s="1" customFormat="1" ht="7" customHeight="1">
      <c r="B122" s="31"/>
      <c r="L122" s="31"/>
    </row>
    <row r="123" spans="2:12" s="1" customFormat="1" ht="15.15" customHeight="1">
      <c r="B123" s="31"/>
      <c r="C123" s="26" t="s">
        <v>22</v>
      </c>
      <c r="F123" s="24" t="str">
        <f>E15</f>
        <v>Oblastní galerie Vysočiny v Jihlavě</v>
      </c>
      <c r="I123" s="26" t="s">
        <v>27</v>
      </c>
      <c r="J123" s="29" t="str">
        <f>E21</f>
        <v>Atelier Tsunami s.r.o.</v>
      </c>
      <c r="L123" s="31"/>
    </row>
    <row r="124" spans="2:12" s="1" customFormat="1" ht="15.15" customHeight="1">
      <c r="B124" s="31"/>
      <c r="C124" s="26" t="s">
        <v>1472</v>
      </c>
      <c r="F124" s="24" t="str">
        <f>IF(E18="","",E18)</f>
        <v>Vyplň údaj</v>
      </c>
      <c r="I124" s="26" t="s">
        <v>30</v>
      </c>
      <c r="J124" s="29" t="str">
        <f>E24</f>
        <v xml:space="preserve"> </v>
      </c>
      <c r="L124" s="31"/>
    </row>
    <row r="125" spans="2:12" s="1" customFormat="1" ht="10.25" customHeight="1">
      <c r="B125" s="31"/>
      <c r="L125" s="31"/>
    </row>
    <row r="126" spans="2:20" s="10" customFormat="1" ht="29.25" customHeight="1">
      <c r="B126" s="111"/>
      <c r="C126" s="112" t="s">
        <v>128</v>
      </c>
      <c r="D126" s="113" t="s">
        <v>55</v>
      </c>
      <c r="E126" s="113" t="s">
        <v>51</v>
      </c>
      <c r="F126" s="113" t="s">
        <v>52</v>
      </c>
      <c r="G126" s="113" t="s">
        <v>129</v>
      </c>
      <c r="H126" s="113" t="s">
        <v>130</v>
      </c>
      <c r="I126" s="113" t="s">
        <v>131</v>
      </c>
      <c r="J126" s="114" t="s">
        <v>103</v>
      </c>
      <c r="K126" s="115" t="s">
        <v>132</v>
      </c>
      <c r="L126" s="111"/>
      <c r="M126" s="58" t="s">
        <v>1</v>
      </c>
      <c r="N126" s="59" t="s">
        <v>36</v>
      </c>
      <c r="O126" s="59" t="s">
        <v>133</v>
      </c>
      <c r="P126" s="59" t="s">
        <v>134</v>
      </c>
      <c r="Q126" s="59" t="s">
        <v>135</v>
      </c>
      <c r="R126" s="59" t="s">
        <v>136</v>
      </c>
      <c r="S126" s="59" t="s">
        <v>137</v>
      </c>
      <c r="T126" s="60" t="s">
        <v>138</v>
      </c>
    </row>
    <row r="127" spans="2:63" s="1" customFormat="1" ht="22.75" customHeight="1">
      <c r="B127" s="31"/>
      <c r="C127" s="63" t="s">
        <v>139</v>
      </c>
      <c r="J127" s="116">
        <f>BK127</f>
        <v>0</v>
      </c>
      <c r="L127" s="31"/>
      <c r="M127" s="61"/>
      <c r="N127" s="52"/>
      <c r="O127" s="52"/>
      <c r="P127" s="117">
        <f>P128+P158</f>
        <v>0</v>
      </c>
      <c r="Q127" s="52"/>
      <c r="R127" s="117">
        <f>R128+R158</f>
        <v>0</v>
      </c>
      <c r="S127" s="52"/>
      <c r="T127" s="118">
        <f>T128+T158</f>
        <v>0</v>
      </c>
      <c r="AT127" s="16" t="s">
        <v>69</v>
      </c>
      <c r="AU127" s="16" t="s">
        <v>105</v>
      </c>
      <c r="BK127" s="119">
        <f>BK128+BK158</f>
        <v>0</v>
      </c>
    </row>
    <row r="128" spans="2:63" s="11" customFormat="1" ht="25.9" customHeight="1">
      <c r="B128" s="120"/>
      <c r="D128" s="121" t="s">
        <v>69</v>
      </c>
      <c r="E128" s="122" t="s">
        <v>140</v>
      </c>
      <c r="F128" s="122" t="s">
        <v>141</v>
      </c>
      <c r="I128" s="123"/>
      <c r="J128" s="124">
        <f>BK128</f>
        <v>0</v>
      </c>
      <c r="L128" s="120"/>
      <c r="M128" s="125"/>
      <c r="P128" s="126">
        <f>P129+P131+P134+P146+P153</f>
        <v>0</v>
      </c>
      <c r="R128" s="126">
        <f>R129+R131+R134+R146+R153</f>
        <v>0</v>
      </c>
      <c r="T128" s="127">
        <f>T129+T131+T134+T146+T153</f>
        <v>0</v>
      </c>
      <c r="AR128" s="121" t="s">
        <v>74</v>
      </c>
      <c r="AT128" s="128" t="s">
        <v>69</v>
      </c>
      <c r="AU128" s="128" t="s">
        <v>70</v>
      </c>
      <c r="AY128" s="121" t="s">
        <v>142</v>
      </c>
      <c r="BK128" s="129">
        <f>BK129+BK131+BK134+BK146+BK153</f>
        <v>0</v>
      </c>
    </row>
    <row r="129" spans="2:63" s="11" customFormat="1" ht="22.75" customHeight="1">
      <c r="B129" s="120"/>
      <c r="D129" s="121" t="s">
        <v>69</v>
      </c>
      <c r="E129" s="130" t="s">
        <v>81</v>
      </c>
      <c r="F129" s="130" t="s">
        <v>143</v>
      </c>
      <c r="I129" s="123"/>
      <c r="J129" s="131">
        <f>BK129</f>
        <v>0</v>
      </c>
      <c r="L129" s="120"/>
      <c r="M129" s="125"/>
      <c r="P129" s="126">
        <f>P130</f>
        <v>0</v>
      </c>
      <c r="R129" s="126">
        <f>R130</f>
        <v>0</v>
      </c>
      <c r="T129" s="127">
        <f>T130</f>
        <v>0</v>
      </c>
      <c r="AR129" s="121" t="s">
        <v>74</v>
      </c>
      <c r="AT129" s="128" t="s">
        <v>69</v>
      </c>
      <c r="AU129" s="128" t="s">
        <v>74</v>
      </c>
      <c r="AY129" s="121" t="s">
        <v>142</v>
      </c>
      <c r="BK129" s="129">
        <f>BK130</f>
        <v>0</v>
      </c>
    </row>
    <row r="130" spans="2:65" s="1" customFormat="1" ht="33" customHeight="1">
      <c r="B130" s="132"/>
      <c r="C130" s="133" t="s">
        <v>74</v>
      </c>
      <c r="D130" s="133" t="s">
        <v>144</v>
      </c>
      <c r="E130" s="134" t="s">
        <v>963</v>
      </c>
      <c r="F130" s="135" t="s">
        <v>964</v>
      </c>
      <c r="G130" s="136" t="s">
        <v>232</v>
      </c>
      <c r="H130" s="137">
        <v>7</v>
      </c>
      <c r="I130" s="138"/>
      <c r="J130" s="139">
        <f>ROUND(I130*H130,2)</f>
        <v>0</v>
      </c>
      <c r="K130" s="140"/>
      <c r="L130" s="31"/>
      <c r="M130" s="141" t="s">
        <v>1</v>
      </c>
      <c r="N130" s="142" t="s">
        <v>37</v>
      </c>
      <c r="P130" s="143">
        <f>O130*H130</f>
        <v>0</v>
      </c>
      <c r="Q130" s="143">
        <v>0</v>
      </c>
      <c r="R130" s="143">
        <f>Q130*H130</f>
        <v>0</v>
      </c>
      <c r="S130" s="143">
        <v>0</v>
      </c>
      <c r="T130" s="144">
        <f>S130*H130</f>
        <v>0</v>
      </c>
      <c r="AR130" s="145" t="s">
        <v>84</v>
      </c>
      <c r="AT130" s="145" t="s">
        <v>144</v>
      </c>
      <c r="AU130" s="145" t="s">
        <v>78</v>
      </c>
      <c r="AY130" s="16" t="s">
        <v>142</v>
      </c>
      <c r="BE130" s="146">
        <f>IF(N130="základní",J130,0)</f>
        <v>0</v>
      </c>
      <c r="BF130" s="146">
        <f>IF(N130="snížená",J130,0)</f>
        <v>0</v>
      </c>
      <c r="BG130" s="146">
        <f>IF(N130="zákl. přenesená",J130,0)</f>
        <v>0</v>
      </c>
      <c r="BH130" s="146">
        <f>IF(N130="sníž. přenesená",J130,0)</f>
        <v>0</v>
      </c>
      <c r="BI130" s="146">
        <f>IF(N130="nulová",J130,0)</f>
        <v>0</v>
      </c>
      <c r="BJ130" s="16" t="s">
        <v>74</v>
      </c>
      <c r="BK130" s="146">
        <f>ROUND(I130*H130,2)</f>
        <v>0</v>
      </c>
      <c r="BL130" s="16" t="s">
        <v>84</v>
      </c>
      <c r="BM130" s="145" t="s">
        <v>78</v>
      </c>
    </row>
    <row r="131" spans="2:63" s="11" customFormat="1" ht="22.75" customHeight="1">
      <c r="B131" s="120"/>
      <c r="D131" s="121" t="s">
        <v>69</v>
      </c>
      <c r="E131" s="130" t="s">
        <v>88</v>
      </c>
      <c r="F131" s="130" t="s">
        <v>157</v>
      </c>
      <c r="I131" s="123"/>
      <c r="J131" s="131">
        <f>BK131</f>
        <v>0</v>
      </c>
      <c r="L131" s="120"/>
      <c r="M131" s="125"/>
      <c r="P131" s="126">
        <f>SUM(P132:P133)</f>
        <v>0</v>
      </c>
      <c r="R131" s="126">
        <f>SUM(R132:R133)</f>
        <v>0</v>
      </c>
      <c r="T131" s="127">
        <f>SUM(T132:T133)</f>
        <v>0</v>
      </c>
      <c r="AR131" s="121" t="s">
        <v>74</v>
      </c>
      <c r="AT131" s="128" t="s">
        <v>69</v>
      </c>
      <c r="AU131" s="128" t="s">
        <v>74</v>
      </c>
      <c r="AY131" s="121" t="s">
        <v>142</v>
      </c>
      <c r="BK131" s="129">
        <f>SUM(BK132:BK133)</f>
        <v>0</v>
      </c>
    </row>
    <row r="132" spans="2:65" s="1" customFormat="1" ht="21.75" customHeight="1">
      <c r="B132" s="132"/>
      <c r="C132" s="133" t="s">
        <v>78</v>
      </c>
      <c r="D132" s="133" t="s">
        <v>144</v>
      </c>
      <c r="E132" s="134" t="s">
        <v>965</v>
      </c>
      <c r="F132" s="135" t="s">
        <v>966</v>
      </c>
      <c r="G132" s="136" t="s">
        <v>147</v>
      </c>
      <c r="H132" s="137">
        <v>22</v>
      </c>
      <c r="I132" s="138"/>
      <c r="J132" s="139">
        <f>ROUND(I132*H132,2)</f>
        <v>0</v>
      </c>
      <c r="K132" s="140"/>
      <c r="L132" s="31"/>
      <c r="M132" s="141" t="s">
        <v>1</v>
      </c>
      <c r="N132" s="142" t="s">
        <v>37</v>
      </c>
      <c r="P132" s="143">
        <f>O132*H132</f>
        <v>0</v>
      </c>
      <c r="Q132" s="143">
        <v>0</v>
      </c>
      <c r="R132" s="143">
        <f>Q132*H132</f>
        <v>0</v>
      </c>
      <c r="S132" s="143">
        <v>0</v>
      </c>
      <c r="T132" s="144">
        <f>S132*H132</f>
        <v>0</v>
      </c>
      <c r="AR132" s="145" t="s">
        <v>84</v>
      </c>
      <c r="AT132" s="145" t="s">
        <v>144</v>
      </c>
      <c r="AU132" s="145" t="s">
        <v>78</v>
      </c>
      <c r="AY132" s="16" t="s">
        <v>142</v>
      </c>
      <c r="BE132" s="146">
        <f>IF(N132="základní",J132,0)</f>
        <v>0</v>
      </c>
      <c r="BF132" s="146">
        <f>IF(N132="snížená",J132,0)</f>
        <v>0</v>
      </c>
      <c r="BG132" s="146">
        <f>IF(N132="zákl. přenesená",J132,0)</f>
        <v>0</v>
      </c>
      <c r="BH132" s="146">
        <f>IF(N132="sníž. přenesená",J132,0)</f>
        <v>0</v>
      </c>
      <c r="BI132" s="146">
        <f>IF(N132="nulová",J132,0)</f>
        <v>0</v>
      </c>
      <c r="BJ132" s="16" t="s">
        <v>74</v>
      </c>
      <c r="BK132" s="146">
        <f>ROUND(I132*H132,2)</f>
        <v>0</v>
      </c>
      <c r="BL132" s="16" t="s">
        <v>84</v>
      </c>
      <c r="BM132" s="145" t="s">
        <v>84</v>
      </c>
    </row>
    <row r="133" spans="2:65" s="1" customFormat="1" ht="24.15" customHeight="1">
      <c r="B133" s="132"/>
      <c r="C133" s="133" t="s">
        <v>81</v>
      </c>
      <c r="D133" s="133" t="s">
        <v>144</v>
      </c>
      <c r="E133" s="134" t="s">
        <v>967</v>
      </c>
      <c r="F133" s="135" t="s">
        <v>968</v>
      </c>
      <c r="G133" s="136" t="s">
        <v>236</v>
      </c>
      <c r="H133" s="137">
        <v>0.264</v>
      </c>
      <c r="I133" s="138"/>
      <c r="J133" s="139">
        <f>ROUND(I133*H133,2)</f>
        <v>0</v>
      </c>
      <c r="K133" s="140"/>
      <c r="L133" s="31"/>
      <c r="M133" s="141" t="s">
        <v>1</v>
      </c>
      <c r="N133" s="142" t="s">
        <v>37</v>
      </c>
      <c r="P133" s="143">
        <f>O133*H133</f>
        <v>0</v>
      </c>
      <c r="Q133" s="143">
        <v>0</v>
      </c>
      <c r="R133" s="143">
        <f>Q133*H133</f>
        <v>0</v>
      </c>
      <c r="S133" s="143">
        <v>0</v>
      </c>
      <c r="T133" s="144">
        <f>S133*H133</f>
        <v>0</v>
      </c>
      <c r="AR133" s="145" t="s">
        <v>84</v>
      </c>
      <c r="AT133" s="145" t="s">
        <v>144</v>
      </c>
      <c r="AU133" s="145" t="s">
        <v>78</v>
      </c>
      <c r="AY133" s="16" t="s">
        <v>142</v>
      </c>
      <c r="BE133" s="146">
        <f>IF(N133="základní",J133,0)</f>
        <v>0</v>
      </c>
      <c r="BF133" s="146">
        <f>IF(N133="snížená",J133,0)</f>
        <v>0</v>
      </c>
      <c r="BG133" s="146">
        <f>IF(N133="zákl. přenesená",J133,0)</f>
        <v>0</v>
      </c>
      <c r="BH133" s="146">
        <f>IF(N133="sníž. přenesená",J133,0)</f>
        <v>0</v>
      </c>
      <c r="BI133" s="146">
        <f>IF(N133="nulová",J133,0)</f>
        <v>0</v>
      </c>
      <c r="BJ133" s="16" t="s">
        <v>74</v>
      </c>
      <c r="BK133" s="146">
        <f>ROUND(I133*H133,2)</f>
        <v>0</v>
      </c>
      <c r="BL133" s="16" t="s">
        <v>84</v>
      </c>
      <c r="BM133" s="145" t="s">
        <v>88</v>
      </c>
    </row>
    <row r="134" spans="2:63" s="11" customFormat="1" ht="22.75" customHeight="1">
      <c r="B134" s="120"/>
      <c r="D134" s="121" t="s">
        <v>69</v>
      </c>
      <c r="E134" s="130" t="s">
        <v>92</v>
      </c>
      <c r="F134" s="130" t="s">
        <v>969</v>
      </c>
      <c r="I134" s="123"/>
      <c r="J134" s="131">
        <f>BK134</f>
        <v>0</v>
      </c>
      <c r="L134" s="120"/>
      <c r="M134" s="125"/>
      <c r="P134" s="126">
        <f>SUM(P135:P145)</f>
        <v>0</v>
      </c>
      <c r="R134" s="126">
        <f>SUM(R135:R145)</f>
        <v>0</v>
      </c>
      <c r="T134" s="127">
        <f>SUM(T135:T145)</f>
        <v>0</v>
      </c>
      <c r="AR134" s="121" t="s">
        <v>74</v>
      </c>
      <c r="AT134" s="128" t="s">
        <v>69</v>
      </c>
      <c r="AU134" s="128" t="s">
        <v>74</v>
      </c>
      <c r="AY134" s="121" t="s">
        <v>142</v>
      </c>
      <c r="BK134" s="129">
        <f>SUM(BK135:BK145)</f>
        <v>0</v>
      </c>
    </row>
    <row r="135" spans="2:65" s="1" customFormat="1" ht="24.15" customHeight="1">
      <c r="B135" s="132"/>
      <c r="C135" s="133" t="s">
        <v>84</v>
      </c>
      <c r="D135" s="133" t="s">
        <v>144</v>
      </c>
      <c r="E135" s="134" t="s">
        <v>970</v>
      </c>
      <c r="F135" s="135" t="s">
        <v>971</v>
      </c>
      <c r="G135" s="136" t="s">
        <v>391</v>
      </c>
      <c r="H135" s="137">
        <v>22.5</v>
      </c>
      <c r="I135" s="138"/>
      <c r="J135" s="139">
        <f aca="true" t="shared" si="0" ref="J135:J142">ROUND(I135*H135,2)</f>
        <v>0</v>
      </c>
      <c r="K135" s="140"/>
      <c r="L135" s="31"/>
      <c r="M135" s="141" t="s">
        <v>1</v>
      </c>
      <c r="N135" s="142" t="s">
        <v>37</v>
      </c>
      <c r="P135" s="143">
        <f aca="true" t="shared" si="1" ref="P135:P142">O135*H135</f>
        <v>0</v>
      </c>
      <c r="Q135" s="143">
        <v>0</v>
      </c>
      <c r="R135" s="143">
        <f aca="true" t="shared" si="2" ref="R135:R142">Q135*H135</f>
        <v>0</v>
      </c>
      <c r="S135" s="143">
        <v>0</v>
      </c>
      <c r="T135" s="144">
        <f aca="true" t="shared" si="3" ref="T135:T142">S135*H135</f>
        <v>0</v>
      </c>
      <c r="AR135" s="145" t="s">
        <v>84</v>
      </c>
      <c r="AT135" s="145" t="s">
        <v>144</v>
      </c>
      <c r="AU135" s="145" t="s">
        <v>78</v>
      </c>
      <c r="AY135" s="16" t="s">
        <v>142</v>
      </c>
      <c r="BE135" s="146">
        <f aca="true" t="shared" si="4" ref="BE135:BE142">IF(N135="základní",J135,0)</f>
        <v>0</v>
      </c>
      <c r="BF135" s="146">
        <f aca="true" t="shared" si="5" ref="BF135:BF142">IF(N135="snížená",J135,0)</f>
        <v>0</v>
      </c>
      <c r="BG135" s="146">
        <f aca="true" t="shared" si="6" ref="BG135:BG142">IF(N135="zákl. přenesená",J135,0)</f>
        <v>0</v>
      </c>
      <c r="BH135" s="146">
        <f aca="true" t="shared" si="7" ref="BH135:BH142">IF(N135="sníž. přenesená",J135,0)</f>
        <v>0</v>
      </c>
      <c r="BI135" s="146">
        <f aca="true" t="shared" si="8" ref="BI135:BI142">IF(N135="nulová",J135,0)</f>
        <v>0</v>
      </c>
      <c r="BJ135" s="16" t="s">
        <v>74</v>
      </c>
      <c r="BK135" s="146">
        <f aca="true" t="shared" si="9" ref="BK135:BK142">ROUND(I135*H135,2)</f>
        <v>0</v>
      </c>
      <c r="BL135" s="16" t="s">
        <v>84</v>
      </c>
      <c r="BM135" s="145" t="s">
        <v>92</v>
      </c>
    </row>
    <row r="136" spans="2:65" s="1" customFormat="1" ht="16.5" customHeight="1">
      <c r="B136" s="132"/>
      <c r="C136" s="168" t="s">
        <v>85</v>
      </c>
      <c r="D136" s="168" t="s">
        <v>398</v>
      </c>
      <c r="E136" s="169" t="s">
        <v>972</v>
      </c>
      <c r="F136" s="170" t="s">
        <v>973</v>
      </c>
      <c r="G136" s="171" t="s">
        <v>232</v>
      </c>
      <c r="H136" s="172">
        <v>14</v>
      </c>
      <c r="I136" s="173"/>
      <c r="J136" s="174">
        <f t="shared" si="0"/>
        <v>0</v>
      </c>
      <c r="K136" s="175"/>
      <c r="L136" s="176"/>
      <c r="M136" s="177" t="s">
        <v>1</v>
      </c>
      <c r="N136" s="178" t="s">
        <v>37</v>
      </c>
      <c r="P136" s="143">
        <f t="shared" si="1"/>
        <v>0</v>
      </c>
      <c r="Q136" s="143">
        <v>0</v>
      </c>
      <c r="R136" s="143">
        <f t="shared" si="2"/>
        <v>0</v>
      </c>
      <c r="S136" s="143">
        <v>0</v>
      </c>
      <c r="T136" s="144">
        <f t="shared" si="3"/>
        <v>0</v>
      </c>
      <c r="AR136" s="145" t="s">
        <v>92</v>
      </c>
      <c r="AT136" s="145" t="s">
        <v>398</v>
      </c>
      <c r="AU136" s="145" t="s">
        <v>78</v>
      </c>
      <c r="AY136" s="16" t="s">
        <v>142</v>
      </c>
      <c r="BE136" s="146">
        <f t="shared" si="4"/>
        <v>0</v>
      </c>
      <c r="BF136" s="146">
        <f t="shared" si="5"/>
        <v>0</v>
      </c>
      <c r="BG136" s="146">
        <f t="shared" si="6"/>
        <v>0</v>
      </c>
      <c r="BH136" s="146">
        <f t="shared" si="7"/>
        <v>0</v>
      </c>
      <c r="BI136" s="146">
        <f t="shared" si="8"/>
        <v>0</v>
      </c>
      <c r="BJ136" s="16" t="s">
        <v>74</v>
      </c>
      <c r="BK136" s="146">
        <f t="shared" si="9"/>
        <v>0</v>
      </c>
      <c r="BL136" s="16" t="s">
        <v>84</v>
      </c>
      <c r="BM136" s="145" t="s">
        <v>183</v>
      </c>
    </row>
    <row r="137" spans="2:65" s="1" customFormat="1" ht="21.75" customHeight="1">
      <c r="B137" s="132"/>
      <c r="C137" s="168" t="s">
        <v>88</v>
      </c>
      <c r="D137" s="168" t="s">
        <v>398</v>
      </c>
      <c r="E137" s="169" t="s">
        <v>974</v>
      </c>
      <c r="F137" s="170" t="s">
        <v>975</v>
      </c>
      <c r="G137" s="171" t="s">
        <v>391</v>
      </c>
      <c r="H137" s="172">
        <v>22.5</v>
      </c>
      <c r="I137" s="173"/>
      <c r="J137" s="174">
        <f t="shared" si="0"/>
        <v>0</v>
      </c>
      <c r="K137" s="175"/>
      <c r="L137" s="176"/>
      <c r="M137" s="177" t="s">
        <v>1</v>
      </c>
      <c r="N137" s="178" t="s">
        <v>37</v>
      </c>
      <c r="P137" s="143">
        <f t="shared" si="1"/>
        <v>0</v>
      </c>
      <c r="Q137" s="143">
        <v>0</v>
      </c>
      <c r="R137" s="143">
        <f t="shared" si="2"/>
        <v>0</v>
      </c>
      <c r="S137" s="143">
        <v>0</v>
      </c>
      <c r="T137" s="144">
        <f t="shared" si="3"/>
        <v>0</v>
      </c>
      <c r="AR137" s="145" t="s">
        <v>92</v>
      </c>
      <c r="AT137" s="145" t="s">
        <v>398</v>
      </c>
      <c r="AU137" s="145" t="s">
        <v>78</v>
      </c>
      <c r="AY137" s="16" t="s">
        <v>142</v>
      </c>
      <c r="BE137" s="146">
        <f t="shared" si="4"/>
        <v>0</v>
      </c>
      <c r="BF137" s="146">
        <f t="shared" si="5"/>
        <v>0</v>
      </c>
      <c r="BG137" s="146">
        <f t="shared" si="6"/>
        <v>0</v>
      </c>
      <c r="BH137" s="146">
        <f t="shared" si="7"/>
        <v>0</v>
      </c>
      <c r="BI137" s="146">
        <f t="shared" si="8"/>
        <v>0</v>
      </c>
      <c r="BJ137" s="16" t="s">
        <v>74</v>
      </c>
      <c r="BK137" s="146">
        <f t="shared" si="9"/>
        <v>0</v>
      </c>
      <c r="BL137" s="16" t="s">
        <v>84</v>
      </c>
      <c r="BM137" s="145" t="s">
        <v>186</v>
      </c>
    </row>
    <row r="138" spans="2:65" s="1" customFormat="1" ht="24.15" customHeight="1">
      <c r="B138" s="132"/>
      <c r="C138" s="133" t="s">
        <v>89</v>
      </c>
      <c r="D138" s="133" t="s">
        <v>144</v>
      </c>
      <c r="E138" s="134" t="s">
        <v>976</v>
      </c>
      <c r="F138" s="135" t="s">
        <v>977</v>
      </c>
      <c r="G138" s="136" t="s">
        <v>232</v>
      </c>
      <c r="H138" s="137">
        <v>1</v>
      </c>
      <c r="I138" s="138"/>
      <c r="J138" s="139">
        <f t="shared" si="0"/>
        <v>0</v>
      </c>
      <c r="K138" s="140"/>
      <c r="L138" s="31"/>
      <c r="M138" s="141" t="s">
        <v>1</v>
      </c>
      <c r="N138" s="142" t="s">
        <v>37</v>
      </c>
      <c r="P138" s="143">
        <f t="shared" si="1"/>
        <v>0</v>
      </c>
      <c r="Q138" s="143">
        <v>0</v>
      </c>
      <c r="R138" s="143">
        <f t="shared" si="2"/>
        <v>0</v>
      </c>
      <c r="S138" s="143">
        <v>0</v>
      </c>
      <c r="T138" s="144">
        <f t="shared" si="3"/>
        <v>0</v>
      </c>
      <c r="AR138" s="145" t="s">
        <v>84</v>
      </c>
      <c r="AT138" s="145" t="s">
        <v>144</v>
      </c>
      <c r="AU138" s="145" t="s">
        <v>78</v>
      </c>
      <c r="AY138" s="16" t="s">
        <v>142</v>
      </c>
      <c r="BE138" s="146">
        <f t="shared" si="4"/>
        <v>0</v>
      </c>
      <c r="BF138" s="146">
        <f t="shared" si="5"/>
        <v>0</v>
      </c>
      <c r="BG138" s="146">
        <f t="shared" si="6"/>
        <v>0</v>
      </c>
      <c r="BH138" s="146">
        <f t="shared" si="7"/>
        <v>0</v>
      </c>
      <c r="BI138" s="146">
        <f t="shared" si="8"/>
        <v>0</v>
      </c>
      <c r="BJ138" s="16" t="s">
        <v>74</v>
      </c>
      <c r="BK138" s="146">
        <f t="shared" si="9"/>
        <v>0</v>
      </c>
      <c r="BL138" s="16" t="s">
        <v>84</v>
      </c>
      <c r="BM138" s="145" t="s">
        <v>191</v>
      </c>
    </row>
    <row r="139" spans="2:65" s="1" customFormat="1" ht="24.15" customHeight="1">
      <c r="B139" s="132"/>
      <c r="C139" s="168" t="s">
        <v>92</v>
      </c>
      <c r="D139" s="168" t="s">
        <v>398</v>
      </c>
      <c r="E139" s="169" t="s">
        <v>978</v>
      </c>
      <c r="F139" s="170" t="s">
        <v>979</v>
      </c>
      <c r="G139" s="171" t="s">
        <v>232</v>
      </c>
      <c r="H139" s="172">
        <v>1</v>
      </c>
      <c r="I139" s="173"/>
      <c r="J139" s="174">
        <f t="shared" si="0"/>
        <v>0</v>
      </c>
      <c r="K139" s="175"/>
      <c r="L139" s="176"/>
      <c r="M139" s="177" t="s">
        <v>1</v>
      </c>
      <c r="N139" s="178" t="s">
        <v>37</v>
      </c>
      <c r="P139" s="143">
        <f t="shared" si="1"/>
        <v>0</v>
      </c>
      <c r="Q139" s="143">
        <v>0</v>
      </c>
      <c r="R139" s="143">
        <f t="shared" si="2"/>
        <v>0</v>
      </c>
      <c r="S139" s="143">
        <v>0</v>
      </c>
      <c r="T139" s="144">
        <f t="shared" si="3"/>
        <v>0</v>
      </c>
      <c r="AR139" s="145" t="s">
        <v>92</v>
      </c>
      <c r="AT139" s="145" t="s">
        <v>398</v>
      </c>
      <c r="AU139" s="145" t="s">
        <v>78</v>
      </c>
      <c r="AY139" s="16" t="s">
        <v>142</v>
      </c>
      <c r="BE139" s="146">
        <f t="shared" si="4"/>
        <v>0</v>
      </c>
      <c r="BF139" s="146">
        <f t="shared" si="5"/>
        <v>0</v>
      </c>
      <c r="BG139" s="146">
        <f t="shared" si="6"/>
        <v>0</v>
      </c>
      <c r="BH139" s="146">
        <f t="shared" si="7"/>
        <v>0</v>
      </c>
      <c r="BI139" s="146">
        <f t="shared" si="8"/>
        <v>0</v>
      </c>
      <c r="BJ139" s="16" t="s">
        <v>74</v>
      </c>
      <c r="BK139" s="146">
        <f t="shared" si="9"/>
        <v>0</v>
      </c>
      <c r="BL139" s="16" t="s">
        <v>84</v>
      </c>
      <c r="BM139" s="145" t="s">
        <v>201</v>
      </c>
    </row>
    <row r="140" spans="2:65" s="1" customFormat="1" ht="16.5" customHeight="1">
      <c r="B140" s="132"/>
      <c r="C140" s="133" t="s">
        <v>95</v>
      </c>
      <c r="D140" s="133" t="s">
        <v>144</v>
      </c>
      <c r="E140" s="134" t="s">
        <v>980</v>
      </c>
      <c r="F140" s="135" t="s">
        <v>981</v>
      </c>
      <c r="G140" s="136" t="s">
        <v>391</v>
      </c>
      <c r="H140" s="137">
        <v>22.5</v>
      </c>
      <c r="I140" s="138"/>
      <c r="J140" s="139">
        <f t="shared" si="0"/>
        <v>0</v>
      </c>
      <c r="K140" s="140"/>
      <c r="L140" s="31"/>
      <c r="M140" s="141" t="s">
        <v>1</v>
      </c>
      <c r="N140" s="142" t="s">
        <v>37</v>
      </c>
      <c r="P140" s="143">
        <f t="shared" si="1"/>
        <v>0</v>
      </c>
      <c r="Q140" s="143">
        <v>0</v>
      </c>
      <c r="R140" s="143">
        <f t="shared" si="2"/>
        <v>0</v>
      </c>
      <c r="S140" s="143">
        <v>0</v>
      </c>
      <c r="T140" s="144">
        <f t="shared" si="3"/>
        <v>0</v>
      </c>
      <c r="AR140" s="145" t="s">
        <v>84</v>
      </c>
      <c r="AT140" s="145" t="s">
        <v>144</v>
      </c>
      <c r="AU140" s="145" t="s">
        <v>78</v>
      </c>
      <c r="AY140" s="16" t="s">
        <v>142</v>
      </c>
      <c r="BE140" s="146">
        <f t="shared" si="4"/>
        <v>0</v>
      </c>
      <c r="BF140" s="146">
        <f t="shared" si="5"/>
        <v>0</v>
      </c>
      <c r="BG140" s="146">
        <f t="shared" si="6"/>
        <v>0</v>
      </c>
      <c r="BH140" s="146">
        <f t="shared" si="7"/>
        <v>0</v>
      </c>
      <c r="BI140" s="146">
        <f t="shared" si="8"/>
        <v>0</v>
      </c>
      <c r="BJ140" s="16" t="s">
        <v>74</v>
      </c>
      <c r="BK140" s="146">
        <f t="shared" si="9"/>
        <v>0</v>
      </c>
      <c r="BL140" s="16" t="s">
        <v>84</v>
      </c>
      <c r="BM140" s="145" t="s">
        <v>205</v>
      </c>
    </row>
    <row r="141" spans="2:65" s="1" customFormat="1" ht="16.5" customHeight="1">
      <c r="B141" s="132"/>
      <c r="C141" s="133" t="s">
        <v>183</v>
      </c>
      <c r="D141" s="133" t="s">
        <v>144</v>
      </c>
      <c r="E141" s="134" t="s">
        <v>982</v>
      </c>
      <c r="F141" s="135" t="s">
        <v>983</v>
      </c>
      <c r="G141" s="136" t="s">
        <v>984</v>
      </c>
      <c r="H141" s="137">
        <v>1</v>
      </c>
      <c r="I141" s="138"/>
      <c r="J141" s="139">
        <f t="shared" si="0"/>
        <v>0</v>
      </c>
      <c r="K141" s="140"/>
      <c r="L141" s="31"/>
      <c r="M141" s="141" t="s">
        <v>1</v>
      </c>
      <c r="N141" s="142" t="s">
        <v>37</v>
      </c>
      <c r="P141" s="143">
        <f t="shared" si="1"/>
        <v>0</v>
      </c>
      <c r="Q141" s="143">
        <v>0</v>
      </c>
      <c r="R141" s="143">
        <f t="shared" si="2"/>
        <v>0</v>
      </c>
      <c r="S141" s="143">
        <v>0</v>
      </c>
      <c r="T141" s="144">
        <f t="shared" si="3"/>
        <v>0</v>
      </c>
      <c r="AR141" s="145" t="s">
        <v>84</v>
      </c>
      <c r="AT141" s="145" t="s">
        <v>144</v>
      </c>
      <c r="AU141" s="145" t="s">
        <v>78</v>
      </c>
      <c r="AY141" s="16" t="s">
        <v>142</v>
      </c>
      <c r="BE141" s="146">
        <f t="shared" si="4"/>
        <v>0</v>
      </c>
      <c r="BF141" s="146">
        <f t="shared" si="5"/>
        <v>0</v>
      </c>
      <c r="BG141" s="146">
        <f t="shared" si="6"/>
        <v>0</v>
      </c>
      <c r="BH141" s="146">
        <f t="shared" si="7"/>
        <v>0</v>
      </c>
      <c r="BI141" s="146">
        <f t="shared" si="8"/>
        <v>0</v>
      </c>
      <c r="BJ141" s="16" t="s">
        <v>74</v>
      </c>
      <c r="BK141" s="146">
        <f t="shared" si="9"/>
        <v>0</v>
      </c>
      <c r="BL141" s="16" t="s">
        <v>84</v>
      </c>
      <c r="BM141" s="145" t="s">
        <v>226</v>
      </c>
    </row>
    <row r="142" spans="2:65" s="1" customFormat="1" ht="16.5" customHeight="1">
      <c r="B142" s="132"/>
      <c r="C142" s="168" t="s">
        <v>229</v>
      </c>
      <c r="D142" s="168" t="s">
        <v>398</v>
      </c>
      <c r="E142" s="169" t="s">
        <v>985</v>
      </c>
      <c r="F142" s="170" t="s">
        <v>986</v>
      </c>
      <c r="G142" s="171" t="s">
        <v>232</v>
      </c>
      <c r="H142" s="172">
        <v>1</v>
      </c>
      <c r="I142" s="173"/>
      <c r="J142" s="174">
        <f t="shared" si="0"/>
        <v>0</v>
      </c>
      <c r="K142" s="175"/>
      <c r="L142" s="176"/>
      <c r="M142" s="177" t="s">
        <v>1</v>
      </c>
      <c r="N142" s="178" t="s">
        <v>37</v>
      </c>
      <c r="P142" s="143">
        <f t="shared" si="1"/>
        <v>0</v>
      </c>
      <c r="Q142" s="143">
        <v>0</v>
      </c>
      <c r="R142" s="143">
        <f t="shared" si="2"/>
        <v>0</v>
      </c>
      <c r="S142" s="143">
        <v>0</v>
      </c>
      <c r="T142" s="144">
        <f t="shared" si="3"/>
        <v>0</v>
      </c>
      <c r="AR142" s="145" t="s">
        <v>92</v>
      </c>
      <c r="AT142" s="145" t="s">
        <v>398</v>
      </c>
      <c r="AU142" s="145" t="s">
        <v>78</v>
      </c>
      <c r="AY142" s="16" t="s">
        <v>142</v>
      </c>
      <c r="BE142" s="146">
        <f t="shared" si="4"/>
        <v>0</v>
      </c>
      <c r="BF142" s="146">
        <f t="shared" si="5"/>
        <v>0</v>
      </c>
      <c r="BG142" s="146">
        <f t="shared" si="6"/>
        <v>0</v>
      </c>
      <c r="BH142" s="146">
        <f t="shared" si="7"/>
        <v>0</v>
      </c>
      <c r="BI142" s="146">
        <f t="shared" si="8"/>
        <v>0</v>
      </c>
      <c r="BJ142" s="16" t="s">
        <v>74</v>
      </c>
      <c r="BK142" s="146">
        <f t="shared" si="9"/>
        <v>0</v>
      </c>
      <c r="BL142" s="16" t="s">
        <v>84</v>
      </c>
      <c r="BM142" s="145" t="s">
        <v>233</v>
      </c>
    </row>
    <row r="143" spans="2:47" s="1" customFormat="1" ht="27">
      <c r="B143" s="31"/>
      <c r="D143" s="148" t="s">
        <v>987</v>
      </c>
      <c r="F143" s="184" t="s">
        <v>988</v>
      </c>
      <c r="I143" s="185"/>
      <c r="L143" s="31"/>
      <c r="M143" s="186"/>
      <c r="T143" s="55"/>
      <c r="AT143" s="16" t="s">
        <v>987</v>
      </c>
      <c r="AU143" s="16" t="s">
        <v>78</v>
      </c>
    </row>
    <row r="144" spans="2:65" s="1" customFormat="1" ht="16.5" customHeight="1">
      <c r="B144" s="132"/>
      <c r="C144" s="133" t="s">
        <v>186</v>
      </c>
      <c r="D144" s="133" t="s">
        <v>144</v>
      </c>
      <c r="E144" s="134" t="s">
        <v>989</v>
      </c>
      <c r="F144" s="135" t="s">
        <v>990</v>
      </c>
      <c r="G144" s="136" t="s">
        <v>984</v>
      </c>
      <c r="H144" s="137">
        <v>1</v>
      </c>
      <c r="I144" s="138"/>
      <c r="J144" s="139">
        <f>ROUND(I144*H144,2)</f>
        <v>0</v>
      </c>
      <c r="K144" s="140"/>
      <c r="L144" s="31"/>
      <c r="M144" s="141" t="s">
        <v>1</v>
      </c>
      <c r="N144" s="142" t="s">
        <v>37</v>
      </c>
      <c r="P144" s="143">
        <f>O144*H144</f>
        <v>0</v>
      </c>
      <c r="Q144" s="143">
        <v>0</v>
      </c>
      <c r="R144" s="143">
        <f>Q144*H144</f>
        <v>0</v>
      </c>
      <c r="S144" s="143">
        <v>0</v>
      </c>
      <c r="T144" s="144">
        <f>S144*H144</f>
        <v>0</v>
      </c>
      <c r="AR144" s="145" t="s">
        <v>84</v>
      </c>
      <c r="AT144" s="145" t="s">
        <v>144</v>
      </c>
      <c r="AU144" s="145" t="s">
        <v>78</v>
      </c>
      <c r="AY144" s="16" t="s">
        <v>142</v>
      </c>
      <c r="BE144" s="146">
        <f>IF(N144="základní",J144,0)</f>
        <v>0</v>
      </c>
      <c r="BF144" s="146">
        <f>IF(N144="snížená",J144,0)</f>
        <v>0</v>
      </c>
      <c r="BG144" s="146">
        <f>IF(N144="zákl. přenesená",J144,0)</f>
        <v>0</v>
      </c>
      <c r="BH144" s="146">
        <f>IF(N144="sníž. přenesená",J144,0)</f>
        <v>0</v>
      </c>
      <c r="BI144" s="146">
        <f>IF(N144="nulová",J144,0)</f>
        <v>0</v>
      </c>
      <c r="BJ144" s="16" t="s">
        <v>74</v>
      </c>
      <c r="BK144" s="146">
        <f>ROUND(I144*H144,2)</f>
        <v>0</v>
      </c>
      <c r="BL144" s="16" t="s">
        <v>84</v>
      </c>
      <c r="BM144" s="145" t="s">
        <v>237</v>
      </c>
    </row>
    <row r="145" spans="2:65" s="1" customFormat="1" ht="24.15" customHeight="1">
      <c r="B145" s="132"/>
      <c r="C145" s="133" t="s">
        <v>240</v>
      </c>
      <c r="D145" s="133" t="s">
        <v>144</v>
      </c>
      <c r="E145" s="134" t="s">
        <v>991</v>
      </c>
      <c r="F145" s="135" t="s">
        <v>992</v>
      </c>
      <c r="G145" s="136" t="s">
        <v>984</v>
      </c>
      <c r="H145" s="137">
        <v>1</v>
      </c>
      <c r="I145" s="138"/>
      <c r="J145" s="139">
        <f>ROUND(I145*H145,2)</f>
        <v>0</v>
      </c>
      <c r="K145" s="140"/>
      <c r="L145" s="31"/>
      <c r="M145" s="141" t="s">
        <v>1</v>
      </c>
      <c r="N145" s="142" t="s">
        <v>37</v>
      </c>
      <c r="P145" s="143">
        <f>O145*H145</f>
        <v>0</v>
      </c>
      <c r="Q145" s="143">
        <v>0</v>
      </c>
      <c r="R145" s="143">
        <f>Q145*H145</f>
        <v>0</v>
      </c>
      <c r="S145" s="143">
        <v>0</v>
      </c>
      <c r="T145" s="144">
        <f>S145*H145</f>
        <v>0</v>
      </c>
      <c r="AR145" s="145" t="s">
        <v>84</v>
      </c>
      <c r="AT145" s="145" t="s">
        <v>144</v>
      </c>
      <c r="AU145" s="145" t="s">
        <v>78</v>
      </c>
      <c r="AY145" s="16" t="s">
        <v>142</v>
      </c>
      <c r="BE145" s="146">
        <f>IF(N145="základní",J145,0)</f>
        <v>0</v>
      </c>
      <c r="BF145" s="146">
        <f>IF(N145="snížená",J145,0)</f>
        <v>0</v>
      </c>
      <c r="BG145" s="146">
        <f>IF(N145="zákl. přenesená",J145,0)</f>
        <v>0</v>
      </c>
      <c r="BH145" s="146">
        <f>IF(N145="sníž. přenesená",J145,0)</f>
        <v>0</v>
      </c>
      <c r="BI145" s="146">
        <f>IF(N145="nulová",J145,0)</f>
        <v>0</v>
      </c>
      <c r="BJ145" s="16" t="s">
        <v>74</v>
      </c>
      <c r="BK145" s="146">
        <f>ROUND(I145*H145,2)</f>
        <v>0</v>
      </c>
      <c r="BL145" s="16" t="s">
        <v>84</v>
      </c>
      <c r="BM145" s="145" t="s">
        <v>243</v>
      </c>
    </row>
    <row r="146" spans="2:63" s="11" customFormat="1" ht="22.75" customHeight="1">
      <c r="B146" s="120"/>
      <c r="D146" s="121" t="s">
        <v>69</v>
      </c>
      <c r="E146" s="130" t="s">
        <v>95</v>
      </c>
      <c r="F146" s="130" t="s">
        <v>251</v>
      </c>
      <c r="I146" s="123"/>
      <c r="J146" s="131">
        <f>BK146</f>
        <v>0</v>
      </c>
      <c r="L146" s="120"/>
      <c r="M146" s="125"/>
      <c r="P146" s="126">
        <f>SUM(P147:P152)</f>
        <v>0</v>
      </c>
      <c r="R146" s="126">
        <f>SUM(R147:R152)</f>
        <v>0</v>
      </c>
      <c r="T146" s="127">
        <f>SUM(T147:T152)</f>
        <v>0</v>
      </c>
      <c r="AR146" s="121" t="s">
        <v>74</v>
      </c>
      <c r="AT146" s="128" t="s">
        <v>69</v>
      </c>
      <c r="AU146" s="128" t="s">
        <v>74</v>
      </c>
      <c r="AY146" s="121" t="s">
        <v>142</v>
      </c>
      <c r="BK146" s="129">
        <f>SUM(BK147:BK152)</f>
        <v>0</v>
      </c>
    </row>
    <row r="147" spans="2:65" s="1" customFormat="1" ht="24.15" customHeight="1">
      <c r="B147" s="132"/>
      <c r="C147" s="133" t="s">
        <v>191</v>
      </c>
      <c r="D147" s="133" t="s">
        <v>144</v>
      </c>
      <c r="E147" s="134" t="s">
        <v>993</v>
      </c>
      <c r="F147" s="135" t="s">
        <v>994</v>
      </c>
      <c r="G147" s="136" t="s">
        <v>232</v>
      </c>
      <c r="H147" s="137">
        <v>7</v>
      </c>
      <c r="I147" s="138"/>
      <c r="J147" s="139">
        <f aca="true" t="shared" si="10" ref="J147:J152">ROUND(I147*H147,2)</f>
        <v>0</v>
      </c>
      <c r="K147" s="140"/>
      <c r="L147" s="31"/>
      <c r="M147" s="141" t="s">
        <v>1</v>
      </c>
      <c r="N147" s="142" t="s">
        <v>37</v>
      </c>
      <c r="P147" s="143">
        <f aca="true" t="shared" si="11" ref="P147:P152">O147*H147</f>
        <v>0</v>
      </c>
      <c r="Q147" s="143">
        <v>0</v>
      </c>
      <c r="R147" s="143">
        <f aca="true" t="shared" si="12" ref="R147:R152">Q147*H147</f>
        <v>0</v>
      </c>
      <c r="S147" s="143">
        <v>0</v>
      </c>
      <c r="T147" s="144">
        <f aca="true" t="shared" si="13" ref="T147:T152">S147*H147</f>
        <v>0</v>
      </c>
      <c r="AR147" s="145" t="s">
        <v>84</v>
      </c>
      <c r="AT147" s="145" t="s">
        <v>144</v>
      </c>
      <c r="AU147" s="145" t="s">
        <v>78</v>
      </c>
      <c r="AY147" s="16" t="s">
        <v>142</v>
      </c>
      <c r="BE147" s="146">
        <f aca="true" t="shared" si="14" ref="BE147:BE152">IF(N147="základní",J147,0)</f>
        <v>0</v>
      </c>
      <c r="BF147" s="146">
        <f aca="true" t="shared" si="15" ref="BF147:BF152">IF(N147="snížená",J147,0)</f>
        <v>0</v>
      </c>
      <c r="BG147" s="146">
        <f aca="true" t="shared" si="16" ref="BG147:BG152">IF(N147="zákl. přenesená",J147,0)</f>
        <v>0</v>
      </c>
      <c r="BH147" s="146">
        <f aca="true" t="shared" si="17" ref="BH147:BH152">IF(N147="sníž. přenesená",J147,0)</f>
        <v>0</v>
      </c>
      <c r="BI147" s="146">
        <f aca="true" t="shared" si="18" ref="BI147:BI152">IF(N147="nulová",J147,0)</f>
        <v>0</v>
      </c>
      <c r="BJ147" s="16" t="s">
        <v>74</v>
      </c>
      <c r="BK147" s="146">
        <f aca="true" t="shared" si="19" ref="BK147:BK152">ROUND(I147*H147,2)</f>
        <v>0</v>
      </c>
      <c r="BL147" s="16" t="s">
        <v>84</v>
      </c>
      <c r="BM147" s="145" t="s">
        <v>248</v>
      </c>
    </row>
    <row r="148" spans="2:65" s="1" customFormat="1" ht="24.15" customHeight="1">
      <c r="B148" s="132"/>
      <c r="C148" s="133" t="s">
        <v>8</v>
      </c>
      <c r="D148" s="133" t="s">
        <v>144</v>
      </c>
      <c r="E148" s="134" t="s">
        <v>995</v>
      </c>
      <c r="F148" s="135" t="s">
        <v>996</v>
      </c>
      <c r="G148" s="136" t="s">
        <v>391</v>
      </c>
      <c r="H148" s="137">
        <v>28</v>
      </c>
      <c r="I148" s="138"/>
      <c r="J148" s="139">
        <f t="shared" si="10"/>
        <v>0</v>
      </c>
      <c r="K148" s="140"/>
      <c r="L148" s="31"/>
      <c r="M148" s="141" t="s">
        <v>1</v>
      </c>
      <c r="N148" s="142" t="s">
        <v>37</v>
      </c>
      <c r="P148" s="143">
        <f t="shared" si="11"/>
        <v>0</v>
      </c>
      <c r="Q148" s="143">
        <v>0</v>
      </c>
      <c r="R148" s="143">
        <f t="shared" si="12"/>
        <v>0</v>
      </c>
      <c r="S148" s="143">
        <v>0</v>
      </c>
      <c r="T148" s="144">
        <f t="shared" si="13"/>
        <v>0</v>
      </c>
      <c r="AR148" s="145" t="s">
        <v>84</v>
      </c>
      <c r="AT148" s="145" t="s">
        <v>144</v>
      </c>
      <c r="AU148" s="145" t="s">
        <v>78</v>
      </c>
      <c r="AY148" s="16" t="s">
        <v>142</v>
      </c>
      <c r="BE148" s="146">
        <f t="shared" si="14"/>
        <v>0</v>
      </c>
      <c r="BF148" s="146">
        <f t="shared" si="15"/>
        <v>0</v>
      </c>
      <c r="BG148" s="146">
        <f t="shared" si="16"/>
        <v>0</v>
      </c>
      <c r="BH148" s="146">
        <f t="shared" si="17"/>
        <v>0</v>
      </c>
      <c r="BI148" s="146">
        <f t="shared" si="18"/>
        <v>0</v>
      </c>
      <c r="BJ148" s="16" t="s">
        <v>74</v>
      </c>
      <c r="BK148" s="146">
        <f t="shared" si="19"/>
        <v>0</v>
      </c>
      <c r="BL148" s="16" t="s">
        <v>84</v>
      </c>
      <c r="BM148" s="145" t="s">
        <v>254</v>
      </c>
    </row>
    <row r="149" spans="2:65" s="1" customFormat="1" ht="24.15" customHeight="1">
      <c r="B149" s="132"/>
      <c r="C149" s="133" t="s">
        <v>201</v>
      </c>
      <c r="D149" s="133" t="s">
        <v>144</v>
      </c>
      <c r="E149" s="134" t="s">
        <v>997</v>
      </c>
      <c r="F149" s="135" t="s">
        <v>998</v>
      </c>
      <c r="G149" s="136" t="s">
        <v>391</v>
      </c>
      <c r="H149" s="137">
        <v>28</v>
      </c>
      <c r="I149" s="138"/>
      <c r="J149" s="139">
        <f t="shared" si="10"/>
        <v>0</v>
      </c>
      <c r="K149" s="140"/>
      <c r="L149" s="31"/>
      <c r="M149" s="141" t="s">
        <v>1</v>
      </c>
      <c r="N149" s="142" t="s">
        <v>37</v>
      </c>
      <c r="P149" s="143">
        <f t="shared" si="11"/>
        <v>0</v>
      </c>
      <c r="Q149" s="143">
        <v>0</v>
      </c>
      <c r="R149" s="143">
        <f t="shared" si="12"/>
        <v>0</v>
      </c>
      <c r="S149" s="143">
        <v>0</v>
      </c>
      <c r="T149" s="144">
        <f t="shared" si="13"/>
        <v>0</v>
      </c>
      <c r="AR149" s="145" t="s">
        <v>84</v>
      </c>
      <c r="AT149" s="145" t="s">
        <v>144</v>
      </c>
      <c r="AU149" s="145" t="s">
        <v>78</v>
      </c>
      <c r="AY149" s="16" t="s">
        <v>142</v>
      </c>
      <c r="BE149" s="146">
        <f t="shared" si="14"/>
        <v>0</v>
      </c>
      <c r="BF149" s="146">
        <f t="shared" si="15"/>
        <v>0</v>
      </c>
      <c r="BG149" s="146">
        <f t="shared" si="16"/>
        <v>0</v>
      </c>
      <c r="BH149" s="146">
        <f t="shared" si="17"/>
        <v>0</v>
      </c>
      <c r="BI149" s="146">
        <f t="shared" si="18"/>
        <v>0</v>
      </c>
      <c r="BJ149" s="16" t="s">
        <v>74</v>
      </c>
      <c r="BK149" s="146">
        <f t="shared" si="19"/>
        <v>0</v>
      </c>
      <c r="BL149" s="16" t="s">
        <v>84</v>
      </c>
      <c r="BM149" s="145" t="s">
        <v>261</v>
      </c>
    </row>
    <row r="150" spans="2:65" s="1" customFormat="1" ht="24.15" customHeight="1">
      <c r="B150" s="132"/>
      <c r="C150" s="133" t="s">
        <v>262</v>
      </c>
      <c r="D150" s="133" t="s">
        <v>144</v>
      </c>
      <c r="E150" s="134" t="s">
        <v>999</v>
      </c>
      <c r="F150" s="135" t="s">
        <v>1000</v>
      </c>
      <c r="G150" s="136" t="s">
        <v>391</v>
      </c>
      <c r="H150" s="137">
        <v>28</v>
      </c>
      <c r="I150" s="138"/>
      <c r="J150" s="139">
        <f t="shared" si="10"/>
        <v>0</v>
      </c>
      <c r="K150" s="140"/>
      <c r="L150" s="31"/>
      <c r="M150" s="141" t="s">
        <v>1</v>
      </c>
      <c r="N150" s="142" t="s">
        <v>37</v>
      </c>
      <c r="P150" s="143">
        <f t="shared" si="11"/>
        <v>0</v>
      </c>
      <c r="Q150" s="143">
        <v>0</v>
      </c>
      <c r="R150" s="143">
        <f t="shared" si="12"/>
        <v>0</v>
      </c>
      <c r="S150" s="143">
        <v>0</v>
      </c>
      <c r="T150" s="144">
        <f t="shared" si="13"/>
        <v>0</v>
      </c>
      <c r="AR150" s="145" t="s">
        <v>84</v>
      </c>
      <c r="AT150" s="145" t="s">
        <v>144</v>
      </c>
      <c r="AU150" s="145" t="s">
        <v>78</v>
      </c>
      <c r="AY150" s="16" t="s">
        <v>142</v>
      </c>
      <c r="BE150" s="146">
        <f t="shared" si="14"/>
        <v>0</v>
      </c>
      <c r="BF150" s="146">
        <f t="shared" si="15"/>
        <v>0</v>
      </c>
      <c r="BG150" s="146">
        <f t="shared" si="16"/>
        <v>0</v>
      </c>
      <c r="BH150" s="146">
        <f t="shared" si="17"/>
        <v>0</v>
      </c>
      <c r="BI150" s="146">
        <f t="shared" si="18"/>
        <v>0</v>
      </c>
      <c r="BJ150" s="16" t="s">
        <v>74</v>
      </c>
      <c r="BK150" s="146">
        <f t="shared" si="19"/>
        <v>0</v>
      </c>
      <c r="BL150" s="16" t="s">
        <v>84</v>
      </c>
      <c r="BM150" s="145" t="s">
        <v>265</v>
      </c>
    </row>
    <row r="151" spans="2:65" s="1" customFormat="1" ht="24.15" customHeight="1">
      <c r="B151" s="132"/>
      <c r="C151" s="133" t="s">
        <v>205</v>
      </c>
      <c r="D151" s="133" t="s">
        <v>144</v>
      </c>
      <c r="E151" s="134" t="s">
        <v>1001</v>
      </c>
      <c r="F151" s="135" t="s">
        <v>1002</v>
      </c>
      <c r="G151" s="136" t="s">
        <v>391</v>
      </c>
      <c r="H151" s="137">
        <v>16</v>
      </c>
      <c r="I151" s="138"/>
      <c r="J151" s="139">
        <f t="shared" si="10"/>
        <v>0</v>
      </c>
      <c r="K151" s="140"/>
      <c r="L151" s="31"/>
      <c r="M151" s="141" t="s">
        <v>1</v>
      </c>
      <c r="N151" s="142" t="s">
        <v>37</v>
      </c>
      <c r="P151" s="143">
        <f t="shared" si="11"/>
        <v>0</v>
      </c>
      <c r="Q151" s="143">
        <v>0</v>
      </c>
      <c r="R151" s="143">
        <f t="shared" si="12"/>
        <v>0</v>
      </c>
      <c r="S151" s="143">
        <v>0</v>
      </c>
      <c r="T151" s="144">
        <f t="shared" si="13"/>
        <v>0</v>
      </c>
      <c r="AR151" s="145" t="s">
        <v>84</v>
      </c>
      <c r="AT151" s="145" t="s">
        <v>144</v>
      </c>
      <c r="AU151" s="145" t="s">
        <v>78</v>
      </c>
      <c r="AY151" s="16" t="s">
        <v>142</v>
      </c>
      <c r="BE151" s="146">
        <f t="shared" si="14"/>
        <v>0</v>
      </c>
      <c r="BF151" s="146">
        <f t="shared" si="15"/>
        <v>0</v>
      </c>
      <c r="BG151" s="146">
        <f t="shared" si="16"/>
        <v>0</v>
      </c>
      <c r="BH151" s="146">
        <f t="shared" si="17"/>
        <v>0</v>
      </c>
      <c r="BI151" s="146">
        <f t="shared" si="18"/>
        <v>0</v>
      </c>
      <c r="BJ151" s="16" t="s">
        <v>74</v>
      </c>
      <c r="BK151" s="146">
        <f t="shared" si="19"/>
        <v>0</v>
      </c>
      <c r="BL151" s="16" t="s">
        <v>84</v>
      </c>
      <c r="BM151" s="145" t="s">
        <v>271</v>
      </c>
    </row>
    <row r="152" spans="2:65" s="1" customFormat="1" ht="24.15" customHeight="1">
      <c r="B152" s="132"/>
      <c r="C152" s="133" t="s">
        <v>279</v>
      </c>
      <c r="D152" s="133" t="s">
        <v>144</v>
      </c>
      <c r="E152" s="134" t="s">
        <v>1003</v>
      </c>
      <c r="F152" s="135" t="s">
        <v>1004</v>
      </c>
      <c r="G152" s="136" t="s">
        <v>391</v>
      </c>
      <c r="H152" s="137">
        <v>12</v>
      </c>
      <c r="I152" s="138"/>
      <c r="J152" s="139">
        <f t="shared" si="10"/>
        <v>0</v>
      </c>
      <c r="K152" s="140"/>
      <c r="L152" s="31"/>
      <c r="M152" s="141" t="s">
        <v>1</v>
      </c>
      <c r="N152" s="142" t="s">
        <v>37</v>
      </c>
      <c r="P152" s="143">
        <f t="shared" si="11"/>
        <v>0</v>
      </c>
      <c r="Q152" s="143">
        <v>0</v>
      </c>
      <c r="R152" s="143">
        <f t="shared" si="12"/>
        <v>0</v>
      </c>
      <c r="S152" s="143">
        <v>0</v>
      </c>
      <c r="T152" s="144">
        <f t="shared" si="13"/>
        <v>0</v>
      </c>
      <c r="AR152" s="145" t="s">
        <v>84</v>
      </c>
      <c r="AT152" s="145" t="s">
        <v>144</v>
      </c>
      <c r="AU152" s="145" t="s">
        <v>78</v>
      </c>
      <c r="AY152" s="16" t="s">
        <v>142</v>
      </c>
      <c r="BE152" s="146">
        <f t="shared" si="14"/>
        <v>0</v>
      </c>
      <c r="BF152" s="146">
        <f t="shared" si="15"/>
        <v>0</v>
      </c>
      <c r="BG152" s="146">
        <f t="shared" si="16"/>
        <v>0</v>
      </c>
      <c r="BH152" s="146">
        <f t="shared" si="17"/>
        <v>0</v>
      </c>
      <c r="BI152" s="146">
        <f t="shared" si="18"/>
        <v>0</v>
      </c>
      <c r="BJ152" s="16" t="s">
        <v>74</v>
      </c>
      <c r="BK152" s="146">
        <f t="shared" si="19"/>
        <v>0</v>
      </c>
      <c r="BL152" s="16" t="s">
        <v>84</v>
      </c>
      <c r="BM152" s="145" t="s">
        <v>282</v>
      </c>
    </row>
    <row r="153" spans="2:63" s="11" customFormat="1" ht="22.75" customHeight="1">
      <c r="B153" s="120"/>
      <c r="D153" s="121" t="s">
        <v>69</v>
      </c>
      <c r="E153" s="130" t="s">
        <v>361</v>
      </c>
      <c r="F153" s="130" t="s">
        <v>362</v>
      </c>
      <c r="I153" s="123"/>
      <c r="J153" s="131">
        <f>BK153</f>
        <v>0</v>
      </c>
      <c r="L153" s="120"/>
      <c r="M153" s="125"/>
      <c r="P153" s="126">
        <f>SUM(P154:P157)</f>
        <v>0</v>
      </c>
      <c r="R153" s="126">
        <f>SUM(R154:R157)</f>
        <v>0</v>
      </c>
      <c r="T153" s="127">
        <f>SUM(T154:T157)</f>
        <v>0</v>
      </c>
      <c r="AR153" s="121" t="s">
        <v>74</v>
      </c>
      <c r="AT153" s="128" t="s">
        <v>69</v>
      </c>
      <c r="AU153" s="128" t="s">
        <v>74</v>
      </c>
      <c r="AY153" s="121" t="s">
        <v>142</v>
      </c>
      <c r="BK153" s="129">
        <f>SUM(BK154:BK157)</f>
        <v>0</v>
      </c>
    </row>
    <row r="154" spans="2:65" s="1" customFormat="1" ht="24.15" customHeight="1">
      <c r="B154" s="132"/>
      <c r="C154" s="133" t="s">
        <v>226</v>
      </c>
      <c r="D154" s="133" t="s">
        <v>144</v>
      </c>
      <c r="E154" s="134" t="s">
        <v>363</v>
      </c>
      <c r="F154" s="135" t="s">
        <v>364</v>
      </c>
      <c r="G154" s="136" t="s">
        <v>365</v>
      </c>
      <c r="H154" s="137">
        <v>1.989</v>
      </c>
      <c r="I154" s="138"/>
      <c r="J154" s="139">
        <f>ROUND(I154*H154,2)</f>
        <v>0</v>
      </c>
      <c r="K154" s="140"/>
      <c r="L154" s="31"/>
      <c r="M154" s="141" t="s">
        <v>1</v>
      </c>
      <c r="N154" s="142" t="s">
        <v>37</v>
      </c>
      <c r="P154" s="143">
        <f>O154*H154</f>
        <v>0</v>
      </c>
      <c r="Q154" s="143">
        <v>0</v>
      </c>
      <c r="R154" s="143">
        <f>Q154*H154</f>
        <v>0</v>
      </c>
      <c r="S154" s="143">
        <v>0</v>
      </c>
      <c r="T154" s="144">
        <f>S154*H154</f>
        <v>0</v>
      </c>
      <c r="AR154" s="145" t="s">
        <v>84</v>
      </c>
      <c r="AT154" s="145" t="s">
        <v>144</v>
      </c>
      <c r="AU154" s="145" t="s">
        <v>78</v>
      </c>
      <c r="AY154" s="16" t="s">
        <v>142</v>
      </c>
      <c r="BE154" s="146">
        <f>IF(N154="základní",J154,0)</f>
        <v>0</v>
      </c>
      <c r="BF154" s="146">
        <f>IF(N154="snížená",J154,0)</f>
        <v>0</v>
      </c>
      <c r="BG154" s="146">
        <f>IF(N154="zákl. přenesená",J154,0)</f>
        <v>0</v>
      </c>
      <c r="BH154" s="146">
        <f>IF(N154="sníž. přenesená",J154,0)</f>
        <v>0</v>
      </c>
      <c r="BI154" s="146">
        <f>IF(N154="nulová",J154,0)</f>
        <v>0</v>
      </c>
      <c r="BJ154" s="16" t="s">
        <v>74</v>
      </c>
      <c r="BK154" s="146">
        <f>ROUND(I154*H154,2)</f>
        <v>0</v>
      </c>
      <c r="BL154" s="16" t="s">
        <v>84</v>
      </c>
      <c r="BM154" s="145" t="s">
        <v>295</v>
      </c>
    </row>
    <row r="155" spans="2:65" s="1" customFormat="1" ht="24.15" customHeight="1">
      <c r="B155" s="132"/>
      <c r="C155" s="133" t="s">
        <v>7</v>
      </c>
      <c r="D155" s="133" t="s">
        <v>144</v>
      </c>
      <c r="E155" s="134" t="s">
        <v>368</v>
      </c>
      <c r="F155" s="135" t="s">
        <v>369</v>
      </c>
      <c r="G155" s="136" t="s">
        <v>365</v>
      </c>
      <c r="H155" s="137">
        <v>1.989</v>
      </c>
      <c r="I155" s="138"/>
      <c r="J155" s="139">
        <f>ROUND(I155*H155,2)</f>
        <v>0</v>
      </c>
      <c r="K155" s="140"/>
      <c r="L155" s="31"/>
      <c r="M155" s="141" t="s">
        <v>1</v>
      </c>
      <c r="N155" s="142" t="s">
        <v>37</v>
      </c>
      <c r="P155" s="143">
        <f>O155*H155</f>
        <v>0</v>
      </c>
      <c r="Q155" s="143">
        <v>0</v>
      </c>
      <c r="R155" s="143">
        <f>Q155*H155</f>
        <v>0</v>
      </c>
      <c r="S155" s="143">
        <v>0</v>
      </c>
      <c r="T155" s="144">
        <f>S155*H155</f>
        <v>0</v>
      </c>
      <c r="AR155" s="145" t="s">
        <v>84</v>
      </c>
      <c r="AT155" s="145" t="s">
        <v>144</v>
      </c>
      <c r="AU155" s="145" t="s">
        <v>78</v>
      </c>
      <c r="AY155" s="16" t="s">
        <v>142</v>
      </c>
      <c r="BE155" s="146">
        <f>IF(N155="základní",J155,0)</f>
        <v>0</v>
      </c>
      <c r="BF155" s="146">
        <f>IF(N155="snížená",J155,0)</f>
        <v>0</v>
      </c>
      <c r="BG155" s="146">
        <f>IF(N155="zákl. přenesená",J155,0)</f>
        <v>0</v>
      </c>
      <c r="BH155" s="146">
        <f>IF(N155="sníž. přenesená",J155,0)</f>
        <v>0</v>
      </c>
      <c r="BI155" s="146">
        <f>IF(N155="nulová",J155,0)</f>
        <v>0</v>
      </c>
      <c r="BJ155" s="16" t="s">
        <v>74</v>
      </c>
      <c r="BK155" s="146">
        <f>ROUND(I155*H155,2)</f>
        <v>0</v>
      </c>
      <c r="BL155" s="16" t="s">
        <v>84</v>
      </c>
      <c r="BM155" s="145" t="s">
        <v>304</v>
      </c>
    </row>
    <row r="156" spans="2:65" s="1" customFormat="1" ht="24.15" customHeight="1">
      <c r="B156" s="132"/>
      <c r="C156" s="133" t="s">
        <v>233</v>
      </c>
      <c r="D156" s="133" t="s">
        <v>144</v>
      </c>
      <c r="E156" s="134" t="s">
        <v>371</v>
      </c>
      <c r="F156" s="135" t="s">
        <v>372</v>
      </c>
      <c r="G156" s="136" t="s">
        <v>365</v>
      </c>
      <c r="H156" s="137">
        <v>9.945</v>
      </c>
      <c r="I156" s="138"/>
      <c r="J156" s="139">
        <f>ROUND(I156*H156,2)</f>
        <v>0</v>
      </c>
      <c r="K156" s="140"/>
      <c r="L156" s="31"/>
      <c r="M156" s="141" t="s">
        <v>1</v>
      </c>
      <c r="N156" s="142" t="s">
        <v>37</v>
      </c>
      <c r="P156" s="143">
        <f>O156*H156</f>
        <v>0</v>
      </c>
      <c r="Q156" s="143">
        <v>0</v>
      </c>
      <c r="R156" s="143">
        <f>Q156*H156</f>
        <v>0</v>
      </c>
      <c r="S156" s="143">
        <v>0</v>
      </c>
      <c r="T156" s="144">
        <f>S156*H156</f>
        <v>0</v>
      </c>
      <c r="AR156" s="145" t="s">
        <v>84</v>
      </c>
      <c r="AT156" s="145" t="s">
        <v>144</v>
      </c>
      <c r="AU156" s="145" t="s">
        <v>78</v>
      </c>
      <c r="AY156" s="16" t="s">
        <v>142</v>
      </c>
      <c r="BE156" s="146">
        <f>IF(N156="základní",J156,0)</f>
        <v>0</v>
      </c>
      <c r="BF156" s="146">
        <f>IF(N156="snížená",J156,0)</f>
        <v>0</v>
      </c>
      <c r="BG156" s="146">
        <f>IF(N156="zákl. přenesená",J156,0)</f>
        <v>0</v>
      </c>
      <c r="BH156" s="146">
        <f>IF(N156="sníž. přenesená",J156,0)</f>
        <v>0</v>
      </c>
      <c r="BI156" s="146">
        <f>IF(N156="nulová",J156,0)</f>
        <v>0</v>
      </c>
      <c r="BJ156" s="16" t="s">
        <v>74</v>
      </c>
      <c r="BK156" s="146">
        <f>ROUND(I156*H156,2)</f>
        <v>0</v>
      </c>
      <c r="BL156" s="16" t="s">
        <v>84</v>
      </c>
      <c r="BM156" s="145" t="s">
        <v>311</v>
      </c>
    </row>
    <row r="157" spans="2:65" s="1" customFormat="1" ht="49" customHeight="1">
      <c r="B157" s="132"/>
      <c r="C157" s="133" t="s">
        <v>313</v>
      </c>
      <c r="D157" s="133" t="s">
        <v>144</v>
      </c>
      <c r="E157" s="134" t="s">
        <v>1005</v>
      </c>
      <c r="F157" s="135" t="s">
        <v>1006</v>
      </c>
      <c r="G157" s="136" t="s">
        <v>365</v>
      </c>
      <c r="H157" s="137">
        <v>1.989</v>
      </c>
      <c r="I157" s="138"/>
      <c r="J157" s="139">
        <f>ROUND(I157*H157,2)</f>
        <v>0</v>
      </c>
      <c r="K157" s="140"/>
      <c r="L157" s="31"/>
      <c r="M157" s="141" t="s">
        <v>1</v>
      </c>
      <c r="N157" s="142" t="s">
        <v>37</v>
      </c>
      <c r="P157" s="143">
        <f>O157*H157</f>
        <v>0</v>
      </c>
      <c r="Q157" s="143">
        <v>0</v>
      </c>
      <c r="R157" s="143">
        <f>Q157*H157</f>
        <v>0</v>
      </c>
      <c r="S157" s="143">
        <v>0</v>
      </c>
      <c r="T157" s="144">
        <f>S157*H157</f>
        <v>0</v>
      </c>
      <c r="AR157" s="145" t="s">
        <v>84</v>
      </c>
      <c r="AT157" s="145" t="s">
        <v>144</v>
      </c>
      <c r="AU157" s="145" t="s">
        <v>78</v>
      </c>
      <c r="AY157" s="16" t="s">
        <v>142</v>
      </c>
      <c r="BE157" s="146">
        <f>IF(N157="základní",J157,0)</f>
        <v>0</v>
      </c>
      <c r="BF157" s="146">
        <f>IF(N157="snížená",J157,0)</f>
        <v>0</v>
      </c>
      <c r="BG157" s="146">
        <f>IF(N157="zákl. přenesená",J157,0)</f>
        <v>0</v>
      </c>
      <c r="BH157" s="146">
        <f>IF(N157="sníž. přenesená",J157,0)</f>
        <v>0</v>
      </c>
      <c r="BI157" s="146">
        <f>IF(N157="nulová",J157,0)</f>
        <v>0</v>
      </c>
      <c r="BJ157" s="16" t="s">
        <v>74</v>
      </c>
      <c r="BK157" s="146">
        <f>ROUND(I157*H157,2)</f>
        <v>0</v>
      </c>
      <c r="BL157" s="16" t="s">
        <v>84</v>
      </c>
      <c r="BM157" s="145" t="s">
        <v>316</v>
      </c>
    </row>
    <row r="158" spans="2:63" s="11" customFormat="1" ht="25.9" customHeight="1">
      <c r="B158" s="120"/>
      <c r="D158" s="121" t="s">
        <v>69</v>
      </c>
      <c r="E158" s="122" t="s">
        <v>384</v>
      </c>
      <c r="F158" s="122" t="s">
        <v>385</v>
      </c>
      <c r="I158" s="123"/>
      <c r="J158" s="124">
        <f>BK158</f>
        <v>0</v>
      </c>
      <c r="L158" s="120"/>
      <c r="M158" s="125"/>
      <c r="P158" s="126">
        <f>P159+P165+P183+P195</f>
        <v>0</v>
      </c>
      <c r="R158" s="126">
        <f>R159+R165+R183+R195</f>
        <v>0</v>
      </c>
      <c r="T158" s="127">
        <f>T159+T165+T183+T195</f>
        <v>0</v>
      </c>
      <c r="AR158" s="121" t="s">
        <v>78</v>
      </c>
      <c r="AT158" s="128" t="s">
        <v>69</v>
      </c>
      <c r="AU158" s="128" t="s">
        <v>70</v>
      </c>
      <c r="AY158" s="121" t="s">
        <v>142</v>
      </c>
      <c r="BK158" s="129">
        <f>BK159+BK165+BK183+BK195</f>
        <v>0</v>
      </c>
    </row>
    <row r="159" spans="2:63" s="11" customFormat="1" ht="22.75" customHeight="1">
      <c r="B159" s="120"/>
      <c r="D159" s="121" t="s">
        <v>69</v>
      </c>
      <c r="E159" s="130" t="s">
        <v>1007</v>
      </c>
      <c r="F159" s="130" t="s">
        <v>1008</v>
      </c>
      <c r="I159" s="123"/>
      <c r="J159" s="131">
        <f>BK159</f>
        <v>0</v>
      </c>
      <c r="L159" s="120"/>
      <c r="M159" s="125"/>
      <c r="P159" s="126">
        <f>SUM(P160:P164)</f>
        <v>0</v>
      </c>
      <c r="R159" s="126">
        <f>SUM(R160:R164)</f>
        <v>0</v>
      </c>
      <c r="T159" s="127">
        <f>SUM(T160:T164)</f>
        <v>0</v>
      </c>
      <c r="AR159" s="121" t="s">
        <v>78</v>
      </c>
      <c r="AT159" s="128" t="s">
        <v>69</v>
      </c>
      <c r="AU159" s="128" t="s">
        <v>74</v>
      </c>
      <c r="AY159" s="121" t="s">
        <v>142</v>
      </c>
      <c r="BK159" s="129">
        <f>SUM(BK160:BK164)</f>
        <v>0</v>
      </c>
    </row>
    <row r="160" spans="2:65" s="1" customFormat="1" ht="21.75" customHeight="1">
      <c r="B160" s="132"/>
      <c r="C160" s="133" t="s">
        <v>237</v>
      </c>
      <c r="D160" s="133" t="s">
        <v>144</v>
      </c>
      <c r="E160" s="134" t="s">
        <v>1009</v>
      </c>
      <c r="F160" s="135" t="s">
        <v>1010</v>
      </c>
      <c r="G160" s="136" t="s">
        <v>391</v>
      </c>
      <c r="H160" s="137">
        <v>16</v>
      </c>
      <c r="I160" s="138"/>
      <c r="J160" s="139">
        <f>ROUND(I160*H160,2)</f>
        <v>0</v>
      </c>
      <c r="K160" s="140"/>
      <c r="L160" s="31"/>
      <c r="M160" s="141" t="s">
        <v>1</v>
      </c>
      <c r="N160" s="142" t="s">
        <v>37</v>
      </c>
      <c r="P160" s="143">
        <f>O160*H160</f>
        <v>0</v>
      </c>
      <c r="Q160" s="143">
        <v>0</v>
      </c>
      <c r="R160" s="143">
        <f>Q160*H160</f>
        <v>0</v>
      </c>
      <c r="S160" s="143">
        <v>0</v>
      </c>
      <c r="T160" s="144">
        <f>S160*H160</f>
        <v>0</v>
      </c>
      <c r="AR160" s="145" t="s">
        <v>201</v>
      </c>
      <c r="AT160" s="145" t="s">
        <v>144</v>
      </c>
      <c r="AU160" s="145" t="s">
        <v>78</v>
      </c>
      <c r="AY160" s="16" t="s">
        <v>142</v>
      </c>
      <c r="BE160" s="146">
        <f>IF(N160="základní",J160,0)</f>
        <v>0</v>
      </c>
      <c r="BF160" s="146">
        <f>IF(N160="snížená",J160,0)</f>
        <v>0</v>
      </c>
      <c r="BG160" s="146">
        <f>IF(N160="zákl. přenesená",J160,0)</f>
        <v>0</v>
      </c>
      <c r="BH160" s="146">
        <f>IF(N160="sníž. přenesená",J160,0)</f>
        <v>0</v>
      </c>
      <c r="BI160" s="146">
        <f>IF(N160="nulová",J160,0)</f>
        <v>0</v>
      </c>
      <c r="BJ160" s="16" t="s">
        <v>74</v>
      </c>
      <c r="BK160" s="146">
        <f>ROUND(I160*H160,2)</f>
        <v>0</v>
      </c>
      <c r="BL160" s="16" t="s">
        <v>201</v>
      </c>
      <c r="BM160" s="145" t="s">
        <v>322</v>
      </c>
    </row>
    <row r="161" spans="2:65" s="1" customFormat="1" ht="16.5" customHeight="1">
      <c r="B161" s="132"/>
      <c r="C161" s="133" t="s">
        <v>328</v>
      </c>
      <c r="D161" s="133" t="s">
        <v>144</v>
      </c>
      <c r="E161" s="134" t="s">
        <v>1011</v>
      </c>
      <c r="F161" s="135" t="s">
        <v>1012</v>
      </c>
      <c r="G161" s="136" t="s">
        <v>232</v>
      </c>
      <c r="H161" s="137">
        <v>1</v>
      </c>
      <c r="I161" s="138"/>
      <c r="J161" s="139">
        <f>ROUND(I161*H161,2)</f>
        <v>0</v>
      </c>
      <c r="K161" s="140"/>
      <c r="L161" s="31"/>
      <c r="M161" s="141" t="s">
        <v>1</v>
      </c>
      <c r="N161" s="142" t="s">
        <v>37</v>
      </c>
      <c r="P161" s="143">
        <f>O161*H161</f>
        <v>0</v>
      </c>
      <c r="Q161" s="143">
        <v>0</v>
      </c>
      <c r="R161" s="143">
        <f>Q161*H161</f>
        <v>0</v>
      </c>
      <c r="S161" s="143">
        <v>0</v>
      </c>
      <c r="T161" s="144">
        <f>S161*H161</f>
        <v>0</v>
      </c>
      <c r="AR161" s="145" t="s">
        <v>201</v>
      </c>
      <c r="AT161" s="145" t="s">
        <v>144</v>
      </c>
      <c r="AU161" s="145" t="s">
        <v>78</v>
      </c>
      <c r="AY161" s="16" t="s">
        <v>142</v>
      </c>
      <c r="BE161" s="146">
        <f>IF(N161="základní",J161,0)</f>
        <v>0</v>
      </c>
      <c r="BF161" s="146">
        <f>IF(N161="snížená",J161,0)</f>
        <v>0</v>
      </c>
      <c r="BG161" s="146">
        <f>IF(N161="zákl. přenesená",J161,0)</f>
        <v>0</v>
      </c>
      <c r="BH161" s="146">
        <f>IF(N161="sníž. přenesená",J161,0)</f>
        <v>0</v>
      </c>
      <c r="BI161" s="146">
        <f>IF(N161="nulová",J161,0)</f>
        <v>0</v>
      </c>
      <c r="BJ161" s="16" t="s">
        <v>74</v>
      </c>
      <c r="BK161" s="146">
        <f>ROUND(I161*H161,2)</f>
        <v>0</v>
      </c>
      <c r="BL161" s="16" t="s">
        <v>201</v>
      </c>
      <c r="BM161" s="145" t="s">
        <v>331</v>
      </c>
    </row>
    <row r="162" spans="2:65" s="1" customFormat="1" ht="16.5" customHeight="1">
      <c r="B162" s="132"/>
      <c r="C162" s="133" t="s">
        <v>243</v>
      </c>
      <c r="D162" s="133" t="s">
        <v>144</v>
      </c>
      <c r="E162" s="134" t="s">
        <v>1013</v>
      </c>
      <c r="F162" s="135" t="s">
        <v>1014</v>
      </c>
      <c r="G162" s="136" t="s">
        <v>232</v>
      </c>
      <c r="H162" s="137">
        <v>3</v>
      </c>
      <c r="I162" s="138"/>
      <c r="J162" s="139">
        <f>ROUND(I162*H162,2)</f>
        <v>0</v>
      </c>
      <c r="K162" s="140"/>
      <c r="L162" s="31"/>
      <c r="M162" s="141" t="s">
        <v>1</v>
      </c>
      <c r="N162" s="142" t="s">
        <v>37</v>
      </c>
      <c r="P162" s="143">
        <f>O162*H162</f>
        <v>0</v>
      </c>
      <c r="Q162" s="143">
        <v>0</v>
      </c>
      <c r="R162" s="143">
        <f>Q162*H162</f>
        <v>0</v>
      </c>
      <c r="S162" s="143">
        <v>0</v>
      </c>
      <c r="T162" s="144">
        <f>S162*H162</f>
        <v>0</v>
      </c>
      <c r="AR162" s="145" t="s">
        <v>201</v>
      </c>
      <c r="AT162" s="145" t="s">
        <v>144</v>
      </c>
      <c r="AU162" s="145" t="s">
        <v>78</v>
      </c>
      <c r="AY162" s="16" t="s">
        <v>142</v>
      </c>
      <c r="BE162" s="146">
        <f>IF(N162="základní",J162,0)</f>
        <v>0</v>
      </c>
      <c r="BF162" s="146">
        <f>IF(N162="snížená",J162,0)</f>
        <v>0</v>
      </c>
      <c r="BG162" s="146">
        <f>IF(N162="zákl. přenesená",J162,0)</f>
        <v>0</v>
      </c>
      <c r="BH162" s="146">
        <f>IF(N162="sníž. přenesená",J162,0)</f>
        <v>0</v>
      </c>
      <c r="BI162" s="146">
        <f>IF(N162="nulová",J162,0)</f>
        <v>0</v>
      </c>
      <c r="BJ162" s="16" t="s">
        <v>74</v>
      </c>
      <c r="BK162" s="146">
        <f>ROUND(I162*H162,2)</f>
        <v>0</v>
      </c>
      <c r="BL162" s="16" t="s">
        <v>201</v>
      </c>
      <c r="BM162" s="145" t="s">
        <v>337</v>
      </c>
    </row>
    <row r="163" spans="2:65" s="1" customFormat="1" ht="21.75" customHeight="1">
      <c r="B163" s="132"/>
      <c r="C163" s="133" t="s">
        <v>340</v>
      </c>
      <c r="D163" s="133" t="s">
        <v>144</v>
      </c>
      <c r="E163" s="134" t="s">
        <v>1015</v>
      </c>
      <c r="F163" s="135" t="s">
        <v>1016</v>
      </c>
      <c r="G163" s="136" t="s">
        <v>391</v>
      </c>
      <c r="H163" s="137">
        <v>17</v>
      </c>
      <c r="I163" s="138"/>
      <c r="J163" s="139">
        <f>ROUND(I163*H163,2)</f>
        <v>0</v>
      </c>
      <c r="K163" s="140"/>
      <c r="L163" s="31"/>
      <c r="M163" s="141" t="s">
        <v>1</v>
      </c>
      <c r="N163" s="142" t="s">
        <v>37</v>
      </c>
      <c r="P163" s="143">
        <f>O163*H163</f>
        <v>0</v>
      </c>
      <c r="Q163" s="143">
        <v>0</v>
      </c>
      <c r="R163" s="143">
        <f>Q163*H163</f>
        <v>0</v>
      </c>
      <c r="S163" s="143">
        <v>0</v>
      </c>
      <c r="T163" s="144">
        <f>S163*H163</f>
        <v>0</v>
      </c>
      <c r="AR163" s="145" t="s">
        <v>201</v>
      </c>
      <c r="AT163" s="145" t="s">
        <v>144</v>
      </c>
      <c r="AU163" s="145" t="s">
        <v>78</v>
      </c>
      <c r="AY163" s="16" t="s">
        <v>142</v>
      </c>
      <c r="BE163" s="146">
        <f>IF(N163="základní",J163,0)</f>
        <v>0</v>
      </c>
      <c r="BF163" s="146">
        <f>IF(N163="snížená",J163,0)</f>
        <v>0</v>
      </c>
      <c r="BG163" s="146">
        <f>IF(N163="zákl. přenesená",J163,0)</f>
        <v>0</v>
      </c>
      <c r="BH163" s="146">
        <f>IF(N163="sníž. přenesená",J163,0)</f>
        <v>0</v>
      </c>
      <c r="BI163" s="146">
        <f>IF(N163="nulová",J163,0)</f>
        <v>0</v>
      </c>
      <c r="BJ163" s="16" t="s">
        <v>74</v>
      </c>
      <c r="BK163" s="146">
        <f>ROUND(I163*H163,2)</f>
        <v>0</v>
      </c>
      <c r="BL163" s="16" t="s">
        <v>201</v>
      </c>
      <c r="BM163" s="145" t="s">
        <v>343</v>
      </c>
    </row>
    <row r="164" spans="2:65" s="1" customFormat="1" ht="24.15" customHeight="1">
      <c r="B164" s="132"/>
      <c r="C164" s="133" t="s">
        <v>248</v>
      </c>
      <c r="D164" s="133" t="s">
        <v>144</v>
      </c>
      <c r="E164" s="134" t="s">
        <v>1017</v>
      </c>
      <c r="F164" s="135" t="s">
        <v>1018</v>
      </c>
      <c r="G164" s="136" t="s">
        <v>365</v>
      </c>
      <c r="H164" s="137">
        <v>0.006</v>
      </c>
      <c r="I164" s="138"/>
      <c r="J164" s="139">
        <f>ROUND(I164*H164,2)</f>
        <v>0</v>
      </c>
      <c r="K164" s="140"/>
      <c r="L164" s="31"/>
      <c r="M164" s="141" t="s">
        <v>1</v>
      </c>
      <c r="N164" s="142" t="s">
        <v>37</v>
      </c>
      <c r="P164" s="143">
        <f>O164*H164</f>
        <v>0</v>
      </c>
      <c r="Q164" s="143">
        <v>0</v>
      </c>
      <c r="R164" s="143">
        <f>Q164*H164</f>
        <v>0</v>
      </c>
      <c r="S164" s="143">
        <v>0</v>
      </c>
      <c r="T164" s="144">
        <f>S164*H164</f>
        <v>0</v>
      </c>
      <c r="AR164" s="145" t="s">
        <v>201</v>
      </c>
      <c r="AT164" s="145" t="s">
        <v>144</v>
      </c>
      <c r="AU164" s="145" t="s">
        <v>78</v>
      </c>
      <c r="AY164" s="16" t="s">
        <v>142</v>
      </c>
      <c r="BE164" s="146">
        <f>IF(N164="základní",J164,0)</f>
        <v>0</v>
      </c>
      <c r="BF164" s="146">
        <f>IF(N164="snížená",J164,0)</f>
        <v>0</v>
      </c>
      <c r="BG164" s="146">
        <f>IF(N164="zákl. přenesená",J164,0)</f>
        <v>0</v>
      </c>
      <c r="BH164" s="146">
        <f>IF(N164="sníž. přenesená",J164,0)</f>
        <v>0</v>
      </c>
      <c r="BI164" s="146">
        <f>IF(N164="nulová",J164,0)</f>
        <v>0</v>
      </c>
      <c r="BJ164" s="16" t="s">
        <v>74</v>
      </c>
      <c r="BK164" s="146">
        <f>ROUND(I164*H164,2)</f>
        <v>0</v>
      </c>
      <c r="BL164" s="16" t="s">
        <v>201</v>
      </c>
      <c r="BM164" s="145" t="s">
        <v>348</v>
      </c>
    </row>
    <row r="165" spans="2:63" s="11" customFormat="1" ht="22.75" customHeight="1">
      <c r="B165" s="120"/>
      <c r="D165" s="121" t="s">
        <v>69</v>
      </c>
      <c r="E165" s="130" t="s">
        <v>1019</v>
      </c>
      <c r="F165" s="130" t="s">
        <v>1020</v>
      </c>
      <c r="I165" s="123"/>
      <c r="J165" s="131">
        <f>BK165</f>
        <v>0</v>
      </c>
      <c r="L165" s="120"/>
      <c r="M165" s="125"/>
      <c r="P165" s="126">
        <f>SUM(P166:P182)</f>
        <v>0</v>
      </c>
      <c r="R165" s="126">
        <f>SUM(R166:R182)</f>
        <v>0</v>
      </c>
      <c r="T165" s="127">
        <f>SUM(T166:T182)</f>
        <v>0</v>
      </c>
      <c r="AR165" s="121" t="s">
        <v>78</v>
      </c>
      <c r="AT165" s="128" t="s">
        <v>69</v>
      </c>
      <c r="AU165" s="128" t="s">
        <v>74</v>
      </c>
      <c r="AY165" s="121" t="s">
        <v>142</v>
      </c>
      <c r="BK165" s="129">
        <f>SUM(BK166:BK182)</f>
        <v>0</v>
      </c>
    </row>
    <row r="166" spans="2:65" s="1" customFormat="1" ht="24.15" customHeight="1">
      <c r="B166" s="132"/>
      <c r="C166" s="133" t="s">
        <v>1021</v>
      </c>
      <c r="D166" s="133" t="s">
        <v>144</v>
      </c>
      <c r="E166" s="134" t="s">
        <v>1022</v>
      </c>
      <c r="F166" s="135" t="s">
        <v>1023</v>
      </c>
      <c r="G166" s="136" t="s">
        <v>232</v>
      </c>
      <c r="H166" s="137">
        <v>1</v>
      </c>
      <c r="I166" s="138"/>
      <c r="J166" s="139">
        <f>ROUND(I166*H166,2)</f>
        <v>0</v>
      </c>
      <c r="K166" s="140"/>
      <c r="L166" s="31"/>
      <c r="M166" s="141" t="s">
        <v>1</v>
      </c>
      <c r="N166" s="142" t="s">
        <v>37</v>
      </c>
      <c r="P166" s="143">
        <f>O166*H166</f>
        <v>0</v>
      </c>
      <c r="Q166" s="143">
        <v>0</v>
      </c>
      <c r="R166" s="143">
        <f>Q166*H166</f>
        <v>0</v>
      </c>
      <c r="S166" s="143">
        <v>0</v>
      </c>
      <c r="T166" s="144">
        <f>S166*H166</f>
        <v>0</v>
      </c>
      <c r="AR166" s="145" t="s">
        <v>201</v>
      </c>
      <c r="AT166" s="145" t="s">
        <v>144</v>
      </c>
      <c r="AU166" s="145" t="s">
        <v>78</v>
      </c>
      <c r="AY166" s="16" t="s">
        <v>142</v>
      </c>
      <c r="BE166" s="146">
        <f>IF(N166="základní",J166,0)</f>
        <v>0</v>
      </c>
      <c r="BF166" s="146">
        <f>IF(N166="snížená",J166,0)</f>
        <v>0</v>
      </c>
      <c r="BG166" s="146">
        <f>IF(N166="zákl. přenesená",J166,0)</f>
        <v>0</v>
      </c>
      <c r="BH166" s="146">
        <f>IF(N166="sníž. přenesená",J166,0)</f>
        <v>0</v>
      </c>
      <c r="BI166" s="146">
        <f>IF(N166="nulová",J166,0)</f>
        <v>0</v>
      </c>
      <c r="BJ166" s="16" t="s">
        <v>74</v>
      </c>
      <c r="BK166" s="146">
        <f>ROUND(I166*H166,2)</f>
        <v>0</v>
      </c>
      <c r="BL166" s="16" t="s">
        <v>201</v>
      </c>
      <c r="BM166" s="145" t="s">
        <v>354</v>
      </c>
    </row>
    <row r="167" spans="2:47" s="1" customFormat="1" ht="27">
      <c r="B167" s="31"/>
      <c r="D167" s="148" t="s">
        <v>987</v>
      </c>
      <c r="F167" s="184" t="s">
        <v>1024</v>
      </c>
      <c r="I167" s="185"/>
      <c r="L167" s="31"/>
      <c r="M167" s="186"/>
      <c r="T167" s="55"/>
      <c r="AT167" s="16" t="s">
        <v>987</v>
      </c>
      <c r="AU167" s="16" t="s">
        <v>78</v>
      </c>
    </row>
    <row r="168" spans="2:65" s="1" customFormat="1" ht="24.15" customHeight="1">
      <c r="B168" s="132"/>
      <c r="C168" s="133" t="s">
        <v>254</v>
      </c>
      <c r="D168" s="133" t="s">
        <v>144</v>
      </c>
      <c r="E168" s="134" t="s">
        <v>1025</v>
      </c>
      <c r="F168" s="135" t="s">
        <v>1026</v>
      </c>
      <c r="G168" s="136" t="s">
        <v>391</v>
      </c>
      <c r="H168" s="137">
        <v>28</v>
      </c>
      <c r="I168" s="138"/>
      <c r="J168" s="139">
        <f aca="true" t="shared" si="20" ref="J168:J182">ROUND(I168*H168,2)</f>
        <v>0</v>
      </c>
      <c r="K168" s="140"/>
      <c r="L168" s="31"/>
      <c r="M168" s="141" t="s">
        <v>1</v>
      </c>
      <c r="N168" s="142" t="s">
        <v>37</v>
      </c>
      <c r="P168" s="143">
        <f aca="true" t="shared" si="21" ref="P168:P182">O168*H168</f>
        <v>0</v>
      </c>
      <c r="Q168" s="143">
        <v>0</v>
      </c>
      <c r="R168" s="143">
        <f aca="true" t="shared" si="22" ref="R168:R182">Q168*H168</f>
        <v>0</v>
      </c>
      <c r="S168" s="143">
        <v>0</v>
      </c>
      <c r="T168" s="144">
        <f aca="true" t="shared" si="23" ref="T168:T182">S168*H168</f>
        <v>0</v>
      </c>
      <c r="AR168" s="145" t="s">
        <v>201</v>
      </c>
      <c r="AT168" s="145" t="s">
        <v>144</v>
      </c>
      <c r="AU168" s="145" t="s">
        <v>78</v>
      </c>
      <c r="AY168" s="16" t="s">
        <v>142</v>
      </c>
      <c r="BE168" s="146">
        <f aca="true" t="shared" si="24" ref="BE168:BE182">IF(N168="základní",J168,0)</f>
        <v>0</v>
      </c>
      <c r="BF168" s="146">
        <f aca="true" t="shared" si="25" ref="BF168:BF182">IF(N168="snížená",J168,0)</f>
        <v>0</v>
      </c>
      <c r="BG168" s="146">
        <f aca="true" t="shared" si="26" ref="BG168:BG182">IF(N168="zákl. přenesená",J168,0)</f>
        <v>0</v>
      </c>
      <c r="BH168" s="146">
        <f aca="true" t="shared" si="27" ref="BH168:BH182">IF(N168="sníž. přenesená",J168,0)</f>
        <v>0</v>
      </c>
      <c r="BI168" s="146">
        <f aca="true" t="shared" si="28" ref="BI168:BI182">IF(N168="nulová",J168,0)</f>
        <v>0</v>
      </c>
      <c r="BJ168" s="16" t="s">
        <v>74</v>
      </c>
      <c r="BK168" s="146">
        <f aca="true" t="shared" si="29" ref="BK168:BK182">ROUND(I168*H168,2)</f>
        <v>0</v>
      </c>
      <c r="BL168" s="16" t="s">
        <v>201</v>
      </c>
      <c r="BM168" s="145" t="s">
        <v>360</v>
      </c>
    </row>
    <row r="169" spans="2:65" s="1" customFormat="1" ht="24.15" customHeight="1">
      <c r="B169" s="132"/>
      <c r="C169" s="133" t="s">
        <v>1027</v>
      </c>
      <c r="D169" s="133" t="s">
        <v>144</v>
      </c>
      <c r="E169" s="134" t="s">
        <v>1028</v>
      </c>
      <c r="F169" s="135" t="s">
        <v>1029</v>
      </c>
      <c r="G169" s="136" t="s">
        <v>391</v>
      </c>
      <c r="H169" s="137">
        <v>27</v>
      </c>
      <c r="I169" s="138"/>
      <c r="J169" s="139">
        <f t="shared" si="20"/>
        <v>0</v>
      </c>
      <c r="K169" s="140"/>
      <c r="L169" s="31"/>
      <c r="M169" s="141" t="s">
        <v>1</v>
      </c>
      <c r="N169" s="142" t="s">
        <v>37</v>
      </c>
      <c r="P169" s="143">
        <f t="shared" si="21"/>
        <v>0</v>
      </c>
      <c r="Q169" s="143">
        <v>0</v>
      </c>
      <c r="R169" s="143">
        <f t="shared" si="22"/>
        <v>0</v>
      </c>
      <c r="S169" s="143">
        <v>0</v>
      </c>
      <c r="T169" s="144">
        <f t="shared" si="23"/>
        <v>0</v>
      </c>
      <c r="AR169" s="145" t="s">
        <v>201</v>
      </c>
      <c r="AT169" s="145" t="s">
        <v>144</v>
      </c>
      <c r="AU169" s="145" t="s">
        <v>78</v>
      </c>
      <c r="AY169" s="16" t="s">
        <v>142</v>
      </c>
      <c r="BE169" s="146">
        <f t="shared" si="24"/>
        <v>0</v>
      </c>
      <c r="BF169" s="146">
        <f t="shared" si="25"/>
        <v>0</v>
      </c>
      <c r="BG169" s="146">
        <f t="shared" si="26"/>
        <v>0</v>
      </c>
      <c r="BH169" s="146">
        <f t="shared" si="27"/>
        <v>0</v>
      </c>
      <c r="BI169" s="146">
        <f t="shared" si="28"/>
        <v>0</v>
      </c>
      <c r="BJ169" s="16" t="s">
        <v>74</v>
      </c>
      <c r="BK169" s="146">
        <f t="shared" si="29"/>
        <v>0</v>
      </c>
      <c r="BL169" s="16" t="s">
        <v>201</v>
      </c>
      <c r="BM169" s="145" t="s">
        <v>366</v>
      </c>
    </row>
    <row r="170" spans="2:65" s="1" customFormat="1" ht="37.75" customHeight="1">
      <c r="B170" s="132"/>
      <c r="C170" s="133" t="s">
        <v>261</v>
      </c>
      <c r="D170" s="133" t="s">
        <v>144</v>
      </c>
      <c r="E170" s="134" t="s">
        <v>1030</v>
      </c>
      <c r="F170" s="135" t="s">
        <v>1031</v>
      </c>
      <c r="G170" s="136" t="s">
        <v>391</v>
      </c>
      <c r="H170" s="137">
        <v>28</v>
      </c>
      <c r="I170" s="138"/>
      <c r="J170" s="139">
        <f t="shared" si="20"/>
        <v>0</v>
      </c>
      <c r="K170" s="140"/>
      <c r="L170" s="31"/>
      <c r="M170" s="141" t="s">
        <v>1</v>
      </c>
      <c r="N170" s="142" t="s">
        <v>37</v>
      </c>
      <c r="P170" s="143">
        <f t="shared" si="21"/>
        <v>0</v>
      </c>
      <c r="Q170" s="143">
        <v>0</v>
      </c>
      <c r="R170" s="143">
        <f t="shared" si="22"/>
        <v>0</v>
      </c>
      <c r="S170" s="143">
        <v>0</v>
      </c>
      <c r="T170" s="144">
        <f t="shared" si="23"/>
        <v>0</v>
      </c>
      <c r="AR170" s="145" t="s">
        <v>201</v>
      </c>
      <c r="AT170" s="145" t="s">
        <v>144</v>
      </c>
      <c r="AU170" s="145" t="s">
        <v>78</v>
      </c>
      <c r="AY170" s="16" t="s">
        <v>142</v>
      </c>
      <c r="BE170" s="146">
        <f t="shared" si="24"/>
        <v>0</v>
      </c>
      <c r="BF170" s="146">
        <f t="shared" si="25"/>
        <v>0</v>
      </c>
      <c r="BG170" s="146">
        <f t="shared" si="26"/>
        <v>0</v>
      </c>
      <c r="BH170" s="146">
        <f t="shared" si="27"/>
        <v>0</v>
      </c>
      <c r="BI170" s="146">
        <f t="shared" si="28"/>
        <v>0</v>
      </c>
      <c r="BJ170" s="16" t="s">
        <v>74</v>
      </c>
      <c r="BK170" s="146">
        <f t="shared" si="29"/>
        <v>0</v>
      </c>
      <c r="BL170" s="16" t="s">
        <v>201</v>
      </c>
      <c r="BM170" s="145" t="s">
        <v>370</v>
      </c>
    </row>
    <row r="171" spans="2:65" s="1" customFormat="1" ht="37.75" customHeight="1">
      <c r="B171" s="132"/>
      <c r="C171" s="133" t="s">
        <v>357</v>
      </c>
      <c r="D171" s="133" t="s">
        <v>144</v>
      </c>
      <c r="E171" s="134" t="s">
        <v>1032</v>
      </c>
      <c r="F171" s="135" t="s">
        <v>1033</v>
      </c>
      <c r="G171" s="136" t="s">
        <v>391</v>
      </c>
      <c r="H171" s="137">
        <v>27</v>
      </c>
      <c r="I171" s="138"/>
      <c r="J171" s="139">
        <f t="shared" si="20"/>
        <v>0</v>
      </c>
      <c r="K171" s="140"/>
      <c r="L171" s="31"/>
      <c r="M171" s="141" t="s">
        <v>1</v>
      </c>
      <c r="N171" s="142" t="s">
        <v>37</v>
      </c>
      <c r="P171" s="143">
        <f t="shared" si="21"/>
        <v>0</v>
      </c>
      <c r="Q171" s="143">
        <v>0</v>
      </c>
      <c r="R171" s="143">
        <f t="shared" si="22"/>
        <v>0</v>
      </c>
      <c r="S171" s="143">
        <v>0</v>
      </c>
      <c r="T171" s="144">
        <f t="shared" si="23"/>
        <v>0</v>
      </c>
      <c r="AR171" s="145" t="s">
        <v>201</v>
      </c>
      <c r="AT171" s="145" t="s">
        <v>144</v>
      </c>
      <c r="AU171" s="145" t="s">
        <v>78</v>
      </c>
      <c r="AY171" s="16" t="s">
        <v>142</v>
      </c>
      <c r="BE171" s="146">
        <f t="shared" si="24"/>
        <v>0</v>
      </c>
      <c r="BF171" s="146">
        <f t="shared" si="25"/>
        <v>0</v>
      </c>
      <c r="BG171" s="146">
        <f t="shared" si="26"/>
        <v>0</v>
      </c>
      <c r="BH171" s="146">
        <f t="shared" si="27"/>
        <v>0</v>
      </c>
      <c r="BI171" s="146">
        <f t="shared" si="28"/>
        <v>0</v>
      </c>
      <c r="BJ171" s="16" t="s">
        <v>74</v>
      </c>
      <c r="BK171" s="146">
        <f t="shared" si="29"/>
        <v>0</v>
      </c>
      <c r="BL171" s="16" t="s">
        <v>201</v>
      </c>
      <c r="BM171" s="145" t="s">
        <v>373</v>
      </c>
    </row>
    <row r="172" spans="2:65" s="1" customFormat="1" ht="16.5" customHeight="1">
      <c r="B172" s="132"/>
      <c r="C172" s="133" t="s">
        <v>265</v>
      </c>
      <c r="D172" s="133" t="s">
        <v>144</v>
      </c>
      <c r="E172" s="134" t="s">
        <v>1034</v>
      </c>
      <c r="F172" s="135" t="s">
        <v>1035</v>
      </c>
      <c r="G172" s="136" t="s">
        <v>232</v>
      </c>
      <c r="H172" s="137">
        <v>8</v>
      </c>
      <c r="I172" s="138"/>
      <c r="J172" s="139">
        <f t="shared" si="20"/>
        <v>0</v>
      </c>
      <c r="K172" s="140"/>
      <c r="L172" s="31"/>
      <c r="M172" s="141" t="s">
        <v>1</v>
      </c>
      <c r="N172" s="142" t="s">
        <v>37</v>
      </c>
      <c r="P172" s="143">
        <f t="shared" si="21"/>
        <v>0</v>
      </c>
      <c r="Q172" s="143">
        <v>0</v>
      </c>
      <c r="R172" s="143">
        <f t="shared" si="22"/>
        <v>0</v>
      </c>
      <c r="S172" s="143">
        <v>0</v>
      </c>
      <c r="T172" s="144">
        <f t="shared" si="23"/>
        <v>0</v>
      </c>
      <c r="AR172" s="145" t="s">
        <v>201</v>
      </c>
      <c r="AT172" s="145" t="s">
        <v>144</v>
      </c>
      <c r="AU172" s="145" t="s">
        <v>78</v>
      </c>
      <c r="AY172" s="16" t="s">
        <v>142</v>
      </c>
      <c r="BE172" s="146">
        <f t="shared" si="24"/>
        <v>0</v>
      </c>
      <c r="BF172" s="146">
        <f t="shared" si="25"/>
        <v>0</v>
      </c>
      <c r="BG172" s="146">
        <f t="shared" si="26"/>
        <v>0</v>
      </c>
      <c r="BH172" s="146">
        <f t="shared" si="27"/>
        <v>0</v>
      </c>
      <c r="BI172" s="146">
        <f t="shared" si="28"/>
        <v>0</v>
      </c>
      <c r="BJ172" s="16" t="s">
        <v>74</v>
      </c>
      <c r="BK172" s="146">
        <f t="shared" si="29"/>
        <v>0</v>
      </c>
      <c r="BL172" s="16" t="s">
        <v>201</v>
      </c>
      <c r="BM172" s="145" t="s">
        <v>378</v>
      </c>
    </row>
    <row r="173" spans="2:65" s="1" customFormat="1" ht="24.15" customHeight="1">
      <c r="B173" s="132"/>
      <c r="C173" s="133" t="s">
        <v>367</v>
      </c>
      <c r="D173" s="133" t="s">
        <v>144</v>
      </c>
      <c r="E173" s="134" t="s">
        <v>1036</v>
      </c>
      <c r="F173" s="135" t="s">
        <v>1037</v>
      </c>
      <c r="G173" s="136" t="s">
        <v>232</v>
      </c>
      <c r="H173" s="137">
        <v>6</v>
      </c>
      <c r="I173" s="138"/>
      <c r="J173" s="139">
        <f t="shared" si="20"/>
        <v>0</v>
      </c>
      <c r="K173" s="140"/>
      <c r="L173" s="31"/>
      <c r="M173" s="141" t="s">
        <v>1</v>
      </c>
      <c r="N173" s="142" t="s">
        <v>37</v>
      </c>
      <c r="P173" s="143">
        <f t="shared" si="21"/>
        <v>0</v>
      </c>
      <c r="Q173" s="143">
        <v>0</v>
      </c>
      <c r="R173" s="143">
        <f t="shared" si="22"/>
        <v>0</v>
      </c>
      <c r="S173" s="143">
        <v>0</v>
      </c>
      <c r="T173" s="144">
        <f t="shared" si="23"/>
        <v>0</v>
      </c>
      <c r="AR173" s="145" t="s">
        <v>201</v>
      </c>
      <c r="AT173" s="145" t="s">
        <v>144</v>
      </c>
      <c r="AU173" s="145" t="s">
        <v>78</v>
      </c>
      <c r="AY173" s="16" t="s">
        <v>142</v>
      </c>
      <c r="BE173" s="146">
        <f t="shared" si="24"/>
        <v>0</v>
      </c>
      <c r="BF173" s="146">
        <f t="shared" si="25"/>
        <v>0</v>
      </c>
      <c r="BG173" s="146">
        <f t="shared" si="26"/>
        <v>0</v>
      </c>
      <c r="BH173" s="146">
        <f t="shared" si="27"/>
        <v>0</v>
      </c>
      <c r="BI173" s="146">
        <f t="shared" si="28"/>
        <v>0</v>
      </c>
      <c r="BJ173" s="16" t="s">
        <v>74</v>
      </c>
      <c r="BK173" s="146">
        <f t="shared" si="29"/>
        <v>0</v>
      </c>
      <c r="BL173" s="16" t="s">
        <v>201</v>
      </c>
      <c r="BM173" s="145" t="s">
        <v>383</v>
      </c>
    </row>
    <row r="174" spans="2:65" s="1" customFormat="1" ht="16.5" customHeight="1">
      <c r="B174" s="132"/>
      <c r="C174" s="168" t="s">
        <v>271</v>
      </c>
      <c r="D174" s="168" t="s">
        <v>398</v>
      </c>
      <c r="E174" s="169" t="s">
        <v>1038</v>
      </c>
      <c r="F174" s="170" t="s">
        <v>1039</v>
      </c>
      <c r="G174" s="171" t="s">
        <v>232</v>
      </c>
      <c r="H174" s="172">
        <v>6</v>
      </c>
      <c r="I174" s="173"/>
      <c r="J174" s="174">
        <f t="shared" si="20"/>
        <v>0</v>
      </c>
      <c r="K174" s="175"/>
      <c r="L174" s="176"/>
      <c r="M174" s="177" t="s">
        <v>1</v>
      </c>
      <c r="N174" s="178" t="s">
        <v>37</v>
      </c>
      <c r="P174" s="143">
        <f t="shared" si="21"/>
        <v>0</v>
      </c>
      <c r="Q174" s="143">
        <v>0</v>
      </c>
      <c r="R174" s="143">
        <f t="shared" si="22"/>
        <v>0</v>
      </c>
      <c r="S174" s="143">
        <v>0</v>
      </c>
      <c r="T174" s="144">
        <f t="shared" si="23"/>
        <v>0</v>
      </c>
      <c r="AR174" s="145" t="s">
        <v>261</v>
      </c>
      <c r="AT174" s="145" t="s">
        <v>398</v>
      </c>
      <c r="AU174" s="145" t="s">
        <v>78</v>
      </c>
      <c r="AY174" s="16" t="s">
        <v>142</v>
      </c>
      <c r="BE174" s="146">
        <f t="shared" si="24"/>
        <v>0</v>
      </c>
      <c r="BF174" s="146">
        <f t="shared" si="25"/>
        <v>0</v>
      </c>
      <c r="BG174" s="146">
        <f t="shared" si="26"/>
        <v>0</v>
      </c>
      <c r="BH174" s="146">
        <f t="shared" si="27"/>
        <v>0</v>
      </c>
      <c r="BI174" s="146">
        <f t="shared" si="28"/>
        <v>0</v>
      </c>
      <c r="BJ174" s="16" t="s">
        <v>74</v>
      </c>
      <c r="BK174" s="146">
        <f t="shared" si="29"/>
        <v>0</v>
      </c>
      <c r="BL174" s="16" t="s">
        <v>201</v>
      </c>
      <c r="BM174" s="145" t="s">
        <v>392</v>
      </c>
    </row>
    <row r="175" spans="2:65" s="1" customFormat="1" ht="24.15" customHeight="1">
      <c r="B175" s="132"/>
      <c r="C175" s="133" t="s">
        <v>375</v>
      </c>
      <c r="D175" s="133" t="s">
        <v>144</v>
      </c>
      <c r="E175" s="134" t="s">
        <v>1040</v>
      </c>
      <c r="F175" s="135" t="s">
        <v>1041</v>
      </c>
      <c r="G175" s="136" t="s">
        <v>232</v>
      </c>
      <c r="H175" s="137">
        <v>3</v>
      </c>
      <c r="I175" s="138"/>
      <c r="J175" s="139">
        <f t="shared" si="20"/>
        <v>0</v>
      </c>
      <c r="K175" s="140"/>
      <c r="L175" s="31"/>
      <c r="M175" s="141" t="s">
        <v>1</v>
      </c>
      <c r="N175" s="142" t="s">
        <v>37</v>
      </c>
      <c r="P175" s="143">
        <f t="shared" si="21"/>
        <v>0</v>
      </c>
      <c r="Q175" s="143">
        <v>0</v>
      </c>
      <c r="R175" s="143">
        <f t="shared" si="22"/>
        <v>0</v>
      </c>
      <c r="S175" s="143">
        <v>0</v>
      </c>
      <c r="T175" s="144">
        <f t="shared" si="23"/>
        <v>0</v>
      </c>
      <c r="AR175" s="145" t="s">
        <v>201</v>
      </c>
      <c r="AT175" s="145" t="s">
        <v>144</v>
      </c>
      <c r="AU175" s="145" t="s">
        <v>78</v>
      </c>
      <c r="AY175" s="16" t="s">
        <v>142</v>
      </c>
      <c r="BE175" s="146">
        <f t="shared" si="24"/>
        <v>0</v>
      </c>
      <c r="BF175" s="146">
        <f t="shared" si="25"/>
        <v>0</v>
      </c>
      <c r="BG175" s="146">
        <f t="shared" si="26"/>
        <v>0</v>
      </c>
      <c r="BH175" s="146">
        <f t="shared" si="27"/>
        <v>0</v>
      </c>
      <c r="BI175" s="146">
        <f t="shared" si="28"/>
        <v>0</v>
      </c>
      <c r="BJ175" s="16" t="s">
        <v>74</v>
      </c>
      <c r="BK175" s="146">
        <f t="shared" si="29"/>
        <v>0</v>
      </c>
      <c r="BL175" s="16" t="s">
        <v>201</v>
      </c>
      <c r="BM175" s="145" t="s">
        <v>401</v>
      </c>
    </row>
    <row r="176" spans="2:65" s="1" customFormat="1" ht="16.5" customHeight="1">
      <c r="B176" s="132"/>
      <c r="C176" s="168" t="s">
        <v>282</v>
      </c>
      <c r="D176" s="168" t="s">
        <v>398</v>
      </c>
      <c r="E176" s="169" t="s">
        <v>1042</v>
      </c>
      <c r="F176" s="170" t="s">
        <v>1043</v>
      </c>
      <c r="G176" s="171" t="s">
        <v>232</v>
      </c>
      <c r="H176" s="172">
        <v>3</v>
      </c>
      <c r="I176" s="173"/>
      <c r="J176" s="174">
        <f t="shared" si="20"/>
        <v>0</v>
      </c>
      <c r="K176" s="175"/>
      <c r="L176" s="176"/>
      <c r="M176" s="177" t="s">
        <v>1</v>
      </c>
      <c r="N176" s="178" t="s">
        <v>37</v>
      </c>
      <c r="P176" s="143">
        <f t="shared" si="21"/>
        <v>0</v>
      </c>
      <c r="Q176" s="143">
        <v>0</v>
      </c>
      <c r="R176" s="143">
        <f t="shared" si="22"/>
        <v>0</v>
      </c>
      <c r="S176" s="143">
        <v>0</v>
      </c>
      <c r="T176" s="144">
        <f t="shared" si="23"/>
        <v>0</v>
      </c>
      <c r="AR176" s="145" t="s">
        <v>261</v>
      </c>
      <c r="AT176" s="145" t="s">
        <v>398</v>
      </c>
      <c r="AU176" s="145" t="s">
        <v>78</v>
      </c>
      <c r="AY176" s="16" t="s">
        <v>142</v>
      </c>
      <c r="BE176" s="146">
        <f t="shared" si="24"/>
        <v>0</v>
      </c>
      <c r="BF176" s="146">
        <f t="shared" si="25"/>
        <v>0</v>
      </c>
      <c r="BG176" s="146">
        <f t="shared" si="26"/>
        <v>0</v>
      </c>
      <c r="BH176" s="146">
        <f t="shared" si="27"/>
        <v>0</v>
      </c>
      <c r="BI176" s="146">
        <f t="shared" si="28"/>
        <v>0</v>
      </c>
      <c r="BJ176" s="16" t="s">
        <v>74</v>
      </c>
      <c r="BK176" s="146">
        <f t="shared" si="29"/>
        <v>0</v>
      </c>
      <c r="BL176" s="16" t="s">
        <v>201</v>
      </c>
      <c r="BM176" s="145" t="s">
        <v>405</v>
      </c>
    </row>
    <row r="177" spans="2:65" s="1" customFormat="1" ht="21.75" customHeight="1">
      <c r="B177" s="132"/>
      <c r="C177" s="133" t="s">
        <v>388</v>
      </c>
      <c r="D177" s="133" t="s">
        <v>144</v>
      </c>
      <c r="E177" s="134" t="s">
        <v>1044</v>
      </c>
      <c r="F177" s="135" t="s">
        <v>1045</v>
      </c>
      <c r="G177" s="136" t="s">
        <v>232</v>
      </c>
      <c r="H177" s="137">
        <v>1</v>
      </c>
      <c r="I177" s="138"/>
      <c r="J177" s="139">
        <f t="shared" si="20"/>
        <v>0</v>
      </c>
      <c r="K177" s="140"/>
      <c r="L177" s="31"/>
      <c r="M177" s="141" t="s">
        <v>1</v>
      </c>
      <c r="N177" s="142" t="s">
        <v>37</v>
      </c>
      <c r="P177" s="143">
        <f t="shared" si="21"/>
        <v>0</v>
      </c>
      <c r="Q177" s="143">
        <v>0</v>
      </c>
      <c r="R177" s="143">
        <f t="shared" si="22"/>
        <v>0</v>
      </c>
      <c r="S177" s="143">
        <v>0</v>
      </c>
      <c r="T177" s="144">
        <f t="shared" si="23"/>
        <v>0</v>
      </c>
      <c r="AR177" s="145" t="s">
        <v>201</v>
      </c>
      <c r="AT177" s="145" t="s">
        <v>144</v>
      </c>
      <c r="AU177" s="145" t="s">
        <v>78</v>
      </c>
      <c r="AY177" s="16" t="s">
        <v>142</v>
      </c>
      <c r="BE177" s="146">
        <f t="shared" si="24"/>
        <v>0</v>
      </c>
      <c r="BF177" s="146">
        <f t="shared" si="25"/>
        <v>0</v>
      </c>
      <c r="BG177" s="146">
        <f t="shared" si="26"/>
        <v>0</v>
      </c>
      <c r="BH177" s="146">
        <f t="shared" si="27"/>
        <v>0</v>
      </c>
      <c r="BI177" s="146">
        <f t="shared" si="28"/>
        <v>0</v>
      </c>
      <c r="BJ177" s="16" t="s">
        <v>74</v>
      </c>
      <c r="BK177" s="146">
        <f t="shared" si="29"/>
        <v>0</v>
      </c>
      <c r="BL177" s="16" t="s">
        <v>201</v>
      </c>
      <c r="BM177" s="145" t="s">
        <v>408</v>
      </c>
    </row>
    <row r="178" spans="2:65" s="1" customFormat="1" ht="24.15" customHeight="1">
      <c r="B178" s="132"/>
      <c r="C178" s="168" t="s">
        <v>295</v>
      </c>
      <c r="D178" s="168" t="s">
        <v>398</v>
      </c>
      <c r="E178" s="169" t="s">
        <v>1046</v>
      </c>
      <c r="F178" s="170" t="s">
        <v>1047</v>
      </c>
      <c r="G178" s="171" t="s">
        <v>232</v>
      </c>
      <c r="H178" s="172">
        <v>1</v>
      </c>
      <c r="I178" s="173"/>
      <c r="J178" s="174">
        <f t="shared" si="20"/>
        <v>0</v>
      </c>
      <c r="K178" s="175"/>
      <c r="L178" s="176"/>
      <c r="M178" s="177" t="s">
        <v>1</v>
      </c>
      <c r="N178" s="178" t="s">
        <v>37</v>
      </c>
      <c r="P178" s="143">
        <f t="shared" si="21"/>
        <v>0</v>
      </c>
      <c r="Q178" s="143">
        <v>0</v>
      </c>
      <c r="R178" s="143">
        <f t="shared" si="22"/>
        <v>0</v>
      </c>
      <c r="S178" s="143">
        <v>0</v>
      </c>
      <c r="T178" s="144">
        <f t="shared" si="23"/>
        <v>0</v>
      </c>
      <c r="AR178" s="145" t="s">
        <v>261</v>
      </c>
      <c r="AT178" s="145" t="s">
        <v>398</v>
      </c>
      <c r="AU178" s="145" t="s">
        <v>78</v>
      </c>
      <c r="AY178" s="16" t="s">
        <v>142</v>
      </c>
      <c r="BE178" s="146">
        <f t="shared" si="24"/>
        <v>0</v>
      </c>
      <c r="BF178" s="146">
        <f t="shared" si="25"/>
        <v>0</v>
      </c>
      <c r="BG178" s="146">
        <f t="shared" si="26"/>
        <v>0</v>
      </c>
      <c r="BH178" s="146">
        <f t="shared" si="27"/>
        <v>0</v>
      </c>
      <c r="BI178" s="146">
        <f t="shared" si="28"/>
        <v>0</v>
      </c>
      <c r="BJ178" s="16" t="s">
        <v>74</v>
      </c>
      <c r="BK178" s="146">
        <f t="shared" si="29"/>
        <v>0</v>
      </c>
      <c r="BL178" s="16" t="s">
        <v>201</v>
      </c>
      <c r="BM178" s="145" t="s">
        <v>417</v>
      </c>
    </row>
    <row r="179" spans="2:65" s="1" customFormat="1" ht="16.5" customHeight="1">
      <c r="B179" s="132"/>
      <c r="C179" s="133" t="s">
        <v>402</v>
      </c>
      <c r="D179" s="133" t="s">
        <v>144</v>
      </c>
      <c r="E179" s="134" t="s">
        <v>1048</v>
      </c>
      <c r="F179" s="135" t="s">
        <v>1049</v>
      </c>
      <c r="G179" s="136" t="s">
        <v>232</v>
      </c>
      <c r="H179" s="137">
        <v>2</v>
      </c>
      <c r="I179" s="138"/>
      <c r="J179" s="139">
        <f t="shared" si="20"/>
        <v>0</v>
      </c>
      <c r="K179" s="140"/>
      <c r="L179" s="31"/>
      <c r="M179" s="141" t="s">
        <v>1</v>
      </c>
      <c r="N179" s="142" t="s">
        <v>37</v>
      </c>
      <c r="P179" s="143">
        <f t="shared" si="21"/>
        <v>0</v>
      </c>
      <c r="Q179" s="143">
        <v>0</v>
      </c>
      <c r="R179" s="143">
        <f t="shared" si="22"/>
        <v>0</v>
      </c>
      <c r="S179" s="143">
        <v>0</v>
      </c>
      <c r="T179" s="144">
        <f t="shared" si="23"/>
        <v>0</v>
      </c>
      <c r="AR179" s="145" t="s">
        <v>201</v>
      </c>
      <c r="AT179" s="145" t="s">
        <v>144</v>
      </c>
      <c r="AU179" s="145" t="s">
        <v>78</v>
      </c>
      <c r="AY179" s="16" t="s">
        <v>142</v>
      </c>
      <c r="BE179" s="146">
        <f t="shared" si="24"/>
        <v>0</v>
      </c>
      <c r="BF179" s="146">
        <f t="shared" si="25"/>
        <v>0</v>
      </c>
      <c r="BG179" s="146">
        <f t="shared" si="26"/>
        <v>0</v>
      </c>
      <c r="BH179" s="146">
        <f t="shared" si="27"/>
        <v>0</v>
      </c>
      <c r="BI179" s="146">
        <f t="shared" si="28"/>
        <v>0</v>
      </c>
      <c r="BJ179" s="16" t="s">
        <v>74</v>
      </c>
      <c r="BK179" s="146">
        <f t="shared" si="29"/>
        <v>0</v>
      </c>
      <c r="BL179" s="16" t="s">
        <v>201</v>
      </c>
      <c r="BM179" s="145" t="s">
        <v>420</v>
      </c>
    </row>
    <row r="180" spans="2:65" s="1" customFormat="1" ht="24.15" customHeight="1">
      <c r="B180" s="132"/>
      <c r="C180" s="133" t="s">
        <v>304</v>
      </c>
      <c r="D180" s="133" t="s">
        <v>144</v>
      </c>
      <c r="E180" s="134" t="s">
        <v>1050</v>
      </c>
      <c r="F180" s="135" t="s">
        <v>1051</v>
      </c>
      <c r="G180" s="136" t="s">
        <v>391</v>
      </c>
      <c r="H180" s="137">
        <v>55</v>
      </c>
      <c r="I180" s="138"/>
      <c r="J180" s="139">
        <f t="shared" si="20"/>
        <v>0</v>
      </c>
      <c r="K180" s="140"/>
      <c r="L180" s="31"/>
      <c r="M180" s="141" t="s">
        <v>1</v>
      </c>
      <c r="N180" s="142" t="s">
        <v>37</v>
      </c>
      <c r="P180" s="143">
        <f t="shared" si="21"/>
        <v>0</v>
      </c>
      <c r="Q180" s="143">
        <v>0</v>
      </c>
      <c r="R180" s="143">
        <f t="shared" si="22"/>
        <v>0</v>
      </c>
      <c r="S180" s="143">
        <v>0</v>
      </c>
      <c r="T180" s="144">
        <f t="shared" si="23"/>
        <v>0</v>
      </c>
      <c r="AR180" s="145" t="s">
        <v>201</v>
      </c>
      <c r="AT180" s="145" t="s">
        <v>144</v>
      </c>
      <c r="AU180" s="145" t="s">
        <v>78</v>
      </c>
      <c r="AY180" s="16" t="s">
        <v>142</v>
      </c>
      <c r="BE180" s="146">
        <f t="shared" si="24"/>
        <v>0</v>
      </c>
      <c r="BF180" s="146">
        <f t="shared" si="25"/>
        <v>0</v>
      </c>
      <c r="BG180" s="146">
        <f t="shared" si="26"/>
        <v>0</v>
      </c>
      <c r="BH180" s="146">
        <f t="shared" si="27"/>
        <v>0</v>
      </c>
      <c r="BI180" s="146">
        <f t="shared" si="28"/>
        <v>0</v>
      </c>
      <c r="BJ180" s="16" t="s">
        <v>74</v>
      </c>
      <c r="BK180" s="146">
        <f t="shared" si="29"/>
        <v>0</v>
      </c>
      <c r="BL180" s="16" t="s">
        <v>201</v>
      </c>
      <c r="BM180" s="145" t="s">
        <v>426</v>
      </c>
    </row>
    <row r="181" spans="2:65" s="1" customFormat="1" ht="21.75" customHeight="1">
      <c r="B181" s="132"/>
      <c r="C181" s="133" t="s">
        <v>414</v>
      </c>
      <c r="D181" s="133" t="s">
        <v>144</v>
      </c>
      <c r="E181" s="134" t="s">
        <v>1052</v>
      </c>
      <c r="F181" s="135" t="s">
        <v>1053</v>
      </c>
      <c r="G181" s="136" t="s">
        <v>391</v>
      </c>
      <c r="H181" s="137">
        <v>55</v>
      </c>
      <c r="I181" s="138"/>
      <c r="J181" s="139">
        <f t="shared" si="20"/>
        <v>0</v>
      </c>
      <c r="K181" s="140"/>
      <c r="L181" s="31"/>
      <c r="M181" s="141" t="s">
        <v>1</v>
      </c>
      <c r="N181" s="142" t="s">
        <v>37</v>
      </c>
      <c r="P181" s="143">
        <f t="shared" si="21"/>
        <v>0</v>
      </c>
      <c r="Q181" s="143">
        <v>0</v>
      </c>
      <c r="R181" s="143">
        <f t="shared" si="22"/>
        <v>0</v>
      </c>
      <c r="S181" s="143">
        <v>0</v>
      </c>
      <c r="T181" s="144">
        <f t="shared" si="23"/>
        <v>0</v>
      </c>
      <c r="AR181" s="145" t="s">
        <v>201</v>
      </c>
      <c r="AT181" s="145" t="s">
        <v>144</v>
      </c>
      <c r="AU181" s="145" t="s">
        <v>78</v>
      </c>
      <c r="AY181" s="16" t="s">
        <v>142</v>
      </c>
      <c r="BE181" s="146">
        <f t="shared" si="24"/>
        <v>0</v>
      </c>
      <c r="BF181" s="146">
        <f t="shared" si="25"/>
        <v>0</v>
      </c>
      <c r="BG181" s="146">
        <f t="shared" si="26"/>
        <v>0</v>
      </c>
      <c r="BH181" s="146">
        <f t="shared" si="27"/>
        <v>0</v>
      </c>
      <c r="BI181" s="146">
        <f t="shared" si="28"/>
        <v>0</v>
      </c>
      <c r="BJ181" s="16" t="s">
        <v>74</v>
      </c>
      <c r="BK181" s="146">
        <f t="shared" si="29"/>
        <v>0</v>
      </c>
      <c r="BL181" s="16" t="s">
        <v>201</v>
      </c>
      <c r="BM181" s="145" t="s">
        <v>431</v>
      </c>
    </row>
    <row r="182" spans="2:65" s="1" customFormat="1" ht="24.15" customHeight="1">
      <c r="B182" s="132"/>
      <c r="C182" s="133" t="s">
        <v>311</v>
      </c>
      <c r="D182" s="133" t="s">
        <v>144</v>
      </c>
      <c r="E182" s="134" t="s">
        <v>1054</v>
      </c>
      <c r="F182" s="135" t="s">
        <v>1055</v>
      </c>
      <c r="G182" s="136" t="s">
        <v>365</v>
      </c>
      <c r="H182" s="137">
        <v>0.065</v>
      </c>
      <c r="I182" s="138"/>
      <c r="J182" s="139">
        <f t="shared" si="20"/>
        <v>0</v>
      </c>
      <c r="K182" s="140"/>
      <c r="L182" s="31"/>
      <c r="M182" s="141" t="s">
        <v>1</v>
      </c>
      <c r="N182" s="142" t="s">
        <v>37</v>
      </c>
      <c r="P182" s="143">
        <f t="shared" si="21"/>
        <v>0</v>
      </c>
      <c r="Q182" s="143">
        <v>0</v>
      </c>
      <c r="R182" s="143">
        <f t="shared" si="22"/>
        <v>0</v>
      </c>
      <c r="S182" s="143">
        <v>0</v>
      </c>
      <c r="T182" s="144">
        <f t="shared" si="23"/>
        <v>0</v>
      </c>
      <c r="AR182" s="145" t="s">
        <v>201</v>
      </c>
      <c r="AT182" s="145" t="s">
        <v>144</v>
      </c>
      <c r="AU182" s="145" t="s">
        <v>78</v>
      </c>
      <c r="AY182" s="16" t="s">
        <v>142</v>
      </c>
      <c r="BE182" s="146">
        <f t="shared" si="24"/>
        <v>0</v>
      </c>
      <c r="BF182" s="146">
        <f t="shared" si="25"/>
        <v>0</v>
      </c>
      <c r="BG182" s="146">
        <f t="shared" si="26"/>
        <v>0</v>
      </c>
      <c r="BH182" s="146">
        <f t="shared" si="27"/>
        <v>0</v>
      </c>
      <c r="BI182" s="146">
        <f t="shared" si="28"/>
        <v>0</v>
      </c>
      <c r="BJ182" s="16" t="s">
        <v>74</v>
      </c>
      <c r="BK182" s="146">
        <f t="shared" si="29"/>
        <v>0</v>
      </c>
      <c r="BL182" s="16" t="s">
        <v>201</v>
      </c>
      <c r="BM182" s="145" t="s">
        <v>437</v>
      </c>
    </row>
    <row r="183" spans="2:63" s="11" customFormat="1" ht="22.75" customHeight="1">
      <c r="B183" s="120"/>
      <c r="D183" s="121" t="s">
        <v>69</v>
      </c>
      <c r="E183" s="130" t="s">
        <v>1056</v>
      </c>
      <c r="F183" s="130" t="s">
        <v>1057</v>
      </c>
      <c r="I183" s="123"/>
      <c r="J183" s="131">
        <f>BK183</f>
        <v>0</v>
      </c>
      <c r="L183" s="120"/>
      <c r="M183" s="125"/>
      <c r="P183" s="126">
        <f>SUM(P184:P194)</f>
        <v>0</v>
      </c>
      <c r="R183" s="126">
        <f>SUM(R184:R194)</f>
        <v>0</v>
      </c>
      <c r="T183" s="127">
        <f>SUM(T184:T194)</f>
        <v>0</v>
      </c>
      <c r="AR183" s="121" t="s">
        <v>78</v>
      </c>
      <c r="AT183" s="128" t="s">
        <v>69</v>
      </c>
      <c r="AU183" s="128" t="s">
        <v>74</v>
      </c>
      <c r="AY183" s="121" t="s">
        <v>142</v>
      </c>
      <c r="BK183" s="129">
        <f>SUM(BK184:BK194)</f>
        <v>0</v>
      </c>
    </row>
    <row r="184" spans="2:65" s="1" customFormat="1" ht="21.75" customHeight="1">
      <c r="B184" s="132"/>
      <c r="C184" s="133" t="s">
        <v>423</v>
      </c>
      <c r="D184" s="133" t="s">
        <v>144</v>
      </c>
      <c r="E184" s="134" t="s">
        <v>1058</v>
      </c>
      <c r="F184" s="135" t="s">
        <v>1059</v>
      </c>
      <c r="G184" s="136" t="s">
        <v>984</v>
      </c>
      <c r="H184" s="137">
        <v>3</v>
      </c>
      <c r="I184" s="138"/>
      <c r="J184" s="139">
        <f aca="true" t="shared" si="30" ref="J184:J191">ROUND(I184*H184,2)</f>
        <v>0</v>
      </c>
      <c r="K184" s="140"/>
      <c r="L184" s="31"/>
      <c r="M184" s="141" t="s">
        <v>1</v>
      </c>
      <c r="N184" s="142" t="s">
        <v>37</v>
      </c>
      <c r="P184" s="143">
        <f aca="true" t="shared" si="31" ref="P184:P191">O184*H184</f>
        <v>0</v>
      </c>
      <c r="Q184" s="143">
        <v>0</v>
      </c>
      <c r="R184" s="143">
        <f aca="true" t="shared" si="32" ref="R184:R191">Q184*H184</f>
        <v>0</v>
      </c>
      <c r="S184" s="143">
        <v>0</v>
      </c>
      <c r="T184" s="144">
        <f aca="true" t="shared" si="33" ref="T184:T191">S184*H184</f>
        <v>0</v>
      </c>
      <c r="AR184" s="145" t="s">
        <v>201</v>
      </c>
      <c r="AT184" s="145" t="s">
        <v>144</v>
      </c>
      <c r="AU184" s="145" t="s">
        <v>78</v>
      </c>
      <c r="AY184" s="16" t="s">
        <v>142</v>
      </c>
      <c r="BE184" s="146">
        <f aca="true" t="shared" si="34" ref="BE184:BE191">IF(N184="základní",J184,0)</f>
        <v>0</v>
      </c>
      <c r="BF184" s="146">
        <f aca="true" t="shared" si="35" ref="BF184:BF191">IF(N184="snížená",J184,0)</f>
        <v>0</v>
      </c>
      <c r="BG184" s="146">
        <f aca="true" t="shared" si="36" ref="BG184:BG191">IF(N184="zákl. přenesená",J184,0)</f>
        <v>0</v>
      </c>
      <c r="BH184" s="146">
        <f aca="true" t="shared" si="37" ref="BH184:BH191">IF(N184="sníž. přenesená",J184,0)</f>
        <v>0</v>
      </c>
      <c r="BI184" s="146">
        <f aca="true" t="shared" si="38" ref="BI184:BI191">IF(N184="nulová",J184,0)</f>
        <v>0</v>
      </c>
      <c r="BJ184" s="16" t="s">
        <v>74</v>
      </c>
      <c r="BK184" s="146">
        <f aca="true" t="shared" si="39" ref="BK184:BK191">ROUND(I184*H184,2)</f>
        <v>0</v>
      </c>
      <c r="BL184" s="16" t="s">
        <v>201</v>
      </c>
      <c r="BM184" s="145" t="s">
        <v>442</v>
      </c>
    </row>
    <row r="185" spans="2:65" s="1" customFormat="1" ht="16.5" customHeight="1">
      <c r="B185" s="132"/>
      <c r="C185" s="168" t="s">
        <v>316</v>
      </c>
      <c r="D185" s="168" t="s">
        <v>398</v>
      </c>
      <c r="E185" s="169" t="s">
        <v>1060</v>
      </c>
      <c r="F185" s="170" t="s">
        <v>1061</v>
      </c>
      <c r="G185" s="171" t="s">
        <v>232</v>
      </c>
      <c r="H185" s="172">
        <v>3</v>
      </c>
      <c r="I185" s="173"/>
      <c r="J185" s="174">
        <f t="shared" si="30"/>
        <v>0</v>
      </c>
      <c r="K185" s="175"/>
      <c r="L185" s="176"/>
      <c r="M185" s="177" t="s">
        <v>1</v>
      </c>
      <c r="N185" s="178" t="s">
        <v>37</v>
      </c>
      <c r="P185" s="143">
        <f t="shared" si="31"/>
        <v>0</v>
      </c>
      <c r="Q185" s="143">
        <v>0</v>
      </c>
      <c r="R185" s="143">
        <f t="shared" si="32"/>
        <v>0</v>
      </c>
      <c r="S185" s="143">
        <v>0</v>
      </c>
      <c r="T185" s="144">
        <f t="shared" si="33"/>
        <v>0</v>
      </c>
      <c r="AR185" s="145" t="s">
        <v>261</v>
      </c>
      <c r="AT185" s="145" t="s">
        <v>398</v>
      </c>
      <c r="AU185" s="145" t="s">
        <v>78</v>
      </c>
      <c r="AY185" s="16" t="s">
        <v>142</v>
      </c>
      <c r="BE185" s="146">
        <f t="shared" si="34"/>
        <v>0</v>
      </c>
      <c r="BF185" s="146">
        <f t="shared" si="35"/>
        <v>0</v>
      </c>
      <c r="BG185" s="146">
        <f t="shared" si="36"/>
        <v>0</v>
      </c>
      <c r="BH185" s="146">
        <f t="shared" si="37"/>
        <v>0</v>
      </c>
      <c r="BI185" s="146">
        <f t="shared" si="38"/>
        <v>0</v>
      </c>
      <c r="BJ185" s="16" t="s">
        <v>74</v>
      </c>
      <c r="BK185" s="146">
        <f t="shared" si="39"/>
        <v>0</v>
      </c>
      <c r="BL185" s="16" t="s">
        <v>201</v>
      </c>
      <c r="BM185" s="145" t="s">
        <v>446</v>
      </c>
    </row>
    <row r="186" spans="2:65" s="1" customFormat="1" ht="24.15" customHeight="1">
      <c r="B186" s="132"/>
      <c r="C186" s="133" t="s">
        <v>434</v>
      </c>
      <c r="D186" s="133" t="s">
        <v>144</v>
      </c>
      <c r="E186" s="134" t="s">
        <v>1062</v>
      </c>
      <c r="F186" s="135" t="s">
        <v>1063</v>
      </c>
      <c r="G186" s="136" t="s">
        <v>984</v>
      </c>
      <c r="H186" s="137">
        <v>6</v>
      </c>
      <c r="I186" s="138"/>
      <c r="J186" s="139">
        <f t="shared" si="30"/>
        <v>0</v>
      </c>
      <c r="K186" s="140"/>
      <c r="L186" s="31"/>
      <c r="M186" s="141" t="s">
        <v>1</v>
      </c>
      <c r="N186" s="142" t="s">
        <v>37</v>
      </c>
      <c r="P186" s="143">
        <f t="shared" si="31"/>
        <v>0</v>
      </c>
      <c r="Q186" s="143">
        <v>0</v>
      </c>
      <c r="R186" s="143">
        <f t="shared" si="32"/>
        <v>0</v>
      </c>
      <c r="S186" s="143">
        <v>0</v>
      </c>
      <c r="T186" s="144">
        <f t="shared" si="33"/>
        <v>0</v>
      </c>
      <c r="AR186" s="145" t="s">
        <v>201</v>
      </c>
      <c r="AT186" s="145" t="s">
        <v>144</v>
      </c>
      <c r="AU186" s="145" t="s">
        <v>78</v>
      </c>
      <c r="AY186" s="16" t="s">
        <v>142</v>
      </c>
      <c r="BE186" s="146">
        <f t="shared" si="34"/>
        <v>0</v>
      </c>
      <c r="BF186" s="146">
        <f t="shared" si="35"/>
        <v>0</v>
      </c>
      <c r="BG186" s="146">
        <f t="shared" si="36"/>
        <v>0</v>
      </c>
      <c r="BH186" s="146">
        <f t="shared" si="37"/>
        <v>0</v>
      </c>
      <c r="BI186" s="146">
        <f t="shared" si="38"/>
        <v>0</v>
      </c>
      <c r="BJ186" s="16" t="s">
        <v>74</v>
      </c>
      <c r="BK186" s="146">
        <f t="shared" si="39"/>
        <v>0</v>
      </c>
      <c r="BL186" s="16" t="s">
        <v>201</v>
      </c>
      <c r="BM186" s="145" t="s">
        <v>451</v>
      </c>
    </row>
    <row r="187" spans="2:65" s="1" customFormat="1" ht="21.75" customHeight="1">
      <c r="B187" s="132"/>
      <c r="C187" s="168" t="s">
        <v>322</v>
      </c>
      <c r="D187" s="168" t="s">
        <v>398</v>
      </c>
      <c r="E187" s="169" t="s">
        <v>1064</v>
      </c>
      <c r="F187" s="170" t="s">
        <v>1065</v>
      </c>
      <c r="G187" s="171" t="s">
        <v>232</v>
      </c>
      <c r="H187" s="172">
        <v>6</v>
      </c>
      <c r="I187" s="173"/>
      <c r="J187" s="174">
        <f t="shared" si="30"/>
        <v>0</v>
      </c>
      <c r="K187" s="175"/>
      <c r="L187" s="176"/>
      <c r="M187" s="177" t="s">
        <v>1</v>
      </c>
      <c r="N187" s="178" t="s">
        <v>37</v>
      </c>
      <c r="P187" s="143">
        <f t="shared" si="31"/>
        <v>0</v>
      </c>
      <c r="Q187" s="143">
        <v>0</v>
      </c>
      <c r="R187" s="143">
        <f t="shared" si="32"/>
        <v>0</v>
      </c>
      <c r="S187" s="143">
        <v>0</v>
      </c>
      <c r="T187" s="144">
        <f t="shared" si="33"/>
        <v>0</v>
      </c>
      <c r="AR187" s="145" t="s">
        <v>261</v>
      </c>
      <c r="AT187" s="145" t="s">
        <v>398</v>
      </c>
      <c r="AU187" s="145" t="s">
        <v>78</v>
      </c>
      <c r="AY187" s="16" t="s">
        <v>142</v>
      </c>
      <c r="BE187" s="146">
        <f t="shared" si="34"/>
        <v>0</v>
      </c>
      <c r="BF187" s="146">
        <f t="shared" si="35"/>
        <v>0</v>
      </c>
      <c r="BG187" s="146">
        <f t="shared" si="36"/>
        <v>0</v>
      </c>
      <c r="BH187" s="146">
        <f t="shared" si="37"/>
        <v>0</v>
      </c>
      <c r="BI187" s="146">
        <f t="shared" si="38"/>
        <v>0</v>
      </c>
      <c r="BJ187" s="16" t="s">
        <v>74</v>
      </c>
      <c r="BK187" s="146">
        <f t="shared" si="39"/>
        <v>0</v>
      </c>
      <c r="BL187" s="16" t="s">
        <v>201</v>
      </c>
      <c r="BM187" s="145" t="s">
        <v>458</v>
      </c>
    </row>
    <row r="188" spans="2:65" s="1" customFormat="1" ht="16.5" customHeight="1">
      <c r="B188" s="132"/>
      <c r="C188" s="133" t="s">
        <v>443</v>
      </c>
      <c r="D188" s="133" t="s">
        <v>144</v>
      </c>
      <c r="E188" s="134" t="s">
        <v>1066</v>
      </c>
      <c r="F188" s="135" t="s">
        <v>1067</v>
      </c>
      <c r="G188" s="136" t="s">
        <v>232</v>
      </c>
      <c r="H188" s="137">
        <v>3</v>
      </c>
      <c r="I188" s="138"/>
      <c r="J188" s="139">
        <f t="shared" si="30"/>
        <v>0</v>
      </c>
      <c r="K188" s="140"/>
      <c r="L188" s="31"/>
      <c r="M188" s="141" t="s">
        <v>1</v>
      </c>
      <c r="N188" s="142" t="s">
        <v>37</v>
      </c>
      <c r="P188" s="143">
        <f t="shared" si="31"/>
        <v>0</v>
      </c>
      <c r="Q188" s="143">
        <v>0</v>
      </c>
      <c r="R188" s="143">
        <f t="shared" si="32"/>
        <v>0</v>
      </c>
      <c r="S188" s="143">
        <v>0</v>
      </c>
      <c r="T188" s="144">
        <f t="shared" si="33"/>
        <v>0</v>
      </c>
      <c r="AR188" s="145" t="s">
        <v>201</v>
      </c>
      <c r="AT188" s="145" t="s">
        <v>144</v>
      </c>
      <c r="AU188" s="145" t="s">
        <v>78</v>
      </c>
      <c r="AY188" s="16" t="s">
        <v>142</v>
      </c>
      <c r="BE188" s="146">
        <f t="shared" si="34"/>
        <v>0</v>
      </c>
      <c r="BF188" s="146">
        <f t="shared" si="35"/>
        <v>0</v>
      </c>
      <c r="BG188" s="146">
        <f t="shared" si="36"/>
        <v>0</v>
      </c>
      <c r="BH188" s="146">
        <f t="shared" si="37"/>
        <v>0</v>
      </c>
      <c r="BI188" s="146">
        <f t="shared" si="38"/>
        <v>0</v>
      </c>
      <c r="BJ188" s="16" t="s">
        <v>74</v>
      </c>
      <c r="BK188" s="146">
        <f t="shared" si="39"/>
        <v>0</v>
      </c>
      <c r="BL188" s="16" t="s">
        <v>201</v>
      </c>
      <c r="BM188" s="145" t="s">
        <v>464</v>
      </c>
    </row>
    <row r="189" spans="2:65" s="1" customFormat="1" ht="16.5" customHeight="1">
      <c r="B189" s="132"/>
      <c r="C189" s="168" t="s">
        <v>331</v>
      </c>
      <c r="D189" s="168" t="s">
        <v>398</v>
      </c>
      <c r="E189" s="169" t="s">
        <v>1068</v>
      </c>
      <c r="F189" s="170" t="s">
        <v>1069</v>
      </c>
      <c r="G189" s="171" t="s">
        <v>232</v>
      </c>
      <c r="H189" s="172">
        <v>3</v>
      </c>
      <c r="I189" s="173"/>
      <c r="J189" s="174">
        <f t="shared" si="30"/>
        <v>0</v>
      </c>
      <c r="K189" s="175"/>
      <c r="L189" s="176"/>
      <c r="M189" s="177" t="s">
        <v>1</v>
      </c>
      <c r="N189" s="178" t="s">
        <v>37</v>
      </c>
      <c r="P189" s="143">
        <f t="shared" si="31"/>
        <v>0</v>
      </c>
      <c r="Q189" s="143">
        <v>0</v>
      </c>
      <c r="R189" s="143">
        <f t="shared" si="32"/>
        <v>0</v>
      </c>
      <c r="S189" s="143">
        <v>0</v>
      </c>
      <c r="T189" s="144">
        <f t="shared" si="33"/>
        <v>0</v>
      </c>
      <c r="AR189" s="145" t="s">
        <v>261</v>
      </c>
      <c r="AT189" s="145" t="s">
        <v>398</v>
      </c>
      <c r="AU189" s="145" t="s">
        <v>78</v>
      </c>
      <c r="AY189" s="16" t="s">
        <v>142</v>
      </c>
      <c r="BE189" s="146">
        <f t="shared" si="34"/>
        <v>0</v>
      </c>
      <c r="BF189" s="146">
        <f t="shared" si="35"/>
        <v>0</v>
      </c>
      <c r="BG189" s="146">
        <f t="shared" si="36"/>
        <v>0</v>
      </c>
      <c r="BH189" s="146">
        <f t="shared" si="37"/>
        <v>0</v>
      </c>
      <c r="BI189" s="146">
        <f t="shared" si="38"/>
        <v>0</v>
      </c>
      <c r="BJ189" s="16" t="s">
        <v>74</v>
      </c>
      <c r="BK189" s="146">
        <f t="shared" si="39"/>
        <v>0</v>
      </c>
      <c r="BL189" s="16" t="s">
        <v>201</v>
      </c>
      <c r="BM189" s="145" t="s">
        <v>228</v>
      </c>
    </row>
    <row r="190" spans="2:65" s="1" customFormat="1" ht="24.15" customHeight="1">
      <c r="B190" s="132"/>
      <c r="C190" s="133" t="s">
        <v>455</v>
      </c>
      <c r="D190" s="133" t="s">
        <v>144</v>
      </c>
      <c r="E190" s="134" t="s">
        <v>1070</v>
      </c>
      <c r="F190" s="135" t="s">
        <v>1071</v>
      </c>
      <c r="G190" s="136" t="s">
        <v>984</v>
      </c>
      <c r="H190" s="137">
        <v>1</v>
      </c>
      <c r="I190" s="138"/>
      <c r="J190" s="139">
        <f t="shared" si="30"/>
        <v>0</v>
      </c>
      <c r="K190" s="140"/>
      <c r="L190" s="31"/>
      <c r="M190" s="141" t="s">
        <v>1</v>
      </c>
      <c r="N190" s="142" t="s">
        <v>37</v>
      </c>
      <c r="P190" s="143">
        <f t="shared" si="31"/>
        <v>0</v>
      </c>
      <c r="Q190" s="143">
        <v>0</v>
      </c>
      <c r="R190" s="143">
        <f t="shared" si="32"/>
        <v>0</v>
      </c>
      <c r="S190" s="143">
        <v>0</v>
      </c>
      <c r="T190" s="144">
        <f t="shared" si="33"/>
        <v>0</v>
      </c>
      <c r="AR190" s="145" t="s">
        <v>201</v>
      </c>
      <c r="AT190" s="145" t="s">
        <v>144</v>
      </c>
      <c r="AU190" s="145" t="s">
        <v>78</v>
      </c>
      <c r="AY190" s="16" t="s">
        <v>142</v>
      </c>
      <c r="BE190" s="146">
        <f t="shared" si="34"/>
        <v>0</v>
      </c>
      <c r="BF190" s="146">
        <f t="shared" si="35"/>
        <v>0</v>
      </c>
      <c r="BG190" s="146">
        <f t="shared" si="36"/>
        <v>0</v>
      </c>
      <c r="BH190" s="146">
        <f t="shared" si="37"/>
        <v>0</v>
      </c>
      <c r="BI190" s="146">
        <f t="shared" si="38"/>
        <v>0</v>
      </c>
      <c r="BJ190" s="16" t="s">
        <v>74</v>
      </c>
      <c r="BK190" s="146">
        <f t="shared" si="39"/>
        <v>0</v>
      </c>
      <c r="BL190" s="16" t="s">
        <v>201</v>
      </c>
      <c r="BM190" s="145" t="s">
        <v>470</v>
      </c>
    </row>
    <row r="191" spans="2:65" s="1" customFormat="1" ht="21.75" customHeight="1">
      <c r="B191" s="132"/>
      <c r="C191" s="168" t="s">
        <v>337</v>
      </c>
      <c r="D191" s="168" t="s">
        <v>398</v>
      </c>
      <c r="E191" s="169" t="s">
        <v>1072</v>
      </c>
      <c r="F191" s="170" t="s">
        <v>1073</v>
      </c>
      <c r="G191" s="171" t="s">
        <v>984</v>
      </c>
      <c r="H191" s="172">
        <v>1</v>
      </c>
      <c r="I191" s="173"/>
      <c r="J191" s="174">
        <f t="shared" si="30"/>
        <v>0</v>
      </c>
      <c r="K191" s="175"/>
      <c r="L191" s="176"/>
      <c r="M191" s="177" t="s">
        <v>1</v>
      </c>
      <c r="N191" s="178" t="s">
        <v>37</v>
      </c>
      <c r="P191" s="143">
        <f t="shared" si="31"/>
        <v>0</v>
      </c>
      <c r="Q191" s="143">
        <v>0</v>
      </c>
      <c r="R191" s="143">
        <f t="shared" si="32"/>
        <v>0</v>
      </c>
      <c r="S191" s="143">
        <v>0</v>
      </c>
      <c r="T191" s="144">
        <f t="shared" si="33"/>
        <v>0</v>
      </c>
      <c r="AR191" s="145" t="s">
        <v>261</v>
      </c>
      <c r="AT191" s="145" t="s">
        <v>398</v>
      </c>
      <c r="AU191" s="145" t="s">
        <v>78</v>
      </c>
      <c r="AY191" s="16" t="s">
        <v>142</v>
      </c>
      <c r="BE191" s="146">
        <f t="shared" si="34"/>
        <v>0</v>
      </c>
      <c r="BF191" s="146">
        <f t="shared" si="35"/>
        <v>0</v>
      </c>
      <c r="BG191" s="146">
        <f t="shared" si="36"/>
        <v>0</v>
      </c>
      <c r="BH191" s="146">
        <f t="shared" si="37"/>
        <v>0</v>
      </c>
      <c r="BI191" s="146">
        <f t="shared" si="38"/>
        <v>0</v>
      </c>
      <c r="BJ191" s="16" t="s">
        <v>74</v>
      </c>
      <c r="BK191" s="146">
        <f t="shared" si="39"/>
        <v>0</v>
      </c>
      <c r="BL191" s="16" t="s">
        <v>201</v>
      </c>
      <c r="BM191" s="145" t="s">
        <v>474</v>
      </c>
    </row>
    <row r="192" spans="2:47" s="1" customFormat="1" ht="36">
      <c r="B192" s="31"/>
      <c r="D192" s="148" t="s">
        <v>987</v>
      </c>
      <c r="F192" s="184" t="s">
        <v>1074</v>
      </c>
      <c r="I192" s="185"/>
      <c r="L192" s="31"/>
      <c r="M192" s="186"/>
      <c r="T192" s="55"/>
      <c r="AT192" s="16" t="s">
        <v>987</v>
      </c>
      <c r="AU192" s="16" t="s">
        <v>78</v>
      </c>
    </row>
    <row r="193" spans="2:65" s="1" customFormat="1" ht="16.5" customHeight="1">
      <c r="B193" s="132"/>
      <c r="C193" s="133" t="s">
        <v>465</v>
      </c>
      <c r="D193" s="133" t="s">
        <v>144</v>
      </c>
      <c r="E193" s="134" t="s">
        <v>1075</v>
      </c>
      <c r="F193" s="135" t="s">
        <v>1076</v>
      </c>
      <c r="G193" s="136" t="s">
        <v>232</v>
      </c>
      <c r="H193" s="137">
        <v>3</v>
      </c>
      <c r="I193" s="138"/>
      <c r="J193" s="139">
        <f>ROUND(I193*H193,2)</f>
        <v>0</v>
      </c>
      <c r="K193" s="140"/>
      <c r="L193" s="31"/>
      <c r="M193" s="141" t="s">
        <v>1</v>
      </c>
      <c r="N193" s="142" t="s">
        <v>37</v>
      </c>
      <c r="P193" s="143">
        <f>O193*H193</f>
        <v>0</v>
      </c>
      <c r="Q193" s="143">
        <v>0</v>
      </c>
      <c r="R193" s="143">
        <f>Q193*H193</f>
        <v>0</v>
      </c>
      <c r="S193" s="143">
        <v>0</v>
      </c>
      <c r="T193" s="144">
        <f>S193*H193</f>
        <v>0</v>
      </c>
      <c r="AR193" s="145" t="s">
        <v>201</v>
      </c>
      <c r="AT193" s="145" t="s">
        <v>144</v>
      </c>
      <c r="AU193" s="145" t="s">
        <v>78</v>
      </c>
      <c r="AY193" s="16" t="s">
        <v>142</v>
      </c>
      <c r="BE193" s="146">
        <f>IF(N193="základní",J193,0)</f>
        <v>0</v>
      </c>
      <c r="BF193" s="146">
        <f>IF(N193="snížená",J193,0)</f>
        <v>0</v>
      </c>
      <c r="BG193" s="146">
        <f>IF(N193="zákl. přenesená",J193,0)</f>
        <v>0</v>
      </c>
      <c r="BH193" s="146">
        <f>IF(N193="sníž. přenesená",J193,0)</f>
        <v>0</v>
      </c>
      <c r="BI193" s="146">
        <f>IF(N193="nulová",J193,0)</f>
        <v>0</v>
      </c>
      <c r="BJ193" s="16" t="s">
        <v>74</v>
      </c>
      <c r="BK193" s="146">
        <f>ROUND(I193*H193,2)</f>
        <v>0</v>
      </c>
      <c r="BL193" s="16" t="s">
        <v>201</v>
      </c>
      <c r="BM193" s="145" t="s">
        <v>477</v>
      </c>
    </row>
    <row r="194" spans="2:65" s="1" customFormat="1" ht="24.15" customHeight="1">
      <c r="B194" s="132"/>
      <c r="C194" s="133" t="s">
        <v>343</v>
      </c>
      <c r="D194" s="133" t="s">
        <v>144</v>
      </c>
      <c r="E194" s="134" t="s">
        <v>1077</v>
      </c>
      <c r="F194" s="135" t="s">
        <v>1078</v>
      </c>
      <c r="G194" s="136" t="s">
        <v>365</v>
      </c>
      <c r="H194" s="137">
        <v>0.07</v>
      </c>
      <c r="I194" s="138"/>
      <c r="J194" s="139">
        <f>ROUND(I194*H194,2)</f>
        <v>0</v>
      </c>
      <c r="K194" s="140"/>
      <c r="L194" s="31"/>
      <c r="M194" s="141" t="s">
        <v>1</v>
      </c>
      <c r="N194" s="142" t="s">
        <v>37</v>
      </c>
      <c r="P194" s="143">
        <f>O194*H194</f>
        <v>0</v>
      </c>
      <c r="Q194" s="143">
        <v>0</v>
      </c>
      <c r="R194" s="143">
        <f>Q194*H194</f>
        <v>0</v>
      </c>
      <c r="S194" s="143">
        <v>0</v>
      </c>
      <c r="T194" s="144">
        <f>S194*H194</f>
        <v>0</v>
      </c>
      <c r="AR194" s="145" t="s">
        <v>201</v>
      </c>
      <c r="AT194" s="145" t="s">
        <v>144</v>
      </c>
      <c r="AU194" s="145" t="s">
        <v>78</v>
      </c>
      <c r="AY194" s="16" t="s">
        <v>142</v>
      </c>
      <c r="BE194" s="146">
        <f>IF(N194="základní",J194,0)</f>
        <v>0</v>
      </c>
      <c r="BF194" s="146">
        <f>IF(N194="snížená",J194,0)</f>
        <v>0</v>
      </c>
      <c r="BG194" s="146">
        <f>IF(N194="zákl. přenesená",J194,0)</f>
        <v>0</v>
      </c>
      <c r="BH194" s="146">
        <f>IF(N194="sníž. přenesená",J194,0)</f>
        <v>0</v>
      </c>
      <c r="BI194" s="146">
        <f>IF(N194="nulová",J194,0)</f>
        <v>0</v>
      </c>
      <c r="BJ194" s="16" t="s">
        <v>74</v>
      </c>
      <c r="BK194" s="146">
        <f>ROUND(I194*H194,2)</f>
        <v>0</v>
      </c>
      <c r="BL194" s="16" t="s">
        <v>201</v>
      </c>
      <c r="BM194" s="145" t="s">
        <v>481</v>
      </c>
    </row>
    <row r="195" spans="2:63" s="11" customFormat="1" ht="22.75" customHeight="1">
      <c r="B195" s="120"/>
      <c r="D195" s="121" t="s">
        <v>69</v>
      </c>
      <c r="E195" s="130" t="s">
        <v>1079</v>
      </c>
      <c r="F195" s="130" t="s">
        <v>1080</v>
      </c>
      <c r="I195" s="123"/>
      <c r="J195" s="131">
        <f>BK195</f>
        <v>0</v>
      </c>
      <c r="L195" s="120"/>
      <c r="M195" s="125"/>
      <c r="P195" s="126">
        <f>SUM(P196:P199)</f>
        <v>0</v>
      </c>
      <c r="R195" s="126">
        <f>SUM(R196:R199)</f>
        <v>0</v>
      </c>
      <c r="T195" s="127">
        <f>SUM(T196:T199)</f>
        <v>0</v>
      </c>
      <c r="AR195" s="121" t="s">
        <v>84</v>
      </c>
      <c r="AT195" s="128" t="s">
        <v>69</v>
      </c>
      <c r="AU195" s="128" t="s">
        <v>74</v>
      </c>
      <c r="AY195" s="121" t="s">
        <v>142</v>
      </c>
      <c r="BK195" s="129">
        <f>SUM(BK196:BK199)</f>
        <v>0</v>
      </c>
    </row>
    <row r="196" spans="2:65" s="1" customFormat="1" ht="33" customHeight="1">
      <c r="B196" s="132"/>
      <c r="C196" s="133" t="s">
        <v>471</v>
      </c>
      <c r="D196" s="133" t="s">
        <v>144</v>
      </c>
      <c r="E196" s="134" t="s">
        <v>1081</v>
      </c>
      <c r="F196" s="135" t="s">
        <v>1082</v>
      </c>
      <c r="G196" s="136" t="s">
        <v>1083</v>
      </c>
      <c r="H196" s="137">
        <v>20</v>
      </c>
      <c r="I196" s="138"/>
      <c r="J196" s="139">
        <f>ROUND(I196*H196,2)</f>
        <v>0</v>
      </c>
      <c r="K196" s="140"/>
      <c r="L196" s="31"/>
      <c r="M196" s="141" t="s">
        <v>1</v>
      </c>
      <c r="N196" s="142" t="s">
        <v>37</v>
      </c>
      <c r="P196" s="143">
        <f>O196*H196</f>
        <v>0</v>
      </c>
      <c r="Q196" s="143">
        <v>0</v>
      </c>
      <c r="R196" s="143">
        <f>Q196*H196</f>
        <v>0</v>
      </c>
      <c r="S196" s="143">
        <v>0</v>
      </c>
      <c r="T196" s="144">
        <f>S196*H196</f>
        <v>0</v>
      </c>
      <c r="AR196" s="145" t="s">
        <v>1084</v>
      </c>
      <c r="AT196" s="145" t="s">
        <v>144</v>
      </c>
      <c r="AU196" s="145" t="s">
        <v>78</v>
      </c>
      <c r="AY196" s="16" t="s">
        <v>142</v>
      </c>
      <c r="BE196" s="146">
        <f>IF(N196="základní",J196,0)</f>
        <v>0</v>
      </c>
      <c r="BF196" s="146">
        <f>IF(N196="snížená",J196,0)</f>
        <v>0</v>
      </c>
      <c r="BG196" s="146">
        <f>IF(N196="zákl. přenesená",J196,0)</f>
        <v>0</v>
      </c>
      <c r="BH196" s="146">
        <f>IF(N196="sníž. přenesená",J196,0)</f>
        <v>0</v>
      </c>
      <c r="BI196" s="146">
        <f>IF(N196="nulová",J196,0)</f>
        <v>0</v>
      </c>
      <c r="BJ196" s="16" t="s">
        <v>74</v>
      </c>
      <c r="BK196" s="146">
        <f>ROUND(I196*H196,2)</f>
        <v>0</v>
      </c>
      <c r="BL196" s="16" t="s">
        <v>1084</v>
      </c>
      <c r="BM196" s="145" t="s">
        <v>484</v>
      </c>
    </row>
    <row r="197" spans="2:65" s="1" customFormat="1" ht="16.5" customHeight="1">
      <c r="B197" s="132"/>
      <c r="C197" s="133" t="s">
        <v>348</v>
      </c>
      <c r="D197" s="133" t="s">
        <v>144</v>
      </c>
      <c r="E197" s="134" t="s">
        <v>1085</v>
      </c>
      <c r="F197" s="135" t="s">
        <v>1086</v>
      </c>
      <c r="G197" s="136" t="s">
        <v>984</v>
      </c>
      <c r="H197" s="137">
        <v>1</v>
      </c>
      <c r="I197" s="138"/>
      <c r="J197" s="139">
        <f>ROUND(I197*H197,2)</f>
        <v>0</v>
      </c>
      <c r="K197" s="140"/>
      <c r="L197" s="31"/>
      <c r="M197" s="141" t="s">
        <v>1</v>
      </c>
      <c r="N197" s="142" t="s">
        <v>37</v>
      </c>
      <c r="P197" s="143">
        <f>O197*H197</f>
        <v>0</v>
      </c>
      <c r="Q197" s="143">
        <v>0</v>
      </c>
      <c r="R197" s="143">
        <f>Q197*H197</f>
        <v>0</v>
      </c>
      <c r="S197" s="143">
        <v>0</v>
      </c>
      <c r="T197" s="144">
        <f>S197*H197</f>
        <v>0</v>
      </c>
      <c r="AR197" s="145" t="s">
        <v>1084</v>
      </c>
      <c r="AT197" s="145" t="s">
        <v>144</v>
      </c>
      <c r="AU197" s="145" t="s">
        <v>78</v>
      </c>
      <c r="AY197" s="16" t="s">
        <v>142</v>
      </c>
      <c r="BE197" s="146">
        <f>IF(N197="základní",J197,0)</f>
        <v>0</v>
      </c>
      <c r="BF197" s="146">
        <f>IF(N197="snížená",J197,0)</f>
        <v>0</v>
      </c>
      <c r="BG197" s="146">
        <f>IF(N197="zákl. přenesená",J197,0)</f>
        <v>0</v>
      </c>
      <c r="BH197" s="146">
        <f>IF(N197="sníž. přenesená",J197,0)</f>
        <v>0</v>
      </c>
      <c r="BI197" s="146">
        <f>IF(N197="nulová",J197,0)</f>
        <v>0</v>
      </c>
      <c r="BJ197" s="16" t="s">
        <v>74</v>
      </c>
      <c r="BK197" s="146">
        <f>ROUND(I197*H197,2)</f>
        <v>0</v>
      </c>
      <c r="BL197" s="16" t="s">
        <v>1084</v>
      </c>
      <c r="BM197" s="145" t="s">
        <v>488</v>
      </c>
    </row>
    <row r="198" spans="2:65" s="1" customFormat="1" ht="24.15" customHeight="1">
      <c r="B198" s="132"/>
      <c r="C198" s="133" t="s">
        <v>478</v>
      </c>
      <c r="D198" s="133" t="s">
        <v>144</v>
      </c>
      <c r="E198" s="134" t="s">
        <v>1087</v>
      </c>
      <c r="F198" s="135" t="s">
        <v>1088</v>
      </c>
      <c r="G198" s="136" t="s">
        <v>365</v>
      </c>
      <c r="H198" s="137">
        <v>1</v>
      </c>
      <c r="I198" s="138"/>
      <c r="J198" s="139">
        <f>ROUND(I198*H198,2)</f>
        <v>0</v>
      </c>
      <c r="K198" s="140"/>
      <c r="L198" s="31"/>
      <c r="M198" s="141" t="s">
        <v>1</v>
      </c>
      <c r="N198" s="142" t="s">
        <v>37</v>
      </c>
      <c r="P198" s="143">
        <f>O198*H198</f>
        <v>0</v>
      </c>
      <c r="Q198" s="143">
        <v>0</v>
      </c>
      <c r="R198" s="143">
        <f>Q198*H198</f>
        <v>0</v>
      </c>
      <c r="S198" s="143">
        <v>0</v>
      </c>
      <c r="T198" s="144">
        <f>S198*H198</f>
        <v>0</v>
      </c>
      <c r="AR198" s="145" t="s">
        <v>1084</v>
      </c>
      <c r="AT198" s="145" t="s">
        <v>144</v>
      </c>
      <c r="AU198" s="145" t="s">
        <v>78</v>
      </c>
      <c r="AY198" s="16" t="s">
        <v>142</v>
      </c>
      <c r="BE198" s="146">
        <f>IF(N198="základní",J198,0)</f>
        <v>0</v>
      </c>
      <c r="BF198" s="146">
        <f>IF(N198="snížená",J198,0)</f>
        <v>0</v>
      </c>
      <c r="BG198" s="146">
        <f>IF(N198="zákl. přenesená",J198,0)</f>
        <v>0</v>
      </c>
      <c r="BH198" s="146">
        <f>IF(N198="sníž. přenesená",J198,0)</f>
        <v>0</v>
      </c>
      <c r="BI198" s="146">
        <f>IF(N198="nulová",J198,0)</f>
        <v>0</v>
      </c>
      <c r="BJ198" s="16" t="s">
        <v>74</v>
      </c>
      <c r="BK198" s="146">
        <f>ROUND(I198*H198,2)</f>
        <v>0</v>
      </c>
      <c r="BL198" s="16" t="s">
        <v>1084</v>
      </c>
      <c r="BM198" s="145" t="s">
        <v>491</v>
      </c>
    </row>
    <row r="199" spans="2:65" s="1" customFormat="1" ht="16.5" customHeight="1">
      <c r="B199" s="132"/>
      <c r="C199" s="133" t="s">
        <v>354</v>
      </c>
      <c r="D199" s="133" t="s">
        <v>144</v>
      </c>
      <c r="E199" s="134" t="s">
        <v>1089</v>
      </c>
      <c r="F199" s="135" t="s">
        <v>1090</v>
      </c>
      <c r="G199" s="136" t="s">
        <v>232</v>
      </c>
      <c r="H199" s="137">
        <v>1</v>
      </c>
      <c r="I199" s="138"/>
      <c r="J199" s="139">
        <f>ROUND(I199*H199,2)</f>
        <v>0</v>
      </c>
      <c r="K199" s="140"/>
      <c r="L199" s="31"/>
      <c r="M199" s="179" t="s">
        <v>1</v>
      </c>
      <c r="N199" s="180" t="s">
        <v>37</v>
      </c>
      <c r="O199" s="181"/>
      <c r="P199" s="182">
        <f>O199*H199</f>
        <v>0</v>
      </c>
      <c r="Q199" s="182">
        <v>0</v>
      </c>
      <c r="R199" s="182">
        <f>Q199*H199</f>
        <v>0</v>
      </c>
      <c r="S199" s="182">
        <v>0</v>
      </c>
      <c r="T199" s="183">
        <f>S199*H199</f>
        <v>0</v>
      </c>
      <c r="AR199" s="145" t="s">
        <v>1084</v>
      </c>
      <c r="AT199" s="145" t="s">
        <v>144</v>
      </c>
      <c r="AU199" s="145" t="s">
        <v>78</v>
      </c>
      <c r="AY199" s="16" t="s">
        <v>142</v>
      </c>
      <c r="BE199" s="146">
        <f>IF(N199="základní",J199,0)</f>
        <v>0</v>
      </c>
      <c r="BF199" s="146">
        <f>IF(N199="snížená",J199,0)</f>
        <v>0</v>
      </c>
      <c r="BG199" s="146">
        <f>IF(N199="zákl. přenesená",J199,0)</f>
        <v>0</v>
      </c>
      <c r="BH199" s="146">
        <f>IF(N199="sníž. přenesená",J199,0)</f>
        <v>0</v>
      </c>
      <c r="BI199" s="146">
        <f>IF(N199="nulová",J199,0)</f>
        <v>0</v>
      </c>
      <c r="BJ199" s="16" t="s">
        <v>74</v>
      </c>
      <c r="BK199" s="146">
        <f>ROUND(I199*H199,2)</f>
        <v>0</v>
      </c>
      <c r="BL199" s="16" t="s">
        <v>1084</v>
      </c>
      <c r="BM199" s="145" t="s">
        <v>495</v>
      </c>
    </row>
    <row r="200" spans="2:12" s="1" customFormat="1" ht="7" customHeight="1">
      <c r="B200" s="43"/>
      <c r="C200" s="44"/>
      <c r="D200" s="44"/>
      <c r="E200" s="44"/>
      <c r="F200" s="44"/>
      <c r="G200" s="44"/>
      <c r="H200" s="44"/>
      <c r="I200" s="44"/>
      <c r="J200" s="44"/>
      <c r="K200" s="44"/>
      <c r="L200" s="31"/>
    </row>
  </sheetData>
  <autoFilter ref="C126:K199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09"/>
  <sheetViews>
    <sheetView showGridLines="0" workbookViewId="0" topLeftCell="A97"/>
  </sheetViews>
  <sheetFormatPr defaultColWidth="9.140625" defaultRowHeight="12"/>
  <cols>
    <col min="1" max="1" width="8.28125" style="0" customWidth="1"/>
    <col min="2" max="2" width="1.2851562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7" customHeight="1">
      <c r="L2" s="207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6" t="s">
        <v>83</v>
      </c>
    </row>
    <row r="3" spans="2:46" ht="7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78</v>
      </c>
    </row>
    <row r="4" spans="2:46" ht="25" customHeight="1">
      <c r="B4" s="19"/>
      <c r="D4" s="20" t="s">
        <v>98</v>
      </c>
      <c r="L4" s="19"/>
      <c r="M4" s="87" t="s">
        <v>10</v>
      </c>
      <c r="AT4" s="16" t="s">
        <v>3</v>
      </c>
    </row>
    <row r="5" spans="2:12" ht="7" customHeight="1">
      <c r="B5" s="19"/>
      <c r="L5" s="19"/>
    </row>
    <row r="6" spans="2:12" ht="12" customHeight="1">
      <c r="B6" s="19"/>
      <c r="D6" s="26" t="s">
        <v>15</v>
      </c>
      <c r="L6" s="19"/>
    </row>
    <row r="7" spans="2:12" ht="26.25" customHeight="1">
      <c r="B7" s="19"/>
      <c r="E7" s="227" t="str">
        <f>'Rekapitulace stavby'!K6</f>
        <v xml:space="preserve">Revitalizace prostor OGV, objekt Komenského 10, Jihlava </v>
      </c>
      <c r="F7" s="228"/>
      <c r="G7" s="228"/>
      <c r="H7" s="228"/>
      <c r="L7" s="19"/>
    </row>
    <row r="8" spans="2:12" s="1" customFormat="1" ht="12" customHeight="1">
      <c r="B8" s="31"/>
      <c r="D8" s="26" t="s">
        <v>99</v>
      </c>
      <c r="L8" s="31"/>
    </row>
    <row r="9" spans="2:12" s="1" customFormat="1" ht="16.5" customHeight="1">
      <c r="B9" s="31"/>
      <c r="E9" s="216" t="s">
        <v>1091</v>
      </c>
      <c r="F9" s="226"/>
      <c r="G9" s="226"/>
      <c r="H9" s="226"/>
      <c r="L9" s="31"/>
    </row>
    <row r="10" spans="2:12" s="1" customFormat="1" ht="12">
      <c r="B10" s="31"/>
      <c r="L10" s="31"/>
    </row>
    <row r="11" spans="2:12" s="1" customFormat="1" ht="12" customHeight="1">
      <c r="B11" s="31"/>
      <c r="D11" s="26" t="s">
        <v>16</v>
      </c>
      <c r="F11" s="24" t="s">
        <v>1</v>
      </c>
      <c r="I11" s="26" t="s">
        <v>17</v>
      </c>
      <c r="J11" s="24" t="s">
        <v>1</v>
      </c>
      <c r="L11" s="31"/>
    </row>
    <row r="12" spans="2:12" s="1" customFormat="1" ht="12" customHeight="1">
      <c r="B12" s="31"/>
      <c r="D12" s="26" t="s">
        <v>18</v>
      </c>
      <c r="F12" s="24" t="s">
        <v>19</v>
      </c>
      <c r="I12" s="26" t="s">
        <v>20</v>
      </c>
      <c r="J12" s="51" t="str">
        <f>'Rekapitulace stavby'!AN8</f>
        <v>24. 8. 2023</v>
      </c>
      <c r="L12" s="31"/>
    </row>
    <row r="13" spans="2:12" s="1" customFormat="1" ht="10.75" customHeight="1">
      <c r="B13" s="31"/>
      <c r="L13" s="31"/>
    </row>
    <row r="14" spans="2:12" s="1" customFormat="1" ht="12" customHeight="1">
      <c r="B14" s="31"/>
      <c r="D14" s="26" t="s">
        <v>22</v>
      </c>
      <c r="I14" s="26" t="s">
        <v>23</v>
      </c>
      <c r="J14" s="24" t="s">
        <v>1</v>
      </c>
      <c r="L14" s="31"/>
    </row>
    <row r="15" spans="2:12" s="1" customFormat="1" ht="18" customHeight="1">
      <c r="B15" s="31"/>
      <c r="E15" s="24" t="s">
        <v>24</v>
      </c>
      <c r="I15" s="26" t="s">
        <v>25</v>
      </c>
      <c r="J15" s="24" t="s">
        <v>1</v>
      </c>
      <c r="L15" s="31"/>
    </row>
    <row r="16" spans="2:12" s="1" customFormat="1" ht="7" customHeight="1">
      <c r="B16" s="31"/>
      <c r="L16" s="31"/>
    </row>
    <row r="17" spans="2:12" s="1" customFormat="1" ht="12" customHeight="1">
      <c r="B17" s="31"/>
      <c r="D17" s="26" t="s">
        <v>1472</v>
      </c>
      <c r="I17" s="26" t="s">
        <v>23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29" t="str">
        <f>'Rekapitulace stavby'!E14</f>
        <v>Vyplň údaj</v>
      </c>
      <c r="F18" s="195"/>
      <c r="G18" s="195"/>
      <c r="H18" s="195"/>
      <c r="I18" s="26" t="s">
        <v>25</v>
      </c>
      <c r="J18" s="27" t="str">
        <f>'Rekapitulace stavby'!AN14</f>
        <v>Vyplň údaj</v>
      </c>
      <c r="L18" s="31"/>
    </row>
    <row r="19" spans="2:12" s="1" customFormat="1" ht="7" customHeight="1">
      <c r="B19" s="31"/>
      <c r="L19" s="31"/>
    </row>
    <row r="20" spans="2:12" s="1" customFormat="1" ht="12" customHeight="1">
      <c r="B20" s="31"/>
      <c r="D20" s="26" t="s">
        <v>27</v>
      </c>
      <c r="I20" s="26" t="s">
        <v>23</v>
      </c>
      <c r="J20" s="24" t="s">
        <v>1</v>
      </c>
      <c r="L20" s="31"/>
    </row>
    <row r="21" spans="2:12" s="1" customFormat="1" ht="18" customHeight="1">
      <c r="B21" s="31"/>
      <c r="E21" s="24" t="s">
        <v>28</v>
      </c>
      <c r="I21" s="26" t="s">
        <v>25</v>
      </c>
      <c r="J21" s="24" t="s">
        <v>1</v>
      </c>
      <c r="L21" s="31"/>
    </row>
    <row r="22" spans="2:12" s="1" customFormat="1" ht="7" customHeight="1">
      <c r="B22" s="31"/>
      <c r="L22" s="31"/>
    </row>
    <row r="23" spans="2:12" s="1" customFormat="1" ht="12" customHeight="1">
      <c r="B23" s="31"/>
      <c r="D23" s="26" t="s">
        <v>30</v>
      </c>
      <c r="I23" s="26" t="s">
        <v>23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25</v>
      </c>
      <c r="J24" s="24" t="str">
        <f>IF('Rekapitulace stavby'!AN20="","",'Rekapitulace stavby'!AN20)</f>
        <v/>
      </c>
      <c r="L24" s="31"/>
    </row>
    <row r="25" spans="2:12" s="1" customFormat="1" ht="7" customHeight="1">
      <c r="B25" s="31"/>
      <c r="L25" s="31"/>
    </row>
    <row r="26" spans="2:12" s="1" customFormat="1" ht="12" customHeight="1">
      <c r="B26" s="31"/>
      <c r="D26" s="26" t="s">
        <v>31</v>
      </c>
      <c r="L26" s="31"/>
    </row>
    <row r="27" spans="2:12" s="7" customFormat="1" ht="16.5" customHeight="1">
      <c r="B27" s="88"/>
      <c r="E27" s="200" t="s">
        <v>1</v>
      </c>
      <c r="F27" s="200"/>
      <c r="G27" s="200"/>
      <c r="H27" s="200"/>
      <c r="L27" s="88"/>
    </row>
    <row r="28" spans="2:12" s="1" customFormat="1" ht="7" customHeight="1">
      <c r="B28" s="31"/>
      <c r="L28" s="31"/>
    </row>
    <row r="29" spans="2:12" s="1" customFormat="1" ht="7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4" customHeight="1">
      <c r="B30" s="31"/>
      <c r="D30" s="89" t="s">
        <v>32</v>
      </c>
      <c r="J30" s="65">
        <f>ROUND(J127,2)</f>
        <v>0</v>
      </c>
      <c r="L30" s="31"/>
    </row>
    <row r="31" spans="2:12" s="1" customFormat="1" ht="7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" customHeight="1">
      <c r="B32" s="31"/>
      <c r="F32" s="34" t="s">
        <v>34</v>
      </c>
      <c r="I32" s="34" t="s">
        <v>33</v>
      </c>
      <c r="J32" s="34" t="s">
        <v>35</v>
      </c>
      <c r="L32" s="31"/>
    </row>
    <row r="33" spans="2:12" s="1" customFormat="1" ht="14.4" customHeight="1">
      <c r="B33" s="31"/>
      <c r="D33" s="54" t="s">
        <v>36</v>
      </c>
      <c r="E33" s="26" t="s">
        <v>37</v>
      </c>
      <c r="F33" s="90">
        <f>ROUND((SUM(BE127:BE208)),2)</f>
        <v>0</v>
      </c>
      <c r="I33" s="91">
        <v>0.21</v>
      </c>
      <c r="J33" s="90">
        <f>ROUND(((SUM(BE127:BE208))*I33),2)</f>
        <v>0</v>
      </c>
      <c r="L33" s="31"/>
    </row>
    <row r="34" spans="2:12" s="1" customFormat="1" ht="14.4" customHeight="1">
      <c r="B34" s="31"/>
      <c r="E34" s="26" t="s">
        <v>38</v>
      </c>
      <c r="F34" s="90">
        <f>ROUND((SUM(BF127:BF208)),2)</f>
        <v>0</v>
      </c>
      <c r="I34" s="91">
        <v>0.15</v>
      </c>
      <c r="J34" s="90">
        <f>ROUND(((SUM(BF127:BF208))*I34),2)</f>
        <v>0</v>
      </c>
      <c r="L34" s="31"/>
    </row>
    <row r="35" spans="2:12" s="1" customFormat="1" ht="14.4" customHeight="1" hidden="1">
      <c r="B35" s="31"/>
      <c r="E35" s="26" t="s">
        <v>39</v>
      </c>
      <c r="F35" s="90">
        <f>ROUND((SUM(BG127:BG208)),2)</f>
        <v>0</v>
      </c>
      <c r="I35" s="91">
        <v>0.21</v>
      </c>
      <c r="J35" s="90">
        <f>0</f>
        <v>0</v>
      </c>
      <c r="L35" s="31"/>
    </row>
    <row r="36" spans="2:12" s="1" customFormat="1" ht="14.4" customHeight="1" hidden="1">
      <c r="B36" s="31"/>
      <c r="E36" s="26" t="s">
        <v>40</v>
      </c>
      <c r="F36" s="90">
        <f>ROUND((SUM(BH127:BH208)),2)</f>
        <v>0</v>
      </c>
      <c r="I36" s="91">
        <v>0.15</v>
      </c>
      <c r="J36" s="90">
        <f>0</f>
        <v>0</v>
      </c>
      <c r="L36" s="31"/>
    </row>
    <row r="37" spans="2:12" s="1" customFormat="1" ht="14.4" customHeight="1" hidden="1">
      <c r="B37" s="31"/>
      <c r="E37" s="26" t="s">
        <v>41</v>
      </c>
      <c r="F37" s="90">
        <f>ROUND((SUM(BI127:BI208)),2)</f>
        <v>0</v>
      </c>
      <c r="I37" s="91">
        <v>0</v>
      </c>
      <c r="J37" s="90">
        <f>0</f>
        <v>0</v>
      </c>
      <c r="L37" s="31"/>
    </row>
    <row r="38" spans="2:12" s="1" customFormat="1" ht="7" customHeight="1">
      <c r="B38" s="31"/>
      <c r="L38" s="31"/>
    </row>
    <row r="39" spans="2:12" s="1" customFormat="1" ht="25.4" customHeight="1">
      <c r="B39" s="31"/>
      <c r="C39" s="92"/>
      <c r="D39" s="93" t="s">
        <v>42</v>
      </c>
      <c r="E39" s="56"/>
      <c r="F39" s="56"/>
      <c r="G39" s="94" t="s">
        <v>43</v>
      </c>
      <c r="H39" s="95" t="s">
        <v>44</v>
      </c>
      <c r="I39" s="56"/>
      <c r="J39" s="96">
        <f>SUM(J30:J37)</f>
        <v>0</v>
      </c>
      <c r="K39" s="97"/>
      <c r="L39" s="31"/>
    </row>
    <row r="40" spans="2:12" s="1" customFormat="1" ht="14.4" customHeight="1">
      <c r="B40" s="31"/>
      <c r="L40" s="31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5">
      <c r="B61" s="31"/>
      <c r="D61" s="42" t="s">
        <v>47</v>
      </c>
      <c r="E61" s="33"/>
      <c r="F61" s="98" t="s">
        <v>48</v>
      </c>
      <c r="G61" s="42" t="s">
        <v>47</v>
      </c>
      <c r="H61" s="33"/>
      <c r="I61" s="33"/>
      <c r="J61" s="99" t="s">
        <v>48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3">
      <c r="B65" s="31"/>
      <c r="D65" s="40" t="s">
        <v>1474</v>
      </c>
      <c r="E65" s="41"/>
      <c r="F65" s="41"/>
      <c r="G65" s="40" t="s">
        <v>1473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5">
      <c r="B76" s="31"/>
      <c r="D76" s="42" t="s">
        <v>47</v>
      </c>
      <c r="E76" s="33"/>
      <c r="F76" s="98" t="s">
        <v>48</v>
      </c>
      <c r="G76" s="42" t="s">
        <v>47</v>
      </c>
      <c r="H76" s="33"/>
      <c r="I76" s="33"/>
      <c r="J76" s="99" t="s">
        <v>48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7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5" customHeight="1">
      <c r="B82" s="31"/>
      <c r="C82" s="20" t="s">
        <v>101</v>
      </c>
      <c r="L82" s="31"/>
    </row>
    <row r="83" spans="2:12" s="1" customFormat="1" ht="7" customHeight="1">
      <c r="B83" s="31"/>
      <c r="L83" s="31"/>
    </row>
    <row r="84" spans="2:12" s="1" customFormat="1" ht="12" customHeight="1">
      <c r="B84" s="31"/>
      <c r="C84" s="26" t="s">
        <v>15</v>
      </c>
      <c r="L84" s="31"/>
    </row>
    <row r="85" spans="2:12" s="1" customFormat="1" ht="26.25" customHeight="1">
      <c r="B85" s="31"/>
      <c r="E85" s="227" t="str">
        <f>E7</f>
        <v xml:space="preserve">Revitalizace prostor OGV, objekt Komenského 10, Jihlava </v>
      </c>
      <c r="F85" s="228"/>
      <c r="G85" s="228"/>
      <c r="H85" s="228"/>
      <c r="L85" s="31"/>
    </row>
    <row r="86" spans="2:12" s="1" customFormat="1" ht="12" customHeight="1">
      <c r="B86" s="31"/>
      <c r="C86" s="26" t="s">
        <v>99</v>
      </c>
      <c r="L86" s="31"/>
    </row>
    <row r="87" spans="2:12" s="1" customFormat="1" ht="16.5" customHeight="1">
      <c r="B87" s="31"/>
      <c r="E87" s="216" t="str">
        <f>E9</f>
        <v>3 - Vytápění</v>
      </c>
      <c r="F87" s="226"/>
      <c r="G87" s="226"/>
      <c r="H87" s="226"/>
      <c r="L87" s="31"/>
    </row>
    <row r="88" spans="2:12" s="1" customFormat="1" ht="7" customHeight="1">
      <c r="B88" s="31"/>
      <c r="L88" s="31"/>
    </row>
    <row r="89" spans="2:12" s="1" customFormat="1" ht="12" customHeight="1">
      <c r="B89" s="31"/>
      <c r="C89" s="26" t="s">
        <v>18</v>
      </c>
      <c r="F89" s="24" t="str">
        <f>F12</f>
        <v xml:space="preserve"> </v>
      </c>
      <c r="I89" s="26" t="s">
        <v>20</v>
      </c>
      <c r="J89" s="51" t="str">
        <f>IF(J12="","",J12)</f>
        <v>24. 8. 2023</v>
      </c>
      <c r="L89" s="31"/>
    </row>
    <row r="90" spans="2:12" s="1" customFormat="1" ht="7" customHeight="1">
      <c r="B90" s="31"/>
      <c r="L90" s="31"/>
    </row>
    <row r="91" spans="2:12" s="1" customFormat="1" ht="15.15" customHeight="1">
      <c r="B91" s="31"/>
      <c r="C91" s="26" t="s">
        <v>22</v>
      </c>
      <c r="F91" s="24" t="str">
        <f>E15</f>
        <v>Oblastní galerie Vysočiny v Jihlavě</v>
      </c>
      <c r="I91" s="26" t="s">
        <v>27</v>
      </c>
      <c r="J91" s="29" t="str">
        <f>E21</f>
        <v>Atelier Tsunami s.r.o.</v>
      </c>
      <c r="L91" s="31"/>
    </row>
    <row r="92" spans="2:12" s="1" customFormat="1" ht="15.15" customHeight="1">
      <c r="B92" s="31"/>
      <c r="C92" s="26" t="s">
        <v>1472</v>
      </c>
      <c r="F92" s="24" t="str">
        <f>IF(E18="","",E18)</f>
        <v>Vyplň údaj</v>
      </c>
      <c r="I92" s="26" t="s">
        <v>30</v>
      </c>
      <c r="J92" s="29" t="str">
        <f>E24</f>
        <v xml:space="preserve"> </v>
      </c>
      <c r="L92" s="31"/>
    </row>
    <row r="93" spans="2:12" s="1" customFormat="1" ht="10.25" customHeight="1">
      <c r="B93" s="31"/>
      <c r="L93" s="31"/>
    </row>
    <row r="94" spans="2:12" s="1" customFormat="1" ht="29.25" customHeight="1">
      <c r="B94" s="31"/>
      <c r="C94" s="100" t="s">
        <v>102</v>
      </c>
      <c r="D94" s="92"/>
      <c r="E94" s="92"/>
      <c r="F94" s="92"/>
      <c r="G94" s="92"/>
      <c r="H94" s="92"/>
      <c r="I94" s="92"/>
      <c r="J94" s="101" t="s">
        <v>103</v>
      </c>
      <c r="K94" s="92"/>
      <c r="L94" s="31"/>
    </row>
    <row r="95" spans="2:12" s="1" customFormat="1" ht="10.25" customHeight="1">
      <c r="B95" s="31"/>
      <c r="L95" s="31"/>
    </row>
    <row r="96" spans="2:47" s="1" customFormat="1" ht="22.75" customHeight="1">
      <c r="B96" s="31"/>
      <c r="C96" s="102" t="s">
        <v>104</v>
      </c>
      <c r="J96" s="65">
        <f>J127</f>
        <v>0</v>
      </c>
      <c r="L96" s="31"/>
      <c r="AU96" s="16" t="s">
        <v>105</v>
      </c>
    </row>
    <row r="97" spans="2:12" s="8" customFormat="1" ht="25" customHeight="1">
      <c r="B97" s="103"/>
      <c r="D97" s="104" t="s">
        <v>106</v>
      </c>
      <c r="E97" s="105"/>
      <c r="F97" s="105"/>
      <c r="G97" s="105"/>
      <c r="H97" s="105"/>
      <c r="I97" s="105"/>
      <c r="J97" s="106">
        <f>J128</f>
        <v>0</v>
      </c>
      <c r="L97" s="103"/>
    </row>
    <row r="98" spans="2:12" s="9" customFormat="1" ht="19.9" customHeight="1">
      <c r="B98" s="107"/>
      <c r="D98" s="108" t="s">
        <v>108</v>
      </c>
      <c r="E98" s="109"/>
      <c r="F98" s="109"/>
      <c r="G98" s="109"/>
      <c r="H98" s="109"/>
      <c r="I98" s="109"/>
      <c r="J98" s="110">
        <f>J129</f>
        <v>0</v>
      </c>
      <c r="L98" s="107"/>
    </row>
    <row r="99" spans="2:12" s="9" customFormat="1" ht="19.9" customHeight="1">
      <c r="B99" s="107"/>
      <c r="D99" s="108" t="s">
        <v>109</v>
      </c>
      <c r="E99" s="109"/>
      <c r="F99" s="109"/>
      <c r="G99" s="109"/>
      <c r="H99" s="109"/>
      <c r="I99" s="109"/>
      <c r="J99" s="110">
        <f>J134</f>
        <v>0</v>
      </c>
      <c r="L99" s="107"/>
    </row>
    <row r="100" spans="2:12" s="9" customFormat="1" ht="19.9" customHeight="1">
      <c r="B100" s="107"/>
      <c r="D100" s="108" t="s">
        <v>110</v>
      </c>
      <c r="E100" s="109"/>
      <c r="F100" s="109"/>
      <c r="G100" s="109"/>
      <c r="H100" s="109"/>
      <c r="I100" s="109"/>
      <c r="J100" s="110">
        <f>J142</f>
        <v>0</v>
      </c>
      <c r="L100" s="107"/>
    </row>
    <row r="101" spans="2:12" s="8" customFormat="1" ht="25" customHeight="1">
      <c r="B101" s="103"/>
      <c r="D101" s="104" t="s">
        <v>112</v>
      </c>
      <c r="E101" s="105"/>
      <c r="F101" s="105"/>
      <c r="G101" s="105"/>
      <c r="H101" s="105"/>
      <c r="I101" s="105"/>
      <c r="J101" s="106">
        <f>J147</f>
        <v>0</v>
      </c>
      <c r="L101" s="103"/>
    </row>
    <row r="102" spans="2:12" s="9" customFormat="1" ht="19.9" customHeight="1">
      <c r="B102" s="107"/>
      <c r="D102" s="108" t="s">
        <v>1092</v>
      </c>
      <c r="E102" s="109"/>
      <c r="F102" s="109"/>
      <c r="G102" s="109"/>
      <c r="H102" s="109"/>
      <c r="I102" s="109"/>
      <c r="J102" s="110">
        <f>J148</f>
        <v>0</v>
      </c>
      <c r="L102" s="107"/>
    </row>
    <row r="103" spans="2:12" s="9" customFormat="1" ht="19.9" customHeight="1">
      <c r="B103" s="107"/>
      <c r="D103" s="108" t="s">
        <v>1093</v>
      </c>
      <c r="E103" s="109"/>
      <c r="F103" s="109"/>
      <c r="G103" s="109"/>
      <c r="H103" s="109"/>
      <c r="I103" s="109"/>
      <c r="J103" s="110">
        <f>J159</f>
        <v>0</v>
      </c>
      <c r="L103" s="107"/>
    </row>
    <row r="104" spans="2:12" s="9" customFormat="1" ht="19.9" customHeight="1">
      <c r="B104" s="107"/>
      <c r="D104" s="108" t="s">
        <v>1094</v>
      </c>
      <c r="E104" s="109"/>
      <c r="F104" s="109"/>
      <c r="G104" s="109"/>
      <c r="H104" s="109"/>
      <c r="I104" s="109"/>
      <c r="J104" s="110">
        <f>J166</f>
        <v>0</v>
      </c>
      <c r="L104" s="107"/>
    </row>
    <row r="105" spans="2:12" s="9" customFormat="1" ht="19.9" customHeight="1">
      <c r="B105" s="107"/>
      <c r="D105" s="108" t="s">
        <v>1095</v>
      </c>
      <c r="E105" s="109"/>
      <c r="F105" s="109"/>
      <c r="G105" s="109"/>
      <c r="H105" s="109"/>
      <c r="I105" s="109"/>
      <c r="J105" s="110">
        <f>J184</f>
        <v>0</v>
      </c>
      <c r="L105" s="107"/>
    </row>
    <row r="106" spans="2:12" s="9" customFormat="1" ht="19.9" customHeight="1">
      <c r="B106" s="107"/>
      <c r="D106" s="108" t="s">
        <v>1096</v>
      </c>
      <c r="E106" s="109"/>
      <c r="F106" s="109"/>
      <c r="G106" s="109"/>
      <c r="H106" s="109"/>
      <c r="I106" s="109"/>
      <c r="J106" s="110">
        <f>J189</f>
        <v>0</v>
      </c>
      <c r="L106" s="107"/>
    </row>
    <row r="107" spans="2:12" s="9" customFormat="1" ht="19.9" customHeight="1">
      <c r="B107" s="107"/>
      <c r="D107" s="108" t="s">
        <v>962</v>
      </c>
      <c r="E107" s="109"/>
      <c r="F107" s="109"/>
      <c r="G107" s="109"/>
      <c r="H107" s="109"/>
      <c r="I107" s="109"/>
      <c r="J107" s="110">
        <f>J204</f>
        <v>0</v>
      </c>
      <c r="L107" s="107"/>
    </row>
    <row r="108" spans="2:12" s="1" customFormat="1" ht="21.75" customHeight="1">
      <c r="B108" s="31"/>
      <c r="L108" s="31"/>
    </row>
    <row r="109" spans="2:12" s="1" customFormat="1" ht="7" customHeight="1"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31"/>
    </row>
    <row r="113" spans="2:12" s="1" customFormat="1" ht="7" customHeight="1">
      <c r="B113" s="45"/>
      <c r="C113" s="46"/>
      <c r="D113" s="46"/>
      <c r="E113" s="46"/>
      <c r="F113" s="46"/>
      <c r="G113" s="46"/>
      <c r="H113" s="46"/>
      <c r="I113" s="46"/>
      <c r="J113" s="46"/>
      <c r="K113" s="46"/>
      <c r="L113" s="31"/>
    </row>
    <row r="114" spans="2:12" s="1" customFormat="1" ht="25" customHeight="1">
      <c r="B114" s="31"/>
      <c r="C114" s="20" t="s">
        <v>127</v>
      </c>
      <c r="L114" s="31"/>
    </row>
    <row r="115" spans="2:12" s="1" customFormat="1" ht="7" customHeight="1">
      <c r="B115" s="31"/>
      <c r="L115" s="31"/>
    </row>
    <row r="116" spans="2:12" s="1" customFormat="1" ht="12" customHeight="1">
      <c r="B116" s="31"/>
      <c r="C116" s="26" t="s">
        <v>15</v>
      </c>
      <c r="L116" s="31"/>
    </row>
    <row r="117" spans="2:12" s="1" customFormat="1" ht="26.25" customHeight="1">
      <c r="B117" s="31"/>
      <c r="E117" s="227" t="str">
        <f>E7</f>
        <v xml:space="preserve">Revitalizace prostor OGV, objekt Komenského 10, Jihlava </v>
      </c>
      <c r="F117" s="228"/>
      <c r="G117" s="228"/>
      <c r="H117" s="228"/>
      <c r="L117" s="31"/>
    </row>
    <row r="118" spans="2:12" s="1" customFormat="1" ht="12" customHeight="1">
      <c r="B118" s="31"/>
      <c r="C118" s="26" t="s">
        <v>99</v>
      </c>
      <c r="L118" s="31"/>
    </row>
    <row r="119" spans="2:12" s="1" customFormat="1" ht="16.5" customHeight="1">
      <c r="B119" s="31"/>
      <c r="E119" s="216" t="str">
        <f>E9</f>
        <v>3 - Vytápění</v>
      </c>
      <c r="F119" s="226"/>
      <c r="G119" s="226"/>
      <c r="H119" s="226"/>
      <c r="L119" s="31"/>
    </row>
    <row r="120" spans="2:12" s="1" customFormat="1" ht="7" customHeight="1">
      <c r="B120" s="31"/>
      <c r="L120" s="31"/>
    </row>
    <row r="121" spans="2:12" s="1" customFormat="1" ht="12" customHeight="1">
      <c r="B121" s="31"/>
      <c r="C121" s="26" t="s">
        <v>18</v>
      </c>
      <c r="F121" s="24" t="str">
        <f>F12</f>
        <v xml:space="preserve"> </v>
      </c>
      <c r="I121" s="26" t="s">
        <v>20</v>
      </c>
      <c r="J121" s="51" t="str">
        <f>IF(J12="","",J12)</f>
        <v>24. 8. 2023</v>
      </c>
      <c r="L121" s="31"/>
    </row>
    <row r="122" spans="2:12" s="1" customFormat="1" ht="7" customHeight="1">
      <c r="B122" s="31"/>
      <c r="L122" s="31"/>
    </row>
    <row r="123" spans="2:12" s="1" customFormat="1" ht="15.15" customHeight="1">
      <c r="B123" s="31"/>
      <c r="C123" s="26" t="s">
        <v>22</v>
      </c>
      <c r="F123" s="24" t="str">
        <f>E15</f>
        <v>Oblastní galerie Vysočiny v Jihlavě</v>
      </c>
      <c r="I123" s="26" t="s">
        <v>27</v>
      </c>
      <c r="J123" s="29" t="str">
        <f>E21</f>
        <v>Atelier Tsunami s.r.o.</v>
      </c>
      <c r="L123" s="31"/>
    </row>
    <row r="124" spans="2:12" s="1" customFormat="1" ht="15.15" customHeight="1">
      <c r="B124" s="31"/>
      <c r="C124" s="26" t="s">
        <v>1472</v>
      </c>
      <c r="F124" s="24" t="str">
        <f>IF(E18="","",E18)</f>
        <v>Vyplň údaj</v>
      </c>
      <c r="I124" s="26" t="s">
        <v>30</v>
      </c>
      <c r="J124" s="29" t="str">
        <f>E24</f>
        <v xml:space="preserve"> </v>
      </c>
      <c r="L124" s="31"/>
    </row>
    <row r="125" spans="2:12" s="1" customFormat="1" ht="10.25" customHeight="1">
      <c r="B125" s="31"/>
      <c r="L125" s="31"/>
    </row>
    <row r="126" spans="2:20" s="10" customFormat="1" ht="29.25" customHeight="1">
      <c r="B126" s="111"/>
      <c r="C126" s="112" t="s">
        <v>128</v>
      </c>
      <c r="D126" s="113" t="s">
        <v>55</v>
      </c>
      <c r="E126" s="113" t="s">
        <v>51</v>
      </c>
      <c r="F126" s="113" t="s">
        <v>52</v>
      </c>
      <c r="G126" s="113" t="s">
        <v>129</v>
      </c>
      <c r="H126" s="113" t="s">
        <v>130</v>
      </c>
      <c r="I126" s="113" t="s">
        <v>131</v>
      </c>
      <c r="J126" s="114" t="s">
        <v>103</v>
      </c>
      <c r="K126" s="115" t="s">
        <v>132</v>
      </c>
      <c r="L126" s="111"/>
      <c r="M126" s="58" t="s">
        <v>1</v>
      </c>
      <c r="N126" s="59" t="s">
        <v>36</v>
      </c>
      <c r="O126" s="59" t="s">
        <v>133</v>
      </c>
      <c r="P126" s="59" t="s">
        <v>134</v>
      </c>
      <c r="Q126" s="59" t="s">
        <v>135</v>
      </c>
      <c r="R126" s="59" t="s">
        <v>136</v>
      </c>
      <c r="S126" s="59" t="s">
        <v>137</v>
      </c>
      <c r="T126" s="60" t="s">
        <v>138</v>
      </c>
    </row>
    <row r="127" spans="2:63" s="1" customFormat="1" ht="22.75" customHeight="1">
      <c r="B127" s="31"/>
      <c r="C127" s="63" t="s">
        <v>139</v>
      </c>
      <c r="J127" s="116">
        <f>BK127</f>
        <v>0</v>
      </c>
      <c r="L127" s="31"/>
      <c r="M127" s="61"/>
      <c r="N127" s="52"/>
      <c r="O127" s="52"/>
      <c r="P127" s="117">
        <f>P128+P147</f>
        <v>0</v>
      </c>
      <c r="Q127" s="52"/>
      <c r="R127" s="117">
        <f>R128+R147</f>
        <v>0</v>
      </c>
      <c r="S127" s="52"/>
      <c r="T127" s="118">
        <f>T128+T147</f>
        <v>0</v>
      </c>
      <c r="AT127" s="16" t="s">
        <v>69</v>
      </c>
      <c r="AU127" s="16" t="s">
        <v>105</v>
      </c>
      <c r="BK127" s="119">
        <f>BK128+BK147</f>
        <v>0</v>
      </c>
    </row>
    <row r="128" spans="2:63" s="11" customFormat="1" ht="25.9" customHeight="1">
      <c r="B128" s="120"/>
      <c r="D128" s="121" t="s">
        <v>69</v>
      </c>
      <c r="E128" s="122" t="s">
        <v>140</v>
      </c>
      <c r="F128" s="122" t="s">
        <v>141</v>
      </c>
      <c r="I128" s="123"/>
      <c r="J128" s="124">
        <f>BK128</f>
        <v>0</v>
      </c>
      <c r="L128" s="120"/>
      <c r="M128" s="125"/>
      <c r="P128" s="126">
        <f>P129+P134+P142</f>
        <v>0</v>
      </c>
      <c r="R128" s="126">
        <f>R129+R134+R142</f>
        <v>0</v>
      </c>
      <c r="T128" s="127">
        <f>T129+T134+T142</f>
        <v>0</v>
      </c>
      <c r="AR128" s="121" t="s">
        <v>74</v>
      </c>
      <c r="AT128" s="128" t="s">
        <v>69</v>
      </c>
      <c r="AU128" s="128" t="s">
        <v>70</v>
      </c>
      <c r="AY128" s="121" t="s">
        <v>142</v>
      </c>
      <c r="BK128" s="129">
        <f>BK129+BK134+BK142</f>
        <v>0</v>
      </c>
    </row>
    <row r="129" spans="2:63" s="11" customFormat="1" ht="22.75" customHeight="1">
      <c r="B129" s="120"/>
      <c r="D129" s="121" t="s">
        <v>69</v>
      </c>
      <c r="E129" s="130" t="s">
        <v>88</v>
      </c>
      <c r="F129" s="130" t="s">
        <v>157</v>
      </c>
      <c r="I129" s="123"/>
      <c r="J129" s="131">
        <f>BK129</f>
        <v>0</v>
      </c>
      <c r="L129" s="120"/>
      <c r="M129" s="125"/>
      <c r="P129" s="126">
        <f>SUM(P130:P133)</f>
        <v>0</v>
      </c>
      <c r="R129" s="126">
        <f>SUM(R130:R133)</f>
        <v>0</v>
      </c>
      <c r="T129" s="127">
        <f>SUM(T130:T133)</f>
        <v>0</v>
      </c>
      <c r="AR129" s="121" t="s">
        <v>74</v>
      </c>
      <c r="AT129" s="128" t="s">
        <v>69</v>
      </c>
      <c r="AU129" s="128" t="s">
        <v>74</v>
      </c>
      <c r="AY129" s="121" t="s">
        <v>142</v>
      </c>
      <c r="BK129" s="129">
        <f>SUM(BK130:BK133)</f>
        <v>0</v>
      </c>
    </row>
    <row r="130" spans="2:65" s="1" customFormat="1" ht="21.75" customHeight="1">
      <c r="B130" s="132"/>
      <c r="C130" s="133" t="s">
        <v>74</v>
      </c>
      <c r="D130" s="133" t="s">
        <v>144</v>
      </c>
      <c r="E130" s="134" t="s">
        <v>965</v>
      </c>
      <c r="F130" s="135" t="s">
        <v>966</v>
      </c>
      <c r="G130" s="136" t="s">
        <v>147</v>
      </c>
      <c r="H130" s="137">
        <v>8.25</v>
      </c>
      <c r="I130" s="138"/>
      <c r="J130" s="139">
        <f>ROUND(I130*H130,2)</f>
        <v>0</v>
      </c>
      <c r="K130" s="140"/>
      <c r="L130" s="31"/>
      <c r="M130" s="141" t="s">
        <v>1</v>
      </c>
      <c r="N130" s="142" t="s">
        <v>37</v>
      </c>
      <c r="P130" s="143">
        <f>O130*H130</f>
        <v>0</v>
      </c>
      <c r="Q130" s="143">
        <v>0</v>
      </c>
      <c r="R130" s="143">
        <f>Q130*H130</f>
        <v>0</v>
      </c>
      <c r="S130" s="143">
        <v>0</v>
      </c>
      <c r="T130" s="144">
        <f>S130*H130</f>
        <v>0</v>
      </c>
      <c r="AR130" s="145" t="s">
        <v>84</v>
      </c>
      <c r="AT130" s="145" t="s">
        <v>144</v>
      </c>
      <c r="AU130" s="145" t="s">
        <v>78</v>
      </c>
      <c r="AY130" s="16" t="s">
        <v>142</v>
      </c>
      <c r="BE130" s="146">
        <f>IF(N130="základní",J130,0)</f>
        <v>0</v>
      </c>
      <c r="BF130" s="146">
        <f>IF(N130="snížená",J130,0)</f>
        <v>0</v>
      </c>
      <c r="BG130" s="146">
        <f>IF(N130="zákl. přenesená",J130,0)</f>
        <v>0</v>
      </c>
      <c r="BH130" s="146">
        <f>IF(N130="sníž. přenesená",J130,0)</f>
        <v>0</v>
      </c>
      <c r="BI130" s="146">
        <f>IF(N130="nulová",J130,0)</f>
        <v>0</v>
      </c>
      <c r="BJ130" s="16" t="s">
        <v>74</v>
      </c>
      <c r="BK130" s="146">
        <f>ROUND(I130*H130,2)</f>
        <v>0</v>
      </c>
      <c r="BL130" s="16" t="s">
        <v>84</v>
      </c>
      <c r="BM130" s="145" t="s">
        <v>78</v>
      </c>
    </row>
    <row r="131" spans="2:47" s="1" customFormat="1" ht="27">
      <c r="B131" s="31"/>
      <c r="D131" s="148" t="s">
        <v>987</v>
      </c>
      <c r="F131" s="184" t="s">
        <v>1097</v>
      </c>
      <c r="I131" s="185"/>
      <c r="L131" s="31"/>
      <c r="M131" s="186"/>
      <c r="T131" s="55"/>
      <c r="AT131" s="16" t="s">
        <v>987</v>
      </c>
      <c r="AU131" s="16" t="s">
        <v>78</v>
      </c>
    </row>
    <row r="132" spans="2:65" s="1" customFormat="1" ht="24.15" customHeight="1">
      <c r="B132" s="132"/>
      <c r="C132" s="133" t="s">
        <v>78</v>
      </c>
      <c r="D132" s="133" t="s">
        <v>144</v>
      </c>
      <c r="E132" s="134" t="s">
        <v>1098</v>
      </c>
      <c r="F132" s="135" t="s">
        <v>1099</v>
      </c>
      <c r="G132" s="136" t="s">
        <v>236</v>
      </c>
      <c r="H132" s="137">
        <v>0.4</v>
      </c>
      <c r="I132" s="138"/>
      <c r="J132" s="139">
        <f>ROUND(I132*H132,2)</f>
        <v>0</v>
      </c>
      <c r="K132" s="140"/>
      <c r="L132" s="31"/>
      <c r="M132" s="141" t="s">
        <v>1</v>
      </c>
      <c r="N132" s="142" t="s">
        <v>37</v>
      </c>
      <c r="P132" s="143">
        <f>O132*H132</f>
        <v>0</v>
      </c>
      <c r="Q132" s="143">
        <v>0</v>
      </c>
      <c r="R132" s="143">
        <f>Q132*H132</f>
        <v>0</v>
      </c>
      <c r="S132" s="143">
        <v>0</v>
      </c>
      <c r="T132" s="144">
        <f>S132*H132</f>
        <v>0</v>
      </c>
      <c r="AR132" s="145" t="s">
        <v>84</v>
      </c>
      <c r="AT132" s="145" t="s">
        <v>144</v>
      </c>
      <c r="AU132" s="145" t="s">
        <v>78</v>
      </c>
      <c r="AY132" s="16" t="s">
        <v>142</v>
      </c>
      <c r="BE132" s="146">
        <f>IF(N132="základní",J132,0)</f>
        <v>0</v>
      </c>
      <c r="BF132" s="146">
        <f>IF(N132="snížená",J132,0)</f>
        <v>0</v>
      </c>
      <c r="BG132" s="146">
        <f>IF(N132="zákl. přenesená",J132,0)</f>
        <v>0</v>
      </c>
      <c r="BH132" s="146">
        <f>IF(N132="sníž. přenesená",J132,0)</f>
        <v>0</v>
      </c>
      <c r="BI132" s="146">
        <f>IF(N132="nulová",J132,0)</f>
        <v>0</v>
      </c>
      <c r="BJ132" s="16" t="s">
        <v>74</v>
      </c>
      <c r="BK132" s="146">
        <f>ROUND(I132*H132,2)</f>
        <v>0</v>
      </c>
      <c r="BL132" s="16" t="s">
        <v>84</v>
      </c>
      <c r="BM132" s="145" t="s">
        <v>84</v>
      </c>
    </row>
    <row r="133" spans="2:47" s="1" customFormat="1" ht="27">
      <c r="B133" s="31"/>
      <c r="D133" s="148" t="s">
        <v>987</v>
      </c>
      <c r="F133" s="184" t="s">
        <v>1100</v>
      </c>
      <c r="I133" s="185"/>
      <c r="L133" s="31"/>
      <c r="M133" s="186"/>
      <c r="T133" s="55"/>
      <c r="AT133" s="16" t="s">
        <v>987</v>
      </c>
      <c r="AU133" s="16" t="s">
        <v>78</v>
      </c>
    </row>
    <row r="134" spans="2:63" s="11" customFormat="1" ht="22.75" customHeight="1">
      <c r="B134" s="120"/>
      <c r="D134" s="121" t="s">
        <v>69</v>
      </c>
      <c r="E134" s="130" t="s">
        <v>95</v>
      </c>
      <c r="F134" s="130" t="s">
        <v>251</v>
      </c>
      <c r="I134" s="123"/>
      <c r="J134" s="131">
        <f>BK134</f>
        <v>0</v>
      </c>
      <c r="L134" s="120"/>
      <c r="M134" s="125"/>
      <c r="P134" s="126">
        <f>SUM(P135:P141)</f>
        <v>0</v>
      </c>
      <c r="R134" s="126">
        <f>SUM(R135:R141)</f>
        <v>0</v>
      </c>
      <c r="T134" s="127">
        <f>SUM(T135:T141)</f>
        <v>0</v>
      </c>
      <c r="AR134" s="121" t="s">
        <v>74</v>
      </c>
      <c r="AT134" s="128" t="s">
        <v>69</v>
      </c>
      <c r="AU134" s="128" t="s">
        <v>74</v>
      </c>
      <c r="AY134" s="121" t="s">
        <v>142</v>
      </c>
      <c r="BK134" s="129">
        <f>SUM(BK135:BK141)</f>
        <v>0</v>
      </c>
    </row>
    <row r="135" spans="2:65" s="1" customFormat="1" ht="24.15" customHeight="1">
      <c r="B135" s="132"/>
      <c r="C135" s="133" t="s">
        <v>81</v>
      </c>
      <c r="D135" s="133" t="s">
        <v>144</v>
      </c>
      <c r="E135" s="134" t="s">
        <v>1101</v>
      </c>
      <c r="F135" s="135" t="s">
        <v>1102</v>
      </c>
      <c r="G135" s="136" t="s">
        <v>147</v>
      </c>
      <c r="H135" s="137">
        <v>2</v>
      </c>
      <c r="I135" s="138"/>
      <c r="J135" s="139">
        <f>ROUND(I135*H135,2)</f>
        <v>0</v>
      </c>
      <c r="K135" s="140"/>
      <c r="L135" s="31"/>
      <c r="M135" s="141" t="s">
        <v>1</v>
      </c>
      <c r="N135" s="142" t="s">
        <v>37</v>
      </c>
      <c r="P135" s="143">
        <f>O135*H135</f>
        <v>0</v>
      </c>
      <c r="Q135" s="143">
        <v>0</v>
      </c>
      <c r="R135" s="143">
        <f>Q135*H135</f>
        <v>0</v>
      </c>
      <c r="S135" s="143">
        <v>0</v>
      </c>
      <c r="T135" s="144">
        <f>S135*H135</f>
        <v>0</v>
      </c>
      <c r="AR135" s="145" t="s">
        <v>84</v>
      </c>
      <c r="AT135" s="145" t="s">
        <v>144</v>
      </c>
      <c r="AU135" s="145" t="s">
        <v>78</v>
      </c>
      <c r="AY135" s="16" t="s">
        <v>142</v>
      </c>
      <c r="BE135" s="146">
        <f>IF(N135="základní",J135,0)</f>
        <v>0</v>
      </c>
      <c r="BF135" s="146">
        <f>IF(N135="snížená",J135,0)</f>
        <v>0</v>
      </c>
      <c r="BG135" s="146">
        <f>IF(N135="zákl. přenesená",J135,0)</f>
        <v>0</v>
      </c>
      <c r="BH135" s="146">
        <f>IF(N135="sníž. přenesená",J135,0)</f>
        <v>0</v>
      </c>
      <c r="BI135" s="146">
        <f>IF(N135="nulová",J135,0)</f>
        <v>0</v>
      </c>
      <c r="BJ135" s="16" t="s">
        <v>74</v>
      </c>
      <c r="BK135" s="146">
        <f>ROUND(I135*H135,2)</f>
        <v>0</v>
      </c>
      <c r="BL135" s="16" t="s">
        <v>84</v>
      </c>
      <c r="BM135" s="145" t="s">
        <v>88</v>
      </c>
    </row>
    <row r="136" spans="2:47" s="1" customFormat="1" ht="27">
      <c r="B136" s="31"/>
      <c r="D136" s="148" t="s">
        <v>987</v>
      </c>
      <c r="F136" s="184" t="s">
        <v>1103</v>
      </c>
      <c r="I136" s="185"/>
      <c r="L136" s="31"/>
      <c r="M136" s="186"/>
      <c r="T136" s="55"/>
      <c r="AT136" s="16" t="s">
        <v>987</v>
      </c>
      <c r="AU136" s="16" t="s">
        <v>78</v>
      </c>
    </row>
    <row r="137" spans="2:65" s="1" customFormat="1" ht="24.15" customHeight="1">
      <c r="B137" s="132"/>
      <c r="C137" s="133" t="s">
        <v>84</v>
      </c>
      <c r="D137" s="133" t="s">
        <v>144</v>
      </c>
      <c r="E137" s="134" t="s">
        <v>1104</v>
      </c>
      <c r="F137" s="135" t="s">
        <v>1105</v>
      </c>
      <c r="G137" s="136" t="s">
        <v>147</v>
      </c>
      <c r="H137" s="137">
        <v>10</v>
      </c>
      <c r="I137" s="138"/>
      <c r="J137" s="139">
        <f>ROUND(I137*H137,2)</f>
        <v>0</v>
      </c>
      <c r="K137" s="140"/>
      <c r="L137" s="31"/>
      <c r="M137" s="141" t="s">
        <v>1</v>
      </c>
      <c r="N137" s="142" t="s">
        <v>37</v>
      </c>
      <c r="P137" s="143">
        <f>O137*H137</f>
        <v>0</v>
      </c>
      <c r="Q137" s="143">
        <v>0</v>
      </c>
      <c r="R137" s="143">
        <f>Q137*H137</f>
        <v>0</v>
      </c>
      <c r="S137" s="143">
        <v>0</v>
      </c>
      <c r="T137" s="144">
        <f>S137*H137</f>
        <v>0</v>
      </c>
      <c r="AR137" s="145" t="s">
        <v>84</v>
      </c>
      <c r="AT137" s="145" t="s">
        <v>144</v>
      </c>
      <c r="AU137" s="145" t="s">
        <v>78</v>
      </c>
      <c r="AY137" s="16" t="s">
        <v>142</v>
      </c>
      <c r="BE137" s="146">
        <f>IF(N137="základní",J137,0)</f>
        <v>0</v>
      </c>
      <c r="BF137" s="146">
        <f>IF(N137="snížená",J137,0)</f>
        <v>0</v>
      </c>
      <c r="BG137" s="146">
        <f>IF(N137="zákl. přenesená",J137,0)</f>
        <v>0</v>
      </c>
      <c r="BH137" s="146">
        <f>IF(N137="sníž. přenesená",J137,0)</f>
        <v>0</v>
      </c>
      <c r="BI137" s="146">
        <f>IF(N137="nulová",J137,0)</f>
        <v>0</v>
      </c>
      <c r="BJ137" s="16" t="s">
        <v>74</v>
      </c>
      <c r="BK137" s="146">
        <f>ROUND(I137*H137,2)</f>
        <v>0</v>
      </c>
      <c r="BL137" s="16" t="s">
        <v>84</v>
      </c>
      <c r="BM137" s="145" t="s">
        <v>92</v>
      </c>
    </row>
    <row r="138" spans="2:65" s="1" customFormat="1" ht="24.15" customHeight="1">
      <c r="B138" s="132"/>
      <c r="C138" s="133" t="s">
        <v>85</v>
      </c>
      <c r="D138" s="133" t="s">
        <v>144</v>
      </c>
      <c r="E138" s="134" t="s">
        <v>1106</v>
      </c>
      <c r="F138" s="135" t="s">
        <v>1107</v>
      </c>
      <c r="G138" s="136" t="s">
        <v>232</v>
      </c>
      <c r="H138" s="137">
        <v>2</v>
      </c>
      <c r="I138" s="138"/>
      <c r="J138" s="139">
        <f>ROUND(I138*H138,2)</f>
        <v>0</v>
      </c>
      <c r="K138" s="140"/>
      <c r="L138" s="31"/>
      <c r="M138" s="141" t="s">
        <v>1</v>
      </c>
      <c r="N138" s="142" t="s">
        <v>37</v>
      </c>
      <c r="P138" s="143">
        <f>O138*H138</f>
        <v>0</v>
      </c>
      <c r="Q138" s="143">
        <v>0</v>
      </c>
      <c r="R138" s="143">
        <f>Q138*H138</f>
        <v>0</v>
      </c>
      <c r="S138" s="143">
        <v>0</v>
      </c>
      <c r="T138" s="144">
        <f>S138*H138</f>
        <v>0</v>
      </c>
      <c r="AR138" s="145" t="s">
        <v>84</v>
      </c>
      <c r="AT138" s="145" t="s">
        <v>144</v>
      </c>
      <c r="AU138" s="145" t="s">
        <v>78</v>
      </c>
      <c r="AY138" s="16" t="s">
        <v>142</v>
      </c>
      <c r="BE138" s="146">
        <f>IF(N138="základní",J138,0)</f>
        <v>0</v>
      </c>
      <c r="BF138" s="146">
        <f>IF(N138="snížená",J138,0)</f>
        <v>0</v>
      </c>
      <c r="BG138" s="146">
        <f>IF(N138="zákl. přenesená",J138,0)</f>
        <v>0</v>
      </c>
      <c r="BH138" s="146">
        <f>IF(N138="sníž. přenesená",J138,0)</f>
        <v>0</v>
      </c>
      <c r="BI138" s="146">
        <f>IF(N138="nulová",J138,0)</f>
        <v>0</v>
      </c>
      <c r="BJ138" s="16" t="s">
        <v>74</v>
      </c>
      <c r="BK138" s="146">
        <f>ROUND(I138*H138,2)</f>
        <v>0</v>
      </c>
      <c r="BL138" s="16" t="s">
        <v>84</v>
      </c>
      <c r="BM138" s="145" t="s">
        <v>183</v>
      </c>
    </row>
    <row r="139" spans="2:65" s="1" customFormat="1" ht="24.15" customHeight="1">
      <c r="B139" s="132"/>
      <c r="C139" s="133" t="s">
        <v>88</v>
      </c>
      <c r="D139" s="133" t="s">
        <v>144</v>
      </c>
      <c r="E139" s="134" t="s">
        <v>997</v>
      </c>
      <c r="F139" s="135" t="s">
        <v>998</v>
      </c>
      <c r="G139" s="136" t="s">
        <v>391</v>
      </c>
      <c r="H139" s="137">
        <v>55</v>
      </c>
      <c r="I139" s="138"/>
      <c r="J139" s="139">
        <f>ROUND(I139*H139,2)</f>
        <v>0</v>
      </c>
      <c r="K139" s="140"/>
      <c r="L139" s="31"/>
      <c r="M139" s="141" t="s">
        <v>1</v>
      </c>
      <c r="N139" s="142" t="s">
        <v>37</v>
      </c>
      <c r="P139" s="143">
        <f>O139*H139</f>
        <v>0</v>
      </c>
      <c r="Q139" s="143">
        <v>0</v>
      </c>
      <c r="R139" s="143">
        <f>Q139*H139</f>
        <v>0</v>
      </c>
      <c r="S139" s="143">
        <v>0</v>
      </c>
      <c r="T139" s="144">
        <f>S139*H139</f>
        <v>0</v>
      </c>
      <c r="AR139" s="145" t="s">
        <v>84</v>
      </c>
      <c r="AT139" s="145" t="s">
        <v>144</v>
      </c>
      <c r="AU139" s="145" t="s">
        <v>78</v>
      </c>
      <c r="AY139" s="16" t="s">
        <v>142</v>
      </c>
      <c r="BE139" s="146">
        <f>IF(N139="základní",J139,0)</f>
        <v>0</v>
      </c>
      <c r="BF139" s="146">
        <f>IF(N139="snížená",J139,0)</f>
        <v>0</v>
      </c>
      <c r="BG139" s="146">
        <f>IF(N139="zákl. přenesená",J139,0)</f>
        <v>0</v>
      </c>
      <c r="BH139" s="146">
        <f>IF(N139="sníž. přenesená",J139,0)</f>
        <v>0</v>
      </c>
      <c r="BI139" s="146">
        <f>IF(N139="nulová",J139,0)</f>
        <v>0</v>
      </c>
      <c r="BJ139" s="16" t="s">
        <v>74</v>
      </c>
      <c r="BK139" s="146">
        <f>ROUND(I139*H139,2)</f>
        <v>0</v>
      </c>
      <c r="BL139" s="16" t="s">
        <v>84</v>
      </c>
      <c r="BM139" s="145" t="s">
        <v>186</v>
      </c>
    </row>
    <row r="140" spans="2:65" s="1" customFormat="1" ht="24.15" customHeight="1">
      <c r="B140" s="132"/>
      <c r="C140" s="133" t="s">
        <v>89</v>
      </c>
      <c r="D140" s="133" t="s">
        <v>144</v>
      </c>
      <c r="E140" s="134" t="s">
        <v>999</v>
      </c>
      <c r="F140" s="135" t="s">
        <v>1000</v>
      </c>
      <c r="G140" s="136" t="s">
        <v>391</v>
      </c>
      <c r="H140" s="137">
        <v>55</v>
      </c>
      <c r="I140" s="138"/>
      <c r="J140" s="139">
        <f>ROUND(I140*H140,2)</f>
        <v>0</v>
      </c>
      <c r="K140" s="140"/>
      <c r="L140" s="31"/>
      <c r="M140" s="141" t="s">
        <v>1</v>
      </c>
      <c r="N140" s="142" t="s">
        <v>37</v>
      </c>
      <c r="P140" s="143">
        <f>O140*H140</f>
        <v>0</v>
      </c>
      <c r="Q140" s="143">
        <v>0</v>
      </c>
      <c r="R140" s="143">
        <f>Q140*H140</f>
        <v>0</v>
      </c>
      <c r="S140" s="143">
        <v>0</v>
      </c>
      <c r="T140" s="144">
        <f>S140*H140</f>
        <v>0</v>
      </c>
      <c r="AR140" s="145" t="s">
        <v>84</v>
      </c>
      <c r="AT140" s="145" t="s">
        <v>144</v>
      </c>
      <c r="AU140" s="145" t="s">
        <v>78</v>
      </c>
      <c r="AY140" s="16" t="s">
        <v>142</v>
      </c>
      <c r="BE140" s="146">
        <f>IF(N140="základní",J140,0)</f>
        <v>0</v>
      </c>
      <c r="BF140" s="146">
        <f>IF(N140="snížená",J140,0)</f>
        <v>0</v>
      </c>
      <c r="BG140" s="146">
        <f>IF(N140="zákl. přenesená",J140,0)</f>
        <v>0</v>
      </c>
      <c r="BH140" s="146">
        <f>IF(N140="sníž. přenesená",J140,0)</f>
        <v>0</v>
      </c>
      <c r="BI140" s="146">
        <f>IF(N140="nulová",J140,0)</f>
        <v>0</v>
      </c>
      <c r="BJ140" s="16" t="s">
        <v>74</v>
      </c>
      <c r="BK140" s="146">
        <f>ROUND(I140*H140,2)</f>
        <v>0</v>
      </c>
      <c r="BL140" s="16" t="s">
        <v>84</v>
      </c>
      <c r="BM140" s="145" t="s">
        <v>191</v>
      </c>
    </row>
    <row r="141" spans="2:65" s="1" customFormat="1" ht="24.15" customHeight="1">
      <c r="B141" s="132"/>
      <c r="C141" s="133" t="s">
        <v>92</v>
      </c>
      <c r="D141" s="133" t="s">
        <v>144</v>
      </c>
      <c r="E141" s="134" t="s">
        <v>1003</v>
      </c>
      <c r="F141" s="135" t="s">
        <v>1004</v>
      </c>
      <c r="G141" s="136" t="s">
        <v>391</v>
      </c>
      <c r="H141" s="137">
        <v>12</v>
      </c>
      <c r="I141" s="138"/>
      <c r="J141" s="139">
        <f>ROUND(I141*H141,2)</f>
        <v>0</v>
      </c>
      <c r="K141" s="140"/>
      <c r="L141" s="31"/>
      <c r="M141" s="141" t="s">
        <v>1</v>
      </c>
      <c r="N141" s="142" t="s">
        <v>37</v>
      </c>
      <c r="P141" s="143">
        <f>O141*H141</f>
        <v>0</v>
      </c>
      <c r="Q141" s="143">
        <v>0</v>
      </c>
      <c r="R141" s="143">
        <f>Q141*H141</f>
        <v>0</v>
      </c>
      <c r="S141" s="143">
        <v>0</v>
      </c>
      <c r="T141" s="144">
        <f>S141*H141</f>
        <v>0</v>
      </c>
      <c r="AR141" s="145" t="s">
        <v>84</v>
      </c>
      <c r="AT141" s="145" t="s">
        <v>144</v>
      </c>
      <c r="AU141" s="145" t="s">
        <v>78</v>
      </c>
      <c r="AY141" s="16" t="s">
        <v>142</v>
      </c>
      <c r="BE141" s="146">
        <f>IF(N141="základní",J141,0)</f>
        <v>0</v>
      </c>
      <c r="BF141" s="146">
        <f>IF(N141="snížená",J141,0)</f>
        <v>0</v>
      </c>
      <c r="BG141" s="146">
        <f>IF(N141="zákl. přenesená",J141,0)</f>
        <v>0</v>
      </c>
      <c r="BH141" s="146">
        <f>IF(N141="sníž. přenesená",J141,0)</f>
        <v>0</v>
      </c>
      <c r="BI141" s="146">
        <f>IF(N141="nulová",J141,0)</f>
        <v>0</v>
      </c>
      <c r="BJ141" s="16" t="s">
        <v>74</v>
      </c>
      <c r="BK141" s="146">
        <f>ROUND(I141*H141,2)</f>
        <v>0</v>
      </c>
      <c r="BL141" s="16" t="s">
        <v>84</v>
      </c>
      <c r="BM141" s="145" t="s">
        <v>201</v>
      </c>
    </row>
    <row r="142" spans="2:63" s="11" customFormat="1" ht="22.75" customHeight="1">
      <c r="B142" s="120"/>
      <c r="D142" s="121" t="s">
        <v>69</v>
      </c>
      <c r="E142" s="130" t="s">
        <v>361</v>
      </c>
      <c r="F142" s="130" t="s">
        <v>362</v>
      </c>
      <c r="I142" s="123"/>
      <c r="J142" s="131">
        <f>BK142</f>
        <v>0</v>
      </c>
      <c r="L142" s="120"/>
      <c r="M142" s="125"/>
      <c r="P142" s="126">
        <f>SUM(P143:P146)</f>
        <v>0</v>
      </c>
      <c r="R142" s="126">
        <f>SUM(R143:R146)</f>
        <v>0</v>
      </c>
      <c r="T142" s="127">
        <f>SUM(T143:T146)</f>
        <v>0</v>
      </c>
      <c r="AR142" s="121" t="s">
        <v>74</v>
      </c>
      <c r="AT142" s="128" t="s">
        <v>69</v>
      </c>
      <c r="AU142" s="128" t="s">
        <v>74</v>
      </c>
      <c r="AY142" s="121" t="s">
        <v>142</v>
      </c>
      <c r="BK142" s="129">
        <f>SUM(BK143:BK146)</f>
        <v>0</v>
      </c>
    </row>
    <row r="143" spans="2:65" s="1" customFormat="1" ht="24.15" customHeight="1">
      <c r="B143" s="132"/>
      <c r="C143" s="133" t="s">
        <v>95</v>
      </c>
      <c r="D143" s="133" t="s">
        <v>144</v>
      </c>
      <c r="E143" s="134" t="s">
        <v>363</v>
      </c>
      <c r="F143" s="135" t="s">
        <v>364</v>
      </c>
      <c r="G143" s="136" t="s">
        <v>365</v>
      </c>
      <c r="H143" s="137">
        <v>1.2</v>
      </c>
      <c r="I143" s="138"/>
      <c r="J143" s="139">
        <f>ROUND(I143*H143,2)</f>
        <v>0</v>
      </c>
      <c r="K143" s="140"/>
      <c r="L143" s="31"/>
      <c r="M143" s="141" t="s">
        <v>1</v>
      </c>
      <c r="N143" s="142" t="s">
        <v>37</v>
      </c>
      <c r="P143" s="143">
        <f>O143*H143</f>
        <v>0</v>
      </c>
      <c r="Q143" s="143">
        <v>0</v>
      </c>
      <c r="R143" s="143">
        <f>Q143*H143</f>
        <v>0</v>
      </c>
      <c r="S143" s="143">
        <v>0</v>
      </c>
      <c r="T143" s="144">
        <f>S143*H143</f>
        <v>0</v>
      </c>
      <c r="AR143" s="145" t="s">
        <v>84</v>
      </c>
      <c r="AT143" s="145" t="s">
        <v>144</v>
      </c>
      <c r="AU143" s="145" t="s">
        <v>78</v>
      </c>
      <c r="AY143" s="16" t="s">
        <v>142</v>
      </c>
      <c r="BE143" s="146">
        <f>IF(N143="základní",J143,0)</f>
        <v>0</v>
      </c>
      <c r="BF143" s="146">
        <f>IF(N143="snížená",J143,0)</f>
        <v>0</v>
      </c>
      <c r="BG143" s="146">
        <f>IF(N143="zákl. přenesená",J143,0)</f>
        <v>0</v>
      </c>
      <c r="BH143" s="146">
        <f>IF(N143="sníž. přenesená",J143,0)</f>
        <v>0</v>
      </c>
      <c r="BI143" s="146">
        <f>IF(N143="nulová",J143,0)</f>
        <v>0</v>
      </c>
      <c r="BJ143" s="16" t="s">
        <v>74</v>
      </c>
      <c r="BK143" s="146">
        <f>ROUND(I143*H143,2)</f>
        <v>0</v>
      </c>
      <c r="BL143" s="16" t="s">
        <v>84</v>
      </c>
      <c r="BM143" s="145" t="s">
        <v>205</v>
      </c>
    </row>
    <row r="144" spans="2:65" s="1" customFormat="1" ht="24.15" customHeight="1">
      <c r="B144" s="132"/>
      <c r="C144" s="133" t="s">
        <v>183</v>
      </c>
      <c r="D144" s="133" t="s">
        <v>144</v>
      </c>
      <c r="E144" s="134" t="s">
        <v>368</v>
      </c>
      <c r="F144" s="135" t="s">
        <v>369</v>
      </c>
      <c r="G144" s="136" t="s">
        <v>365</v>
      </c>
      <c r="H144" s="137">
        <v>1.3</v>
      </c>
      <c r="I144" s="138"/>
      <c r="J144" s="139">
        <f>ROUND(I144*H144,2)</f>
        <v>0</v>
      </c>
      <c r="K144" s="140"/>
      <c r="L144" s="31"/>
      <c r="M144" s="141" t="s">
        <v>1</v>
      </c>
      <c r="N144" s="142" t="s">
        <v>37</v>
      </c>
      <c r="P144" s="143">
        <f>O144*H144</f>
        <v>0</v>
      </c>
      <c r="Q144" s="143">
        <v>0</v>
      </c>
      <c r="R144" s="143">
        <f>Q144*H144</f>
        <v>0</v>
      </c>
      <c r="S144" s="143">
        <v>0</v>
      </c>
      <c r="T144" s="144">
        <f>S144*H144</f>
        <v>0</v>
      </c>
      <c r="AR144" s="145" t="s">
        <v>84</v>
      </c>
      <c r="AT144" s="145" t="s">
        <v>144</v>
      </c>
      <c r="AU144" s="145" t="s">
        <v>78</v>
      </c>
      <c r="AY144" s="16" t="s">
        <v>142</v>
      </c>
      <c r="BE144" s="146">
        <f>IF(N144="základní",J144,0)</f>
        <v>0</v>
      </c>
      <c r="BF144" s="146">
        <f>IF(N144="snížená",J144,0)</f>
        <v>0</v>
      </c>
      <c r="BG144" s="146">
        <f>IF(N144="zákl. přenesená",J144,0)</f>
        <v>0</v>
      </c>
      <c r="BH144" s="146">
        <f>IF(N144="sníž. přenesená",J144,0)</f>
        <v>0</v>
      </c>
      <c r="BI144" s="146">
        <f>IF(N144="nulová",J144,0)</f>
        <v>0</v>
      </c>
      <c r="BJ144" s="16" t="s">
        <v>74</v>
      </c>
      <c r="BK144" s="146">
        <f>ROUND(I144*H144,2)</f>
        <v>0</v>
      </c>
      <c r="BL144" s="16" t="s">
        <v>84</v>
      </c>
      <c r="BM144" s="145" t="s">
        <v>226</v>
      </c>
    </row>
    <row r="145" spans="2:65" s="1" customFormat="1" ht="24.15" customHeight="1">
      <c r="B145" s="132"/>
      <c r="C145" s="133" t="s">
        <v>229</v>
      </c>
      <c r="D145" s="133" t="s">
        <v>144</v>
      </c>
      <c r="E145" s="134" t="s">
        <v>371</v>
      </c>
      <c r="F145" s="135" t="s">
        <v>372</v>
      </c>
      <c r="G145" s="136" t="s">
        <v>365</v>
      </c>
      <c r="H145" s="137">
        <v>6.5</v>
      </c>
      <c r="I145" s="138"/>
      <c r="J145" s="139">
        <f>ROUND(I145*H145,2)</f>
        <v>0</v>
      </c>
      <c r="K145" s="140"/>
      <c r="L145" s="31"/>
      <c r="M145" s="141" t="s">
        <v>1</v>
      </c>
      <c r="N145" s="142" t="s">
        <v>37</v>
      </c>
      <c r="P145" s="143">
        <f>O145*H145</f>
        <v>0</v>
      </c>
      <c r="Q145" s="143">
        <v>0</v>
      </c>
      <c r="R145" s="143">
        <f>Q145*H145</f>
        <v>0</v>
      </c>
      <c r="S145" s="143">
        <v>0</v>
      </c>
      <c r="T145" s="144">
        <f>S145*H145</f>
        <v>0</v>
      </c>
      <c r="AR145" s="145" t="s">
        <v>84</v>
      </c>
      <c r="AT145" s="145" t="s">
        <v>144</v>
      </c>
      <c r="AU145" s="145" t="s">
        <v>78</v>
      </c>
      <c r="AY145" s="16" t="s">
        <v>142</v>
      </c>
      <c r="BE145" s="146">
        <f>IF(N145="základní",J145,0)</f>
        <v>0</v>
      </c>
      <c r="BF145" s="146">
        <f>IF(N145="snížená",J145,0)</f>
        <v>0</v>
      </c>
      <c r="BG145" s="146">
        <f>IF(N145="zákl. přenesená",J145,0)</f>
        <v>0</v>
      </c>
      <c r="BH145" s="146">
        <f>IF(N145="sníž. přenesená",J145,0)</f>
        <v>0</v>
      </c>
      <c r="BI145" s="146">
        <f>IF(N145="nulová",J145,0)</f>
        <v>0</v>
      </c>
      <c r="BJ145" s="16" t="s">
        <v>74</v>
      </c>
      <c r="BK145" s="146">
        <f>ROUND(I145*H145,2)</f>
        <v>0</v>
      </c>
      <c r="BL145" s="16" t="s">
        <v>84</v>
      </c>
      <c r="BM145" s="145" t="s">
        <v>233</v>
      </c>
    </row>
    <row r="146" spans="2:65" s="1" customFormat="1" ht="49" customHeight="1">
      <c r="B146" s="132"/>
      <c r="C146" s="133" t="s">
        <v>186</v>
      </c>
      <c r="D146" s="133" t="s">
        <v>144</v>
      </c>
      <c r="E146" s="134" t="s">
        <v>1005</v>
      </c>
      <c r="F146" s="135" t="s">
        <v>1006</v>
      </c>
      <c r="G146" s="136" t="s">
        <v>365</v>
      </c>
      <c r="H146" s="137">
        <v>1.3</v>
      </c>
      <c r="I146" s="138"/>
      <c r="J146" s="139">
        <f>ROUND(I146*H146,2)</f>
        <v>0</v>
      </c>
      <c r="K146" s="140"/>
      <c r="L146" s="31"/>
      <c r="M146" s="141" t="s">
        <v>1</v>
      </c>
      <c r="N146" s="142" t="s">
        <v>37</v>
      </c>
      <c r="P146" s="143">
        <f>O146*H146</f>
        <v>0</v>
      </c>
      <c r="Q146" s="143">
        <v>0</v>
      </c>
      <c r="R146" s="143">
        <f>Q146*H146</f>
        <v>0</v>
      </c>
      <c r="S146" s="143">
        <v>0</v>
      </c>
      <c r="T146" s="144">
        <f>S146*H146</f>
        <v>0</v>
      </c>
      <c r="AR146" s="145" t="s">
        <v>84</v>
      </c>
      <c r="AT146" s="145" t="s">
        <v>144</v>
      </c>
      <c r="AU146" s="145" t="s">
        <v>78</v>
      </c>
      <c r="AY146" s="16" t="s">
        <v>142</v>
      </c>
      <c r="BE146" s="146">
        <f>IF(N146="základní",J146,0)</f>
        <v>0</v>
      </c>
      <c r="BF146" s="146">
        <f>IF(N146="snížená",J146,0)</f>
        <v>0</v>
      </c>
      <c r="BG146" s="146">
        <f>IF(N146="zákl. přenesená",J146,0)</f>
        <v>0</v>
      </c>
      <c r="BH146" s="146">
        <f>IF(N146="sníž. přenesená",J146,0)</f>
        <v>0</v>
      </c>
      <c r="BI146" s="146">
        <f>IF(N146="nulová",J146,0)</f>
        <v>0</v>
      </c>
      <c r="BJ146" s="16" t="s">
        <v>74</v>
      </c>
      <c r="BK146" s="146">
        <f>ROUND(I146*H146,2)</f>
        <v>0</v>
      </c>
      <c r="BL146" s="16" t="s">
        <v>84</v>
      </c>
      <c r="BM146" s="145" t="s">
        <v>237</v>
      </c>
    </row>
    <row r="147" spans="2:63" s="11" customFormat="1" ht="25.9" customHeight="1">
      <c r="B147" s="120"/>
      <c r="D147" s="121" t="s">
        <v>69</v>
      </c>
      <c r="E147" s="122" t="s">
        <v>384</v>
      </c>
      <c r="F147" s="122" t="s">
        <v>385</v>
      </c>
      <c r="I147" s="123"/>
      <c r="J147" s="124">
        <f>BK147</f>
        <v>0</v>
      </c>
      <c r="L147" s="120"/>
      <c r="M147" s="125"/>
      <c r="P147" s="126">
        <f>P148+P159+P166+P184+P189+P204</f>
        <v>0</v>
      </c>
      <c r="R147" s="126">
        <f>R148+R159+R166+R184+R189+R204</f>
        <v>0</v>
      </c>
      <c r="T147" s="127">
        <f>T148+T159+T166+T184+T189+T204</f>
        <v>0</v>
      </c>
      <c r="AR147" s="121" t="s">
        <v>78</v>
      </c>
      <c r="AT147" s="128" t="s">
        <v>69</v>
      </c>
      <c r="AU147" s="128" t="s">
        <v>70</v>
      </c>
      <c r="AY147" s="121" t="s">
        <v>142</v>
      </c>
      <c r="BK147" s="129">
        <f>BK148+BK159+BK166+BK184+BK189+BK204</f>
        <v>0</v>
      </c>
    </row>
    <row r="148" spans="2:63" s="11" customFormat="1" ht="22.75" customHeight="1">
      <c r="B148" s="120"/>
      <c r="D148" s="121" t="s">
        <v>69</v>
      </c>
      <c r="E148" s="130" t="s">
        <v>1108</v>
      </c>
      <c r="F148" s="130" t="s">
        <v>1109</v>
      </c>
      <c r="I148" s="123"/>
      <c r="J148" s="131">
        <f>BK148</f>
        <v>0</v>
      </c>
      <c r="L148" s="120"/>
      <c r="M148" s="125"/>
      <c r="P148" s="126">
        <f>SUM(P149:P158)</f>
        <v>0</v>
      </c>
      <c r="R148" s="126">
        <f>SUM(R149:R158)</f>
        <v>0</v>
      </c>
      <c r="T148" s="127">
        <f>SUM(T149:T158)</f>
        <v>0</v>
      </c>
      <c r="AR148" s="121" t="s">
        <v>78</v>
      </c>
      <c r="AT148" s="128" t="s">
        <v>69</v>
      </c>
      <c r="AU148" s="128" t="s">
        <v>74</v>
      </c>
      <c r="AY148" s="121" t="s">
        <v>142</v>
      </c>
      <c r="BK148" s="129">
        <f>SUM(BK149:BK158)</f>
        <v>0</v>
      </c>
    </row>
    <row r="149" spans="2:65" s="1" customFormat="1" ht="16.5" customHeight="1">
      <c r="B149" s="132"/>
      <c r="C149" s="133" t="s">
        <v>240</v>
      </c>
      <c r="D149" s="133" t="s">
        <v>144</v>
      </c>
      <c r="E149" s="134" t="s">
        <v>1110</v>
      </c>
      <c r="F149" s="135" t="s">
        <v>1111</v>
      </c>
      <c r="G149" s="136" t="s">
        <v>1112</v>
      </c>
      <c r="H149" s="137">
        <v>1000</v>
      </c>
      <c r="I149" s="138"/>
      <c r="J149" s="139">
        <f>ROUND(I149*H149,2)</f>
        <v>0</v>
      </c>
      <c r="K149" s="140"/>
      <c r="L149" s="31"/>
      <c r="M149" s="141" t="s">
        <v>1</v>
      </c>
      <c r="N149" s="142" t="s">
        <v>37</v>
      </c>
      <c r="P149" s="143">
        <f>O149*H149</f>
        <v>0</v>
      </c>
      <c r="Q149" s="143">
        <v>0</v>
      </c>
      <c r="R149" s="143">
        <f>Q149*H149</f>
        <v>0</v>
      </c>
      <c r="S149" s="143">
        <v>0</v>
      </c>
      <c r="T149" s="144">
        <f>S149*H149</f>
        <v>0</v>
      </c>
      <c r="AR149" s="145" t="s">
        <v>201</v>
      </c>
      <c r="AT149" s="145" t="s">
        <v>144</v>
      </c>
      <c r="AU149" s="145" t="s">
        <v>78</v>
      </c>
      <c r="AY149" s="16" t="s">
        <v>142</v>
      </c>
      <c r="BE149" s="146">
        <f>IF(N149="základní",J149,0)</f>
        <v>0</v>
      </c>
      <c r="BF149" s="146">
        <f>IF(N149="snížená",J149,0)</f>
        <v>0</v>
      </c>
      <c r="BG149" s="146">
        <f>IF(N149="zákl. přenesená",J149,0)</f>
        <v>0</v>
      </c>
      <c r="BH149" s="146">
        <f>IF(N149="sníž. přenesená",J149,0)</f>
        <v>0</v>
      </c>
      <c r="BI149" s="146">
        <f>IF(N149="nulová",J149,0)</f>
        <v>0</v>
      </c>
      <c r="BJ149" s="16" t="s">
        <v>74</v>
      </c>
      <c r="BK149" s="146">
        <f>ROUND(I149*H149,2)</f>
        <v>0</v>
      </c>
      <c r="BL149" s="16" t="s">
        <v>201</v>
      </c>
      <c r="BM149" s="145" t="s">
        <v>243</v>
      </c>
    </row>
    <row r="150" spans="2:47" s="1" customFormat="1" ht="27">
      <c r="B150" s="31"/>
      <c r="D150" s="148" t="s">
        <v>987</v>
      </c>
      <c r="F150" s="184" t="s">
        <v>1113</v>
      </c>
      <c r="I150" s="185"/>
      <c r="L150" s="31"/>
      <c r="M150" s="186"/>
      <c r="T150" s="55"/>
      <c r="AT150" s="16" t="s">
        <v>987</v>
      </c>
      <c r="AU150" s="16" t="s">
        <v>78</v>
      </c>
    </row>
    <row r="151" spans="2:65" s="1" customFormat="1" ht="16.5" customHeight="1">
      <c r="B151" s="132"/>
      <c r="C151" s="133" t="s">
        <v>191</v>
      </c>
      <c r="D151" s="133" t="s">
        <v>144</v>
      </c>
      <c r="E151" s="134" t="s">
        <v>1114</v>
      </c>
      <c r="F151" s="135" t="s">
        <v>1115</v>
      </c>
      <c r="G151" s="136" t="s">
        <v>1112</v>
      </c>
      <c r="H151" s="137">
        <v>1000</v>
      </c>
      <c r="I151" s="138"/>
      <c r="J151" s="139">
        <f>ROUND(I151*H151,2)</f>
        <v>0</v>
      </c>
      <c r="K151" s="140"/>
      <c r="L151" s="31"/>
      <c r="M151" s="141" t="s">
        <v>1</v>
      </c>
      <c r="N151" s="142" t="s">
        <v>37</v>
      </c>
      <c r="P151" s="143">
        <f>O151*H151</f>
        <v>0</v>
      </c>
      <c r="Q151" s="143">
        <v>0</v>
      </c>
      <c r="R151" s="143">
        <f>Q151*H151</f>
        <v>0</v>
      </c>
      <c r="S151" s="143">
        <v>0</v>
      </c>
      <c r="T151" s="144">
        <f>S151*H151</f>
        <v>0</v>
      </c>
      <c r="AR151" s="145" t="s">
        <v>201</v>
      </c>
      <c r="AT151" s="145" t="s">
        <v>144</v>
      </c>
      <c r="AU151" s="145" t="s">
        <v>78</v>
      </c>
      <c r="AY151" s="16" t="s">
        <v>142</v>
      </c>
      <c r="BE151" s="146">
        <f>IF(N151="základní",J151,0)</f>
        <v>0</v>
      </c>
      <c r="BF151" s="146">
        <f>IF(N151="snížená",J151,0)</f>
        <v>0</v>
      </c>
      <c r="BG151" s="146">
        <f>IF(N151="zákl. přenesená",J151,0)</f>
        <v>0</v>
      </c>
      <c r="BH151" s="146">
        <f>IF(N151="sníž. přenesená",J151,0)</f>
        <v>0</v>
      </c>
      <c r="BI151" s="146">
        <f>IF(N151="nulová",J151,0)</f>
        <v>0</v>
      </c>
      <c r="BJ151" s="16" t="s">
        <v>74</v>
      </c>
      <c r="BK151" s="146">
        <f>ROUND(I151*H151,2)</f>
        <v>0</v>
      </c>
      <c r="BL151" s="16" t="s">
        <v>201</v>
      </c>
      <c r="BM151" s="145" t="s">
        <v>248</v>
      </c>
    </row>
    <row r="152" spans="2:47" s="1" customFormat="1" ht="27">
      <c r="B152" s="31"/>
      <c r="D152" s="148" t="s">
        <v>987</v>
      </c>
      <c r="F152" s="184" t="s">
        <v>1113</v>
      </c>
      <c r="I152" s="185"/>
      <c r="L152" s="31"/>
      <c r="M152" s="186"/>
      <c r="T152" s="55"/>
      <c r="AT152" s="16" t="s">
        <v>987</v>
      </c>
      <c r="AU152" s="16" t="s">
        <v>78</v>
      </c>
    </row>
    <row r="153" spans="2:65" s="1" customFormat="1" ht="16.5" customHeight="1">
      <c r="B153" s="132"/>
      <c r="C153" s="133" t="s">
        <v>8</v>
      </c>
      <c r="D153" s="133" t="s">
        <v>144</v>
      </c>
      <c r="E153" s="134" t="s">
        <v>1116</v>
      </c>
      <c r="F153" s="135" t="s">
        <v>1117</v>
      </c>
      <c r="G153" s="136" t="s">
        <v>1112</v>
      </c>
      <c r="H153" s="137">
        <v>1000</v>
      </c>
      <c r="I153" s="138"/>
      <c r="J153" s="139">
        <f>ROUND(I153*H153,2)</f>
        <v>0</v>
      </c>
      <c r="K153" s="140"/>
      <c r="L153" s="31"/>
      <c r="M153" s="141" t="s">
        <v>1</v>
      </c>
      <c r="N153" s="142" t="s">
        <v>37</v>
      </c>
      <c r="P153" s="143">
        <f>O153*H153</f>
        <v>0</v>
      </c>
      <c r="Q153" s="143">
        <v>0</v>
      </c>
      <c r="R153" s="143">
        <f>Q153*H153</f>
        <v>0</v>
      </c>
      <c r="S153" s="143">
        <v>0</v>
      </c>
      <c r="T153" s="144">
        <f>S153*H153</f>
        <v>0</v>
      </c>
      <c r="AR153" s="145" t="s">
        <v>201</v>
      </c>
      <c r="AT153" s="145" t="s">
        <v>144</v>
      </c>
      <c r="AU153" s="145" t="s">
        <v>78</v>
      </c>
      <c r="AY153" s="16" t="s">
        <v>142</v>
      </c>
      <c r="BE153" s="146">
        <f>IF(N153="základní",J153,0)</f>
        <v>0</v>
      </c>
      <c r="BF153" s="146">
        <f>IF(N153="snížená",J153,0)</f>
        <v>0</v>
      </c>
      <c r="BG153" s="146">
        <f>IF(N153="zákl. přenesená",J153,0)</f>
        <v>0</v>
      </c>
      <c r="BH153" s="146">
        <f>IF(N153="sníž. přenesená",J153,0)</f>
        <v>0</v>
      </c>
      <c r="BI153" s="146">
        <f>IF(N153="nulová",J153,0)</f>
        <v>0</v>
      </c>
      <c r="BJ153" s="16" t="s">
        <v>74</v>
      </c>
      <c r="BK153" s="146">
        <f>ROUND(I153*H153,2)</f>
        <v>0</v>
      </c>
      <c r="BL153" s="16" t="s">
        <v>201</v>
      </c>
      <c r="BM153" s="145" t="s">
        <v>254</v>
      </c>
    </row>
    <row r="154" spans="2:47" s="1" customFormat="1" ht="27">
      <c r="B154" s="31"/>
      <c r="D154" s="148" t="s">
        <v>987</v>
      </c>
      <c r="F154" s="184" t="s">
        <v>1113</v>
      </c>
      <c r="I154" s="185"/>
      <c r="L154" s="31"/>
      <c r="M154" s="186"/>
      <c r="T154" s="55"/>
      <c r="AT154" s="16" t="s">
        <v>987</v>
      </c>
      <c r="AU154" s="16" t="s">
        <v>78</v>
      </c>
    </row>
    <row r="155" spans="2:65" s="1" customFormat="1" ht="16.5" customHeight="1">
      <c r="B155" s="132"/>
      <c r="C155" s="133" t="s">
        <v>201</v>
      </c>
      <c r="D155" s="133" t="s">
        <v>144</v>
      </c>
      <c r="E155" s="134" t="s">
        <v>1118</v>
      </c>
      <c r="F155" s="135" t="s">
        <v>1119</v>
      </c>
      <c r="G155" s="136" t="s">
        <v>984</v>
      </c>
      <c r="H155" s="137">
        <v>1</v>
      </c>
      <c r="I155" s="138"/>
      <c r="J155" s="139">
        <f>ROUND(I155*H155,2)</f>
        <v>0</v>
      </c>
      <c r="K155" s="140"/>
      <c r="L155" s="31"/>
      <c r="M155" s="141" t="s">
        <v>1</v>
      </c>
      <c r="N155" s="142" t="s">
        <v>37</v>
      </c>
      <c r="P155" s="143">
        <f>O155*H155</f>
        <v>0</v>
      </c>
      <c r="Q155" s="143">
        <v>0</v>
      </c>
      <c r="R155" s="143">
        <f>Q155*H155</f>
        <v>0</v>
      </c>
      <c r="S155" s="143">
        <v>0</v>
      </c>
      <c r="T155" s="144">
        <f>S155*H155</f>
        <v>0</v>
      </c>
      <c r="AR155" s="145" t="s">
        <v>201</v>
      </c>
      <c r="AT155" s="145" t="s">
        <v>144</v>
      </c>
      <c r="AU155" s="145" t="s">
        <v>78</v>
      </c>
      <c r="AY155" s="16" t="s">
        <v>142</v>
      </c>
      <c r="BE155" s="146">
        <f>IF(N155="základní",J155,0)</f>
        <v>0</v>
      </c>
      <c r="BF155" s="146">
        <f>IF(N155="snížená",J155,0)</f>
        <v>0</v>
      </c>
      <c r="BG155" s="146">
        <f>IF(N155="zákl. přenesená",J155,0)</f>
        <v>0</v>
      </c>
      <c r="BH155" s="146">
        <f>IF(N155="sníž. přenesená",J155,0)</f>
        <v>0</v>
      </c>
      <c r="BI155" s="146">
        <f>IF(N155="nulová",J155,0)</f>
        <v>0</v>
      </c>
      <c r="BJ155" s="16" t="s">
        <v>74</v>
      </c>
      <c r="BK155" s="146">
        <f>ROUND(I155*H155,2)</f>
        <v>0</v>
      </c>
      <c r="BL155" s="16" t="s">
        <v>201</v>
      </c>
      <c r="BM155" s="145" t="s">
        <v>261</v>
      </c>
    </row>
    <row r="156" spans="2:65" s="1" customFormat="1" ht="16.5" customHeight="1">
      <c r="B156" s="132"/>
      <c r="C156" s="133" t="s">
        <v>262</v>
      </c>
      <c r="D156" s="133" t="s">
        <v>144</v>
      </c>
      <c r="E156" s="134" t="s">
        <v>1120</v>
      </c>
      <c r="F156" s="135" t="s">
        <v>1121</v>
      </c>
      <c r="G156" s="136" t="s">
        <v>1083</v>
      </c>
      <c r="H156" s="137">
        <v>24</v>
      </c>
      <c r="I156" s="138"/>
      <c r="J156" s="139">
        <f>ROUND(I156*H156,2)</f>
        <v>0</v>
      </c>
      <c r="K156" s="140"/>
      <c r="L156" s="31"/>
      <c r="M156" s="141" t="s">
        <v>1</v>
      </c>
      <c r="N156" s="142" t="s">
        <v>37</v>
      </c>
      <c r="P156" s="143">
        <f>O156*H156</f>
        <v>0</v>
      </c>
      <c r="Q156" s="143">
        <v>0</v>
      </c>
      <c r="R156" s="143">
        <f>Q156*H156</f>
        <v>0</v>
      </c>
      <c r="S156" s="143">
        <v>0</v>
      </c>
      <c r="T156" s="144">
        <f>S156*H156</f>
        <v>0</v>
      </c>
      <c r="AR156" s="145" t="s">
        <v>201</v>
      </c>
      <c r="AT156" s="145" t="s">
        <v>144</v>
      </c>
      <c r="AU156" s="145" t="s">
        <v>78</v>
      </c>
      <c r="AY156" s="16" t="s">
        <v>142</v>
      </c>
      <c r="BE156" s="146">
        <f>IF(N156="základní",J156,0)</f>
        <v>0</v>
      </c>
      <c r="BF156" s="146">
        <f>IF(N156="snížená",J156,0)</f>
        <v>0</v>
      </c>
      <c r="BG156" s="146">
        <f>IF(N156="zákl. přenesená",J156,0)</f>
        <v>0</v>
      </c>
      <c r="BH156" s="146">
        <f>IF(N156="sníž. přenesená",J156,0)</f>
        <v>0</v>
      </c>
      <c r="BI156" s="146">
        <f>IF(N156="nulová",J156,0)</f>
        <v>0</v>
      </c>
      <c r="BJ156" s="16" t="s">
        <v>74</v>
      </c>
      <c r="BK156" s="146">
        <f>ROUND(I156*H156,2)</f>
        <v>0</v>
      </c>
      <c r="BL156" s="16" t="s">
        <v>201</v>
      </c>
      <c r="BM156" s="145" t="s">
        <v>265</v>
      </c>
    </row>
    <row r="157" spans="2:65" s="1" customFormat="1" ht="24.15" customHeight="1">
      <c r="B157" s="132"/>
      <c r="C157" s="133" t="s">
        <v>205</v>
      </c>
      <c r="D157" s="133" t="s">
        <v>144</v>
      </c>
      <c r="E157" s="134" t="s">
        <v>1122</v>
      </c>
      <c r="F157" s="135" t="s">
        <v>1123</v>
      </c>
      <c r="G157" s="136" t="s">
        <v>232</v>
      </c>
      <c r="H157" s="137">
        <v>1</v>
      </c>
      <c r="I157" s="138"/>
      <c r="J157" s="139">
        <f>ROUND(I157*H157,2)</f>
        <v>0</v>
      </c>
      <c r="K157" s="140"/>
      <c r="L157" s="31"/>
      <c r="M157" s="141" t="s">
        <v>1</v>
      </c>
      <c r="N157" s="142" t="s">
        <v>37</v>
      </c>
      <c r="P157" s="143">
        <f>O157*H157</f>
        <v>0</v>
      </c>
      <c r="Q157" s="143">
        <v>0</v>
      </c>
      <c r="R157" s="143">
        <f>Q157*H157</f>
        <v>0</v>
      </c>
      <c r="S157" s="143">
        <v>0</v>
      </c>
      <c r="T157" s="144">
        <f>S157*H157</f>
        <v>0</v>
      </c>
      <c r="AR157" s="145" t="s">
        <v>201</v>
      </c>
      <c r="AT157" s="145" t="s">
        <v>144</v>
      </c>
      <c r="AU157" s="145" t="s">
        <v>78</v>
      </c>
      <c r="AY157" s="16" t="s">
        <v>142</v>
      </c>
      <c r="BE157" s="146">
        <f>IF(N157="základní",J157,0)</f>
        <v>0</v>
      </c>
      <c r="BF157" s="146">
        <f>IF(N157="snížená",J157,0)</f>
        <v>0</v>
      </c>
      <c r="BG157" s="146">
        <f>IF(N157="zákl. přenesená",J157,0)</f>
        <v>0</v>
      </c>
      <c r="BH157" s="146">
        <f>IF(N157="sníž. přenesená",J157,0)</f>
        <v>0</v>
      </c>
      <c r="BI157" s="146">
        <f>IF(N157="nulová",J157,0)</f>
        <v>0</v>
      </c>
      <c r="BJ157" s="16" t="s">
        <v>74</v>
      </c>
      <c r="BK157" s="146">
        <f>ROUND(I157*H157,2)</f>
        <v>0</v>
      </c>
      <c r="BL157" s="16" t="s">
        <v>201</v>
      </c>
      <c r="BM157" s="145" t="s">
        <v>271</v>
      </c>
    </row>
    <row r="158" spans="2:65" s="1" customFormat="1" ht="33" customHeight="1">
      <c r="B158" s="132"/>
      <c r="C158" s="133" t="s">
        <v>279</v>
      </c>
      <c r="D158" s="133" t="s">
        <v>144</v>
      </c>
      <c r="E158" s="134" t="s">
        <v>1124</v>
      </c>
      <c r="F158" s="135" t="s">
        <v>1125</v>
      </c>
      <c r="G158" s="136" t="s">
        <v>984</v>
      </c>
      <c r="H158" s="137">
        <v>1</v>
      </c>
      <c r="I158" s="138"/>
      <c r="J158" s="139">
        <f>ROUND(I158*H158,2)</f>
        <v>0</v>
      </c>
      <c r="K158" s="140"/>
      <c r="L158" s="31"/>
      <c r="M158" s="141" t="s">
        <v>1</v>
      </c>
      <c r="N158" s="142" t="s">
        <v>37</v>
      </c>
      <c r="P158" s="143">
        <f>O158*H158</f>
        <v>0</v>
      </c>
      <c r="Q158" s="143">
        <v>0</v>
      </c>
      <c r="R158" s="143">
        <f>Q158*H158</f>
        <v>0</v>
      </c>
      <c r="S158" s="143">
        <v>0</v>
      </c>
      <c r="T158" s="144">
        <f>S158*H158</f>
        <v>0</v>
      </c>
      <c r="AR158" s="145" t="s">
        <v>201</v>
      </c>
      <c r="AT158" s="145" t="s">
        <v>144</v>
      </c>
      <c r="AU158" s="145" t="s">
        <v>78</v>
      </c>
      <c r="AY158" s="16" t="s">
        <v>142</v>
      </c>
      <c r="BE158" s="146">
        <f>IF(N158="základní",J158,0)</f>
        <v>0</v>
      </c>
      <c r="BF158" s="146">
        <f>IF(N158="snížená",J158,0)</f>
        <v>0</v>
      </c>
      <c r="BG158" s="146">
        <f>IF(N158="zákl. přenesená",J158,0)</f>
        <v>0</v>
      </c>
      <c r="BH158" s="146">
        <f>IF(N158="sníž. přenesená",J158,0)</f>
        <v>0</v>
      </c>
      <c r="BI158" s="146">
        <f>IF(N158="nulová",J158,0)</f>
        <v>0</v>
      </c>
      <c r="BJ158" s="16" t="s">
        <v>74</v>
      </c>
      <c r="BK158" s="146">
        <f>ROUND(I158*H158,2)</f>
        <v>0</v>
      </c>
      <c r="BL158" s="16" t="s">
        <v>201</v>
      </c>
      <c r="BM158" s="145" t="s">
        <v>282</v>
      </c>
    </row>
    <row r="159" spans="2:63" s="11" customFormat="1" ht="22.75" customHeight="1">
      <c r="B159" s="120"/>
      <c r="D159" s="121" t="s">
        <v>69</v>
      </c>
      <c r="E159" s="130" t="s">
        <v>1126</v>
      </c>
      <c r="F159" s="130" t="s">
        <v>1127</v>
      </c>
      <c r="I159" s="123"/>
      <c r="J159" s="131">
        <f>BK159</f>
        <v>0</v>
      </c>
      <c r="L159" s="120"/>
      <c r="M159" s="125"/>
      <c r="P159" s="126">
        <f>SUM(P160:P165)</f>
        <v>0</v>
      </c>
      <c r="R159" s="126">
        <f>SUM(R160:R165)</f>
        <v>0</v>
      </c>
      <c r="T159" s="127">
        <f>SUM(T160:T165)</f>
        <v>0</v>
      </c>
      <c r="AR159" s="121" t="s">
        <v>78</v>
      </c>
      <c r="AT159" s="128" t="s">
        <v>69</v>
      </c>
      <c r="AU159" s="128" t="s">
        <v>74</v>
      </c>
      <c r="AY159" s="121" t="s">
        <v>142</v>
      </c>
      <c r="BK159" s="129">
        <f>SUM(BK160:BK165)</f>
        <v>0</v>
      </c>
    </row>
    <row r="160" spans="2:65" s="1" customFormat="1" ht="16.5" customHeight="1">
      <c r="B160" s="132"/>
      <c r="C160" s="133" t="s">
        <v>226</v>
      </c>
      <c r="D160" s="133" t="s">
        <v>144</v>
      </c>
      <c r="E160" s="134" t="s">
        <v>1128</v>
      </c>
      <c r="F160" s="135" t="s">
        <v>1129</v>
      </c>
      <c r="G160" s="136" t="s">
        <v>984</v>
      </c>
      <c r="H160" s="137">
        <v>4</v>
      </c>
      <c r="I160" s="138"/>
      <c r="J160" s="139">
        <f aca="true" t="shared" si="0" ref="J160:J165">ROUND(I160*H160,2)</f>
        <v>0</v>
      </c>
      <c r="K160" s="140"/>
      <c r="L160" s="31"/>
      <c r="M160" s="141" t="s">
        <v>1</v>
      </c>
      <c r="N160" s="142" t="s">
        <v>37</v>
      </c>
      <c r="P160" s="143">
        <f aca="true" t="shared" si="1" ref="P160:P165">O160*H160</f>
        <v>0</v>
      </c>
      <c r="Q160" s="143">
        <v>0</v>
      </c>
      <c r="R160" s="143">
        <f aca="true" t="shared" si="2" ref="R160:R165">Q160*H160</f>
        <v>0</v>
      </c>
      <c r="S160" s="143">
        <v>0</v>
      </c>
      <c r="T160" s="144">
        <f aca="true" t="shared" si="3" ref="T160:T165">S160*H160</f>
        <v>0</v>
      </c>
      <c r="AR160" s="145" t="s">
        <v>201</v>
      </c>
      <c r="AT160" s="145" t="s">
        <v>144</v>
      </c>
      <c r="AU160" s="145" t="s">
        <v>78</v>
      </c>
      <c r="AY160" s="16" t="s">
        <v>142</v>
      </c>
      <c r="BE160" s="146">
        <f aca="true" t="shared" si="4" ref="BE160:BE165">IF(N160="základní",J160,0)</f>
        <v>0</v>
      </c>
      <c r="BF160" s="146">
        <f aca="true" t="shared" si="5" ref="BF160:BF165">IF(N160="snížená",J160,0)</f>
        <v>0</v>
      </c>
      <c r="BG160" s="146">
        <f aca="true" t="shared" si="6" ref="BG160:BG165">IF(N160="zákl. přenesená",J160,0)</f>
        <v>0</v>
      </c>
      <c r="BH160" s="146">
        <f aca="true" t="shared" si="7" ref="BH160:BH165">IF(N160="sníž. přenesená",J160,0)</f>
        <v>0</v>
      </c>
      <c r="BI160" s="146">
        <f aca="true" t="shared" si="8" ref="BI160:BI165">IF(N160="nulová",J160,0)</f>
        <v>0</v>
      </c>
      <c r="BJ160" s="16" t="s">
        <v>74</v>
      </c>
      <c r="BK160" s="146">
        <f aca="true" t="shared" si="9" ref="BK160:BK165">ROUND(I160*H160,2)</f>
        <v>0</v>
      </c>
      <c r="BL160" s="16" t="s">
        <v>201</v>
      </c>
      <c r="BM160" s="145" t="s">
        <v>295</v>
      </c>
    </row>
    <row r="161" spans="2:65" s="1" customFormat="1" ht="16.5" customHeight="1">
      <c r="B161" s="132"/>
      <c r="C161" s="133" t="s">
        <v>7</v>
      </c>
      <c r="D161" s="133" t="s">
        <v>144</v>
      </c>
      <c r="E161" s="134" t="s">
        <v>1130</v>
      </c>
      <c r="F161" s="135" t="s">
        <v>1131</v>
      </c>
      <c r="G161" s="136" t="s">
        <v>232</v>
      </c>
      <c r="H161" s="137">
        <v>1</v>
      </c>
      <c r="I161" s="138"/>
      <c r="J161" s="139">
        <f t="shared" si="0"/>
        <v>0</v>
      </c>
      <c r="K161" s="140"/>
      <c r="L161" s="31"/>
      <c r="M161" s="141" t="s">
        <v>1</v>
      </c>
      <c r="N161" s="142" t="s">
        <v>37</v>
      </c>
      <c r="P161" s="143">
        <f t="shared" si="1"/>
        <v>0</v>
      </c>
      <c r="Q161" s="143">
        <v>0</v>
      </c>
      <c r="R161" s="143">
        <f t="shared" si="2"/>
        <v>0</v>
      </c>
      <c r="S161" s="143">
        <v>0</v>
      </c>
      <c r="T161" s="144">
        <f t="shared" si="3"/>
        <v>0</v>
      </c>
      <c r="AR161" s="145" t="s">
        <v>201</v>
      </c>
      <c r="AT161" s="145" t="s">
        <v>144</v>
      </c>
      <c r="AU161" s="145" t="s">
        <v>78</v>
      </c>
      <c r="AY161" s="16" t="s">
        <v>142</v>
      </c>
      <c r="BE161" s="146">
        <f t="shared" si="4"/>
        <v>0</v>
      </c>
      <c r="BF161" s="146">
        <f t="shared" si="5"/>
        <v>0</v>
      </c>
      <c r="BG161" s="146">
        <f t="shared" si="6"/>
        <v>0</v>
      </c>
      <c r="BH161" s="146">
        <f t="shared" si="7"/>
        <v>0</v>
      </c>
      <c r="BI161" s="146">
        <f t="shared" si="8"/>
        <v>0</v>
      </c>
      <c r="BJ161" s="16" t="s">
        <v>74</v>
      </c>
      <c r="BK161" s="146">
        <f t="shared" si="9"/>
        <v>0</v>
      </c>
      <c r="BL161" s="16" t="s">
        <v>201</v>
      </c>
      <c r="BM161" s="145" t="s">
        <v>304</v>
      </c>
    </row>
    <row r="162" spans="2:65" s="1" customFormat="1" ht="24.15" customHeight="1">
      <c r="B162" s="132"/>
      <c r="C162" s="133" t="s">
        <v>233</v>
      </c>
      <c r="D162" s="133" t="s">
        <v>144</v>
      </c>
      <c r="E162" s="134" t="s">
        <v>1132</v>
      </c>
      <c r="F162" s="135" t="s">
        <v>1133</v>
      </c>
      <c r="G162" s="136" t="s">
        <v>984</v>
      </c>
      <c r="H162" s="137">
        <v>1</v>
      </c>
      <c r="I162" s="138"/>
      <c r="J162" s="139">
        <f t="shared" si="0"/>
        <v>0</v>
      </c>
      <c r="K162" s="140"/>
      <c r="L162" s="31"/>
      <c r="M162" s="141" t="s">
        <v>1</v>
      </c>
      <c r="N162" s="142" t="s">
        <v>37</v>
      </c>
      <c r="P162" s="143">
        <f t="shared" si="1"/>
        <v>0</v>
      </c>
      <c r="Q162" s="143">
        <v>0</v>
      </c>
      <c r="R162" s="143">
        <f t="shared" si="2"/>
        <v>0</v>
      </c>
      <c r="S162" s="143">
        <v>0</v>
      </c>
      <c r="T162" s="144">
        <f t="shared" si="3"/>
        <v>0</v>
      </c>
      <c r="AR162" s="145" t="s">
        <v>201</v>
      </c>
      <c r="AT162" s="145" t="s">
        <v>144</v>
      </c>
      <c r="AU162" s="145" t="s">
        <v>78</v>
      </c>
      <c r="AY162" s="16" t="s">
        <v>142</v>
      </c>
      <c r="BE162" s="146">
        <f t="shared" si="4"/>
        <v>0</v>
      </c>
      <c r="BF162" s="146">
        <f t="shared" si="5"/>
        <v>0</v>
      </c>
      <c r="BG162" s="146">
        <f t="shared" si="6"/>
        <v>0</v>
      </c>
      <c r="BH162" s="146">
        <f t="shared" si="7"/>
        <v>0</v>
      </c>
      <c r="BI162" s="146">
        <f t="shared" si="8"/>
        <v>0</v>
      </c>
      <c r="BJ162" s="16" t="s">
        <v>74</v>
      </c>
      <c r="BK162" s="146">
        <f t="shared" si="9"/>
        <v>0</v>
      </c>
      <c r="BL162" s="16" t="s">
        <v>201</v>
      </c>
      <c r="BM162" s="145" t="s">
        <v>311</v>
      </c>
    </row>
    <row r="163" spans="2:65" s="1" customFormat="1" ht="24.15" customHeight="1">
      <c r="B163" s="132"/>
      <c r="C163" s="168" t="s">
        <v>313</v>
      </c>
      <c r="D163" s="168" t="s">
        <v>398</v>
      </c>
      <c r="E163" s="169" t="s">
        <v>1134</v>
      </c>
      <c r="F163" s="170" t="s">
        <v>1135</v>
      </c>
      <c r="G163" s="171" t="s">
        <v>232</v>
      </c>
      <c r="H163" s="172">
        <v>1</v>
      </c>
      <c r="I163" s="173"/>
      <c r="J163" s="174">
        <f t="shared" si="0"/>
        <v>0</v>
      </c>
      <c r="K163" s="175"/>
      <c r="L163" s="176"/>
      <c r="M163" s="177" t="s">
        <v>1</v>
      </c>
      <c r="N163" s="178" t="s">
        <v>37</v>
      </c>
      <c r="P163" s="143">
        <f t="shared" si="1"/>
        <v>0</v>
      </c>
      <c r="Q163" s="143">
        <v>0</v>
      </c>
      <c r="R163" s="143">
        <f t="shared" si="2"/>
        <v>0</v>
      </c>
      <c r="S163" s="143">
        <v>0</v>
      </c>
      <c r="T163" s="144">
        <f t="shared" si="3"/>
        <v>0</v>
      </c>
      <c r="AR163" s="145" t="s">
        <v>261</v>
      </c>
      <c r="AT163" s="145" t="s">
        <v>398</v>
      </c>
      <c r="AU163" s="145" t="s">
        <v>78</v>
      </c>
      <c r="AY163" s="16" t="s">
        <v>142</v>
      </c>
      <c r="BE163" s="146">
        <f t="shared" si="4"/>
        <v>0</v>
      </c>
      <c r="BF163" s="146">
        <f t="shared" si="5"/>
        <v>0</v>
      </c>
      <c r="BG163" s="146">
        <f t="shared" si="6"/>
        <v>0</v>
      </c>
      <c r="BH163" s="146">
        <f t="shared" si="7"/>
        <v>0</v>
      </c>
      <c r="BI163" s="146">
        <f t="shared" si="8"/>
        <v>0</v>
      </c>
      <c r="BJ163" s="16" t="s">
        <v>74</v>
      </c>
      <c r="BK163" s="146">
        <f t="shared" si="9"/>
        <v>0</v>
      </c>
      <c r="BL163" s="16" t="s">
        <v>201</v>
      </c>
      <c r="BM163" s="145" t="s">
        <v>316</v>
      </c>
    </row>
    <row r="164" spans="2:65" s="1" customFormat="1" ht="24.15" customHeight="1">
      <c r="B164" s="132"/>
      <c r="C164" s="133" t="s">
        <v>237</v>
      </c>
      <c r="D164" s="133" t="s">
        <v>144</v>
      </c>
      <c r="E164" s="134" t="s">
        <v>1136</v>
      </c>
      <c r="F164" s="135" t="s">
        <v>1137</v>
      </c>
      <c r="G164" s="136" t="s">
        <v>365</v>
      </c>
      <c r="H164" s="137">
        <v>0.05</v>
      </c>
      <c r="I164" s="138"/>
      <c r="J164" s="139">
        <f t="shared" si="0"/>
        <v>0</v>
      </c>
      <c r="K164" s="140"/>
      <c r="L164" s="31"/>
      <c r="M164" s="141" t="s">
        <v>1</v>
      </c>
      <c r="N164" s="142" t="s">
        <v>37</v>
      </c>
      <c r="P164" s="143">
        <f t="shared" si="1"/>
        <v>0</v>
      </c>
      <c r="Q164" s="143">
        <v>0</v>
      </c>
      <c r="R164" s="143">
        <f t="shared" si="2"/>
        <v>0</v>
      </c>
      <c r="S164" s="143">
        <v>0</v>
      </c>
      <c r="T164" s="144">
        <f t="shared" si="3"/>
        <v>0</v>
      </c>
      <c r="AR164" s="145" t="s">
        <v>201</v>
      </c>
      <c r="AT164" s="145" t="s">
        <v>144</v>
      </c>
      <c r="AU164" s="145" t="s">
        <v>78</v>
      </c>
      <c r="AY164" s="16" t="s">
        <v>142</v>
      </c>
      <c r="BE164" s="146">
        <f t="shared" si="4"/>
        <v>0</v>
      </c>
      <c r="BF164" s="146">
        <f t="shared" si="5"/>
        <v>0</v>
      </c>
      <c r="BG164" s="146">
        <f t="shared" si="6"/>
        <v>0</v>
      </c>
      <c r="BH164" s="146">
        <f t="shared" si="7"/>
        <v>0</v>
      </c>
      <c r="BI164" s="146">
        <f t="shared" si="8"/>
        <v>0</v>
      </c>
      <c r="BJ164" s="16" t="s">
        <v>74</v>
      </c>
      <c r="BK164" s="146">
        <f t="shared" si="9"/>
        <v>0</v>
      </c>
      <c r="BL164" s="16" t="s">
        <v>201</v>
      </c>
      <c r="BM164" s="145" t="s">
        <v>322</v>
      </c>
    </row>
    <row r="165" spans="2:65" s="1" customFormat="1" ht="21.75" customHeight="1">
      <c r="B165" s="132"/>
      <c r="C165" s="133" t="s">
        <v>328</v>
      </c>
      <c r="D165" s="133" t="s">
        <v>144</v>
      </c>
      <c r="E165" s="134" t="s">
        <v>1138</v>
      </c>
      <c r="F165" s="135" t="s">
        <v>1139</v>
      </c>
      <c r="G165" s="136" t="s">
        <v>365</v>
      </c>
      <c r="H165" s="137">
        <v>0.016</v>
      </c>
      <c r="I165" s="138"/>
      <c r="J165" s="139">
        <f t="shared" si="0"/>
        <v>0</v>
      </c>
      <c r="K165" s="140"/>
      <c r="L165" s="31"/>
      <c r="M165" s="141" t="s">
        <v>1</v>
      </c>
      <c r="N165" s="142" t="s">
        <v>37</v>
      </c>
      <c r="P165" s="143">
        <f t="shared" si="1"/>
        <v>0</v>
      </c>
      <c r="Q165" s="143">
        <v>0</v>
      </c>
      <c r="R165" s="143">
        <f t="shared" si="2"/>
        <v>0</v>
      </c>
      <c r="S165" s="143">
        <v>0</v>
      </c>
      <c r="T165" s="144">
        <f t="shared" si="3"/>
        <v>0</v>
      </c>
      <c r="AR165" s="145" t="s">
        <v>201</v>
      </c>
      <c r="AT165" s="145" t="s">
        <v>144</v>
      </c>
      <c r="AU165" s="145" t="s">
        <v>78</v>
      </c>
      <c r="AY165" s="16" t="s">
        <v>142</v>
      </c>
      <c r="BE165" s="146">
        <f t="shared" si="4"/>
        <v>0</v>
      </c>
      <c r="BF165" s="146">
        <f t="shared" si="5"/>
        <v>0</v>
      </c>
      <c r="BG165" s="146">
        <f t="shared" si="6"/>
        <v>0</v>
      </c>
      <c r="BH165" s="146">
        <f t="shared" si="7"/>
        <v>0</v>
      </c>
      <c r="BI165" s="146">
        <f t="shared" si="8"/>
        <v>0</v>
      </c>
      <c r="BJ165" s="16" t="s">
        <v>74</v>
      </c>
      <c r="BK165" s="146">
        <f t="shared" si="9"/>
        <v>0</v>
      </c>
      <c r="BL165" s="16" t="s">
        <v>201</v>
      </c>
      <c r="BM165" s="145" t="s">
        <v>331</v>
      </c>
    </row>
    <row r="166" spans="2:63" s="11" customFormat="1" ht="22.75" customHeight="1">
      <c r="B166" s="120"/>
      <c r="D166" s="121" t="s">
        <v>69</v>
      </c>
      <c r="E166" s="130" t="s">
        <v>1140</v>
      </c>
      <c r="F166" s="130" t="s">
        <v>1141</v>
      </c>
      <c r="I166" s="123"/>
      <c r="J166" s="131">
        <f>BK166</f>
        <v>0</v>
      </c>
      <c r="L166" s="120"/>
      <c r="M166" s="125"/>
      <c r="P166" s="126">
        <f>SUM(P167:P183)</f>
        <v>0</v>
      </c>
      <c r="R166" s="126">
        <f>SUM(R167:R183)</f>
        <v>0</v>
      </c>
      <c r="T166" s="127">
        <f>SUM(T167:T183)</f>
        <v>0</v>
      </c>
      <c r="AR166" s="121" t="s">
        <v>78</v>
      </c>
      <c r="AT166" s="128" t="s">
        <v>69</v>
      </c>
      <c r="AU166" s="128" t="s">
        <v>74</v>
      </c>
      <c r="AY166" s="121" t="s">
        <v>142</v>
      </c>
      <c r="BK166" s="129">
        <f>SUM(BK167:BK183)</f>
        <v>0</v>
      </c>
    </row>
    <row r="167" spans="2:65" s="1" customFormat="1" ht="21.75" customHeight="1">
      <c r="B167" s="132"/>
      <c r="C167" s="133" t="s">
        <v>243</v>
      </c>
      <c r="D167" s="133" t="s">
        <v>144</v>
      </c>
      <c r="E167" s="134" t="s">
        <v>1142</v>
      </c>
      <c r="F167" s="135" t="s">
        <v>1143</v>
      </c>
      <c r="G167" s="136" t="s">
        <v>391</v>
      </c>
      <c r="H167" s="137">
        <v>80</v>
      </c>
      <c r="I167" s="138"/>
      <c r="J167" s="139">
        <f aca="true" t="shared" si="10" ref="J167:J183">ROUND(I167*H167,2)</f>
        <v>0</v>
      </c>
      <c r="K167" s="140"/>
      <c r="L167" s="31"/>
      <c r="M167" s="141" t="s">
        <v>1</v>
      </c>
      <c r="N167" s="142" t="s">
        <v>37</v>
      </c>
      <c r="P167" s="143">
        <f aca="true" t="shared" si="11" ref="P167:P183">O167*H167</f>
        <v>0</v>
      </c>
      <c r="Q167" s="143">
        <v>0</v>
      </c>
      <c r="R167" s="143">
        <f aca="true" t="shared" si="12" ref="R167:R183">Q167*H167</f>
        <v>0</v>
      </c>
      <c r="S167" s="143">
        <v>0</v>
      </c>
      <c r="T167" s="144">
        <f aca="true" t="shared" si="13" ref="T167:T183">S167*H167</f>
        <v>0</v>
      </c>
      <c r="AR167" s="145" t="s">
        <v>201</v>
      </c>
      <c r="AT167" s="145" t="s">
        <v>144</v>
      </c>
      <c r="AU167" s="145" t="s">
        <v>78</v>
      </c>
      <c r="AY167" s="16" t="s">
        <v>142</v>
      </c>
      <c r="BE167" s="146">
        <f aca="true" t="shared" si="14" ref="BE167:BE183">IF(N167="základní",J167,0)</f>
        <v>0</v>
      </c>
      <c r="BF167" s="146">
        <f aca="true" t="shared" si="15" ref="BF167:BF183">IF(N167="snížená",J167,0)</f>
        <v>0</v>
      </c>
      <c r="BG167" s="146">
        <f aca="true" t="shared" si="16" ref="BG167:BG183">IF(N167="zákl. přenesená",J167,0)</f>
        <v>0</v>
      </c>
      <c r="BH167" s="146">
        <f aca="true" t="shared" si="17" ref="BH167:BH183">IF(N167="sníž. přenesená",J167,0)</f>
        <v>0</v>
      </c>
      <c r="BI167" s="146">
        <f aca="true" t="shared" si="18" ref="BI167:BI183">IF(N167="nulová",J167,0)</f>
        <v>0</v>
      </c>
      <c r="BJ167" s="16" t="s">
        <v>74</v>
      </c>
      <c r="BK167" s="146">
        <f aca="true" t="shared" si="19" ref="BK167:BK183">ROUND(I167*H167,2)</f>
        <v>0</v>
      </c>
      <c r="BL167" s="16" t="s">
        <v>201</v>
      </c>
      <c r="BM167" s="145" t="s">
        <v>337</v>
      </c>
    </row>
    <row r="168" spans="2:65" s="1" customFormat="1" ht="21.75" customHeight="1">
      <c r="B168" s="132"/>
      <c r="C168" s="133" t="s">
        <v>340</v>
      </c>
      <c r="D168" s="133" t="s">
        <v>144</v>
      </c>
      <c r="E168" s="134" t="s">
        <v>1144</v>
      </c>
      <c r="F168" s="135" t="s">
        <v>1145</v>
      </c>
      <c r="G168" s="136" t="s">
        <v>391</v>
      </c>
      <c r="H168" s="137">
        <v>70</v>
      </c>
      <c r="I168" s="138"/>
      <c r="J168" s="139">
        <f t="shared" si="10"/>
        <v>0</v>
      </c>
      <c r="K168" s="140"/>
      <c r="L168" s="31"/>
      <c r="M168" s="141" t="s">
        <v>1</v>
      </c>
      <c r="N168" s="142" t="s">
        <v>37</v>
      </c>
      <c r="P168" s="143">
        <f t="shared" si="11"/>
        <v>0</v>
      </c>
      <c r="Q168" s="143">
        <v>0</v>
      </c>
      <c r="R168" s="143">
        <f t="shared" si="12"/>
        <v>0</v>
      </c>
      <c r="S168" s="143">
        <v>0</v>
      </c>
      <c r="T168" s="144">
        <f t="shared" si="13"/>
        <v>0</v>
      </c>
      <c r="AR168" s="145" t="s">
        <v>201</v>
      </c>
      <c r="AT168" s="145" t="s">
        <v>144</v>
      </c>
      <c r="AU168" s="145" t="s">
        <v>78</v>
      </c>
      <c r="AY168" s="16" t="s">
        <v>142</v>
      </c>
      <c r="BE168" s="146">
        <f t="shared" si="14"/>
        <v>0</v>
      </c>
      <c r="BF168" s="146">
        <f t="shared" si="15"/>
        <v>0</v>
      </c>
      <c r="BG168" s="146">
        <f t="shared" si="16"/>
        <v>0</v>
      </c>
      <c r="BH168" s="146">
        <f t="shared" si="17"/>
        <v>0</v>
      </c>
      <c r="BI168" s="146">
        <f t="shared" si="18"/>
        <v>0</v>
      </c>
      <c r="BJ168" s="16" t="s">
        <v>74</v>
      </c>
      <c r="BK168" s="146">
        <f t="shared" si="19"/>
        <v>0</v>
      </c>
      <c r="BL168" s="16" t="s">
        <v>201</v>
      </c>
      <c r="BM168" s="145" t="s">
        <v>343</v>
      </c>
    </row>
    <row r="169" spans="2:65" s="1" customFormat="1" ht="24.15" customHeight="1">
      <c r="B169" s="132"/>
      <c r="C169" s="133" t="s">
        <v>248</v>
      </c>
      <c r="D169" s="133" t="s">
        <v>144</v>
      </c>
      <c r="E169" s="134" t="s">
        <v>1146</v>
      </c>
      <c r="F169" s="135" t="s">
        <v>1147</v>
      </c>
      <c r="G169" s="136" t="s">
        <v>391</v>
      </c>
      <c r="H169" s="137">
        <v>16</v>
      </c>
      <c r="I169" s="138"/>
      <c r="J169" s="139">
        <f t="shared" si="10"/>
        <v>0</v>
      </c>
      <c r="K169" s="140"/>
      <c r="L169" s="31"/>
      <c r="M169" s="141" t="s">
        <v>1</v>
      </c>
      <c r="N169" s="142" t="s">
        <v>37</v>
      </c>
      <c r="P169" s="143">
        <f t="shared" si="11"/>
        <v>0</v>
      </c>
      <c r="Q169" s="143">
        <v>0</v>
      </c>
      <c r="R169" s="143">
        <f t="shared" si="12"/>
        <v>0</v>
      </c>
      <c r="S169" s="143">
        <v>0</v>
      </c>
      <c r="T169" s="144">
        <f t="shared" si="13"/>
        <v>0</v>
      </c>
      <c r="AR169" s="145" t="s">
        <v>201</v>
      </c>
      <c r="AT169" s="145" t="s">
        <v>144</v>
      </c>
      <c r="AU169" s="145" t="s">
        <v>78</v>
      </c>
      <c r="AY169" s="16" t="s">
        <v>142</v>
      </c>
      <c r="BE169" s="146">
        <f t="shared" si="14"/>
        <v>0</v>
      </c>
      <c r="BF169" s="146">
        <f t="shared" si="15"/>
        <v>0</v>
      </c>
      <c r="BG169" s="146">
        <f t="shared" si="16"/>
        <v>0</v>
      </c>
      <c r="BH169" s="146">
        <f t="shared" si="17"/>
        <v>0</v>
      </c>
      <c r="BI169" s="146">
        <f t="shared" si="18"/>
        <v>0</v>
      </c>
      <c r="BJ169" s="16" t="s">
        <v>74</v>
      </c>
      <c r="BK169" s="146">
        <f t="shared" si="19"/>
        <v>0</v>
      </c>
      <c r="BL169" s="16" t="s">
        <v>201</v>
      </c>
      <c r="BM169" s="145" t="s">
        <v>348</v>
      </c>
    </row>
    <row r="170" spans="2:65" s="1" customFormat="1" ht="24.15" customHeight="1">
      <c r="B170" s="132"/>
      <c r="C170" s="133" t="s">
        <v>1021</v>
      </c>
      <c r="D170" s="133" t="s">
        <v>144</v>
      </c>
      <c r="E170" s="134" t="s">
        <v>1148</v>
      </c>
      <c r="F170" s="135" t="s">
        <v>1149</v>
      </c>
      <c r="G170" s="136" t="s">
        <v>391</v>
      </c>
      <c r="H170" s="137">
        <v>89</v>
      </c>
      <c r="I170" s="138"/>
      <c r="J170" s="139">
        <f t="shared" si="10"/>
        <v>0</v>
      </c>
      <c r="K170" s="140"/>
      <c r="L170" s="31"/>
      <c r="M170" s="141" t="s">
        <v>1</v>
      </c>
      <c r="N170" s="142" t="s">
        <v>37</v>
      </c>
      <c r="P170" s="143">
        <f t="shared" si="11"/>
        <v>0</v>
      </c>
      <c r="Q170" s="143">
        <v>0</v>
      </c>
      <c r="R170" s="143">
        <f t="shared" si="12"/>
        <v>0</v>
      </c>
      <c r="S170" s="143">
        <v>0</v>
      </c>
      <c r="T170" s="144">
        <f t="shared" si="13"/>
        <v>0</v>
      </c>
      <c r="AR170" s="145" t="s">
        <v>201</v>
      </c>
      <c r="AT170" s="145" t="s">
        <v>144</v>
      </c>
      <c r="AU170" s="145" t="s">
        <v>78</v>
      </c>
      <c r="AY170" s="16" t="s">
        <v>142</v>
      </c>
      <c r="BE170" s="146">
        <f t="shared" si="14"/>
        <v>0</v>
      </c>
      <c r="BF170" s="146">
        <f t="shared" si="15"/>
        <v>0</v>
      </c>
      <c r="BG170" s="146">
        <f t="shared" si="16"/>
        <v>0</v>
      </c>
      <c r="BH170" s="146">
        <f t="shared" si="17"/>
        <v>0</v>
      </c>
      <c r="BI170" s="146">
        <f t="shared" si="18"/>
        <v>0</v>
      </c>
      <c r="BJ170" s="16" t="s">
        <v>74</v>
      </c>
      <c r="BK170" s="146">
        <f t="shared" si="19"/>
        <v>0</v>
      </c>
      <c r="BL170" s="16" t="s">
        <v>201</v>
      </c>
      <c r="BM170" s="145" t="s">
        <v>354</v>
      </c>
    </row>
    <row r="171" spans="2:65" s="1" customFormat="1" ht="24.15" customHeight="1">
      <c r="B171" s="132"/>
      <c r="C171" s="133" t="s">
        <v>254</v>
      </c>
      <c r="D171" s="133" t="s">
        <v>144</v>
      </c>
      <c r="E171" s="134" t="s">
        <v>1150</v>
      </c>
      <c r="F171" s="135" t="s">
        <v>1151</v>
      </c>
      <c r="G171" s="136" t="s">
        <v>391</v>
      </c>
      <c r="H171" s="137">
        <v>64</v>
      </c>
      <c r="I171" s="138"/>
      <c r="J171" s="139">
        <f t="shared" si="10"/>
        <v>0</v>
      </c>
      <c r="K171" s="140"/>
      <c r="L171" s="31"/>
      <c r="M171" s="141" t="s">
        <v>1</v>
      </c>
      <c r="N171" s="142" t="s">
        <v>37</v>
      </c>
      <c r="P171" s="143">
        <f t="shared" si="11"/>
        <v>0</v>
      </c>
      <c r="Q171" s="143">
        <v>0</v>
      </c>
      <c r="R171" s="143">
        <f t="shared" si="12"/>
        <v>0</v>
      </c>
      <c r="S171" s="143">
        <v>0</v>
      </c>
      <c r="T171" s="144">
        <f t="shared" si="13"/>
        <v>0</v>
      </c>
      <c r="AR171" s="145" t="s">
        <v>201</v>
      </c>
      <c r="AT171" s="145" t="s">
        <v>144</v>
      </c>
      <c r="AU171" s="145" t="s">
        <v>78</v>
      </c>
      <c r="AY171" s="16" t="s">
        <v>142</v>
      </c>
      <c r="BE171" s="146">
        <f t="shared" si="14"/>
        <v>0</v>
      </c>
      <c r="BF171" s="146">
        <f t="shared" si="15"/>
        <v>0</v>
      </c>
      <c r="BG171" s="146">
        <f t="shared" si="16"/>
        <v>0</v>
      </c>
      <c r="BH171" s="146">
        <f t="shared" si="17"/>
        <v>0</v>
      </c>
      <c r="BI171" s="146">
        <f t="shared" si="18"/>
        <v>0</v>
      </c>
      <c r="BJ171" s="16" t="s">
        <v>74</v>
      </c>
      <c r="BK171" s="146">
        <f t="shared" si="19"/>
        <v>0</v>
      </c>
      <c r="BL171" s="16" t="s">
        <v>201</v>
      </c>
      <c r="BM171" s="145" t="s">
        <v>360</v>
      </c>
    </row>
    <row r="172" spans="2:65" s="1" customFormat="1" ht="24.15" customHeight="1">
      <c r="B172" s="132"/>
      <c r="C172" s="133" t="s">
        <v>1027</v>
      </c>
      <c r="D172" s="133" t="s">
        <v>144</v>
      </c>
      <c r="E172" s="134" t="s">
        <v>1152</v>
      </c>
      <c r="F172" s="135" t="s">
        <v>1153</v>
      </c>
      <c r="G172" s="136" t="s">
        <v>391</v>
      </c>
      <c r="H172" s="137">
        <v>25</v>
      </c>
      <c r="I172" s="138"/>
      <c r="J172" s="139">
        <f t="shared" si="10"/>
        <v>0</v>
      </c>
      <c r="K172" s="140"/>
      <c r="L172" s="31"/>
      <c r="M172" s="141" t="s">
        <v>1</v>
      </c>
      <c r="N172" s="142" t="s">
        <v>37</v>
      </c>
      <c r="P172" s="143">
        <f t="shared" si="11"/>
        <v>0</v>
      </c>
      <c r="Q172" s="143">
        <v>0</v>
      </c>
      <c r="R172" s="143">
        <f t="shared" si="12"/>
        <v>0</v>
      </c>
      <c r="S172" s="143">
        <v>0</v>
      </c>
      <c r="T172" s="144">
        <f t="shared" si="13"/>
        <v>0</v>
      </c>
      <c r="AR172" s="145" t="s">
        <v>201</v>
      </c>
      <c r="AT172" s="145" t="s">
        <v>144</v>
      </c>
      <c r="AU172" s="145" t="s">
        <v>78</v>
      </c>
      <c r="AY172" s="16" t="s">
        <v>142</v>
      </c>
      <c r="BE172" s="146">
        <f t="shared" si="14"/>
        <v>0</v>
      </c>
      <c r="BF172" s="146">
        <f t="shared" si="15"/>
        <v>0</v>
      </c>
      <c r="BG172" s="146">
        <f t="shared" si="16"/>
        <v>0</v>
      </c>
      <c r="BH172" s="146">
        <f t="shared" si="17"/>
        <v>0</v>
      </c>
      <c r="BI172" s="146">
        <f t="shared" si="18"/>
        <v>0</v>
      </c>
      <c r="BJ172" s="16" t="s">
        <v>74</v>
      </c>
      <c r="BK172" s="146">
        <f t="shared" si="19"/>
        <v>0</v>
      </c>
      <c r="BL172" s="16" t="s">
        <v>201</v>
      </c>
      <c r="BM172" s="145" t="s">
        <v>366</v>
      </c>
    </row>
    <row r="173" spans="2:65" s="1" customFormat="1" ht="33" customHeight="1">
      <c r="B173" s="132"/>
      <c r="C173" s="133" t="s">
        <v>261</v>
      </c>
      <c r="D173" s="133" t="s">
        <v>144</v>
      </c>
      <c r="E173" s="134" t="s">
        <v>1154</v>
      </c>
      <c r="F173" s="135" t="s">
        <v>1155</v>
      </c>
      <c r="G173" s="136" t="s">
        <v>391</v>
      </c>
      <c r="H173" s="137">
        <v>180</v>
      </c>
      <c r="I173" s="138"/>
      <c r="J173" s="139">
        <f t="shared" si="10"/>
        <v>0</v>
      </c>
      <c r="K173" s="140"/>
      <c r="L173" s="31"/>
      <c r="M173" s="141" t="s">
        <v>1</v>
      </c>
      <c r="N173" s="142" t="s">
        <v>37</v>
      </c>
      <c r="P173" s="143">
        <f t="shared" si="11"/>
        <v>0</v>
      </c>
      <c r="Q173" s="143">
        <v>0</v>
      </c>
      <c r="R173" s="143">
        <f t="shared" si="12"/>
        <v>0</v>
      </c>
      <c r="S173" s="143">
        <v>0</v>
      </c>
      <c r="T173" s="144">
        <f t="shared" si="13"/>
        <v>0</v>
      </c>
      <c r="AR173" s="145" t="s">
        <v>201</v>
      </c>
      <c r="AT173" s="145" t="s">
        <v>144</v>
      </c>
      <c r="AU173" s="145" t="s">
        <v>78</v>
      </c>
      <c r="AY173" s="16" t="s">
        <v>142</v>
      </c>
      <c r="BE173" s="146">
        <f t="shared" si="14"/>
        <v>0</v>
      </c>
      <c r="BF173" s="146">
        <f t="shared" si="15"/>
        <v>0</v>
      </c>
      <c r="BG173" s="146">
        <f t="shared" si="16"/>
        <v>0</v>
      </c>
      <c r="BH173" s="146">
        <f t="shared" si="17"/>
        <v>0</v>
      </c>
      <c r="BI173" s="146">
        <f t="shared" si="18"/>
        <v>0</v>
      </c>
      <c r="BJ173" s="16" t="s">
        <v>74</v>
      </c>
      <c r="BK173" s="146">
        <f t="shared" si="19"/>
        <v>0</v>
      </c>
      <c r="BL173" s="16" t="s">
        <v>201</v>
      </c>
      <c r="BM173" s="145" t="s">
        <v>370</v>
      </c>
    </row>
    <row r="174" spans="2:65" s="1" customFormat="1" ht="37.75" customHeight="1">
      <c r="B174" s="132"/>
      <c r="C174" s="133" t="s">
        <v>357</v>
      </c>
      <c r="D174" s="133" t="s">
        <v>144</v>
      </c>
      <c r="E174" s="134" t="s">
        <v>1156</v>
      </c>
      <c r="F174" s="135" t="s">
        <v>1157</v>
      </c>
      <c r="G174" s="136" t="s">
        <v>391</v>
      </c>
      <c r="H174" s="137">
        <v>16</v>
      </c>
      <c r="I174" s="138"/>
      <c r="J174" s="139">
        <f t="shared" si="10"/>
        <v>0</v>
      </c>
      <c r="K174" s="140"/>
      <c r="L174" s="31"/>
      <c r="M174" s="141" t="s">
        <v>1</v>
      </c>
      <c r="N174" s="142" t="s">
        <v>37</v>
      </c>
      <c r="P174" s="143">
        <f t="shared" si="11"/>
        <v>0</v>
      </c>
      <c r="Q174" s="143">
        <v>0</v>
      </c>
      <c r="R174" s="143">
        <f t="shared" si="12"/>
        <v>0</v>
      </c>
      <c r="S174" s="143">
        <v>0</v>
      </c>
      <c r="T174" s="144">
        <f t="shared" si="13"/>
        <v>0</v>
      </c>
      <c r="AR174" s="145" t="s">
        <v>201</v>
      </c>
      <c r="AT174" s="145" t="s">
        <v>144</v>
      </c>
      <c r="AU174" s="145" t="s">
        <v>78</v>
      </c>
      <c r="AY174" s="16" t="s">
        <v>142</v>
      </c>
      <c r="BE174" s="146">
        <f t="shared" si="14"/>
        <v>0</v>
      </c>
      <c r="BF174" s="146">
        <f t="shared" si="15"/>
        <v>0</v>
      </c>
      <c r="BG174" s="146">
        <f t="shared" si="16"/>
        <v>0</v>
      </c>
      <c r="BH174" s="146">
        <f t="shared" si="17"/>
        <v>0</v>
      </c>
      <c r="BI174" s="146">
        <f t="shared" si="18"/>
        <v>0</v>
      </c>
      <c r="BJ174" s="16" t="s">
        <v>74</v>
      </c>
      <c r="BK174" s="146">
        <f t="shared" si="19"/>
        <v>0</v>
      </c>
      <c r="BL174" s="16" t="s">
        <v>201</v>
      </c>
      <c r="BM174" s="145" t="s">
        <v>373</v>
      </c>
    </row>
    <row r="175" spans="2:65" s="1" customFormat="1" ht="21.75" customHeight="1">
      <c r="B175" s="132"/>
      <c r="C175" s="133" t="s">
        <v>265</v>
      </c>
      <c r="D175" s="133" t="s">
        <v>144</v>
      </c>
      <c r="E175" s="134" t="s">
        <v>1158</v>
      </c>
      <c r="F175" s="135" t="s">
        <v>1159</v>
      </c>
      <c r="G175" s="136" t="s">
        <v>232</v>
      </c>
      <c r="H175" s="137">
        <v>26</v>
      </c>
      <c r="I175" s="138"/>
      <c r="J175" s="139">
        <f t="shared" si="10"/>
        <v>0</v>
      </c>
      <c r="K175" s="140"/>
      <c r="L175" s="31"/>
      <c r="M175" s="141" t="s">
        <v>1</v>
      </c>
      <c r="N175" s="142" t="s">
        <v>37</v>
      </c>
      <c r="P175" s="143">
        <f t="shared" si="11"/>
        <v>0</v>
      </c>
      <c r="Q175" s="143">
        <v>0</v>
      </c>
      <c r="R175" s="143">
        <f t="shared" si="12"/>
        <v>0</v>
      </c>
      <c r="S175" s="143">
        <v>0</v>
      </c>
      <c r="T175" s="144">
        <f t="shared" si="13"/>
        <v>0</v>
      </c>
      <c r="AR175" s="145" t="s">
        <v>201</v>
      </c>
      <c r="AT175" s="145" t="s">
        <v>144</v>
      </c>
      <c r="AU175" s="145" t="s">
        <v>78</v>
      </c>
      <c r="AY175" s="16" t="s">
        <v>142</v>
      </c>
      <c r="BE175" s="146">
        <f t="shared" si="14"/>
        <v>0</v>
      </c>
      <c r="BF175" s="146">
        <f t="shared" si="15"/>
        <v>0</v>
      </c>
      <c r="BG175" s="146">
        <f t="shared" si="16"/>
        <v>0</v>
      </c>
      <c r="BH175" s="146">
        <f t="shared" si="17"/>
        <v>0</v>
      </c>
      <c r="BI175" s="146">
        <f t="shared" si="18"/>
        <v>0</v>
      </c>
      <c r="BJ175" s="16" t="s">
        <v>74</v>
      </c>
      <c r="BK175" s="146">
        <f t="shared" si="19"/>
        <v>0</v>
      </c>
      <c r="BL175" s="16" t="s">
        <v>201</v>
      </c>
      <c r="BM175" s="145" t="s">
        <v>378</v>
      </c>
    </row>
    <row r="176" spans="2:65" s="1" customFormat="1" ht="24.15" customHeight="1">
      <c r="B176" s="132"/>
      <c r="C176" s="133" t="s">
        <v>367</v>
      </c>
      <c r="D176" s="133" t="s">
        <v>144</v>
      </c>
      <c r="E176" s="134" t="s">
        <v>1160</v>
      </c>
      <c r="F176" s="135" t="s">
        <v>1161</v>
      </c>
      <c r="G176" s="136" t="s">
        <v>232</v>
      </c>
      <c r="H176" s="137">
        <v>1</v>
      </c>
      <c r="I176" s="138"/>
      <c r="J176" s="139">
        <f t="shared" si="10"/>
        <v>0</v>
      </c>
      <c r="K176" s="140"/>
      <c r="L176" s="31"/>
      <c r="M176" s="141" t="s">
        <v>1</v>
      </c>
      <c r="N176" s="142" t="s">
        <v>37</v>
      </c>
      <c r="P176" s="143">
        <f t="shared" si="11"/>
        <v>0</v>
      </c>
      <c r="Q176" s="143">
        <v>0</v>
      </c>
      <c r="R176" s="143">
        <f t="shared" si="12"/>
        <v>0</v>
      </c>
      <c r="S176" s="143">
        <v>0</v>
      </c>
      <c r="T176" s="144">
        <f t="shared" si="13"/>
        <v>0</v>
      </c>
      <c r="AR176" s="145" t="s">
        <v>201</v>
      </c>
      <c r="AT176" s="145" t="s">
        <v>144</v>
      </c>
      <c r="AU176" s="145" t="s">
        <v>78</v>
      </c>
      <c r="AY176" s="16" t="s">
        <v>142</v>
      </c>
      <c r="BE176" s="146">
        <f t="shared" si="14"/>
        <v>0</v>
      </c>
      <c r="BF176" s="146">
        <f t="shared" si="15"/>
        <v>0</v>
      </c>
      <c r="BG176" s="146">
        <f t="shared" si="16"/>
        <v>0</v>
      </c>
      <c r="BH176" s="146">
        <f t="shared" si="17"/>
        <v>0</v>
      </c>
      <c r="BI176" s="146">
        <f t="shared" si="18"/>
        <v>0</v>
      </c>
      <c r="BJ176" s="16" t="s">
        <v>74</v>
      </c>
      <c r="BK176" s="146">
        <f t="shared" si="19"/>
        <v>0</v>
      </c>
      <c r="BL176" s="16" t="s">
        <v>201</v>
      </c>
      <c r="BM176" s="145" t="s">
        <v>383</v>
      </c>
    </row>
    <row r="177" spans="2:65" s="1" customFormat="1" ht="24.15" customHeight="1">
      <c r="B177" s="132"/>
      <c r="C177" s="133" t="s">
        <v>271</v>
      </c>
      <c r="D177" s="133" t="s">
        <v>144</v>
      </c>
      <c r="E177" s="134" t="s">
        <v>1162</v>
      </c>
      <c r="F177" s="135" t="s">
        <v>1163</v>
      </c>
      <c r="G177" s="136" t="s">
        <v>232</v>
      </c>
      <c r="H177" s="137">
        <v>2</v>
      </c>
      <c r="I177" s="138"/>
      <c r="J177" s="139">
        <f t="shared" si="10"/>
        <v>0</v>
      </c>
      <c r="K177" s="140"/>
      <c r="L177" s="31"/>
      <c r="M177" s="141" t="s">
        <v>1</v>
      </c>
      <c r="N177" s="142" t="s">
        <v>37</v>
      </c>
      <c r="P177" s="143">
        <f t="shared" si="11"/>
        <v>0</v>
      </c>
      <c r="Q177" s="143">
        <v>0</v>
      </c>
      <c r="R177" s="143">
        <f t="shared" si="12"/>
        <v>0</v>
      </c>
      <c r="S177" s="143">
        <v>0</v>
      </c>
      <c r="T177" s="144">
        <f t="shared" si="13"/>
        <v>0</v>
      </c>
      <c r="AR177" s="145" t="s">
        <v>201</v>
      </c>
      <c r="AT177" s="145" t="s">
        <v>144</v>
      </c>
      <c r="AU177" s="145" t="s">
        <v>78</v>
      </c>
      <c r="AY177" s="16" t="s">
        <v>142</v>
      </c>
      <c r="BE177" s="146">
        <f t="shared" si="14"/>
        <v>0</v>
      </c>
      <c r="BF177" s="146">
        <f t="shared" si="15"/>
        <v>0</v>
      </c>
      <c r="BG177" s="146">
        <f t="shared" si="16"/>
        <v>0</v>
      </c>
      <c r="BH177" s="146">
        <f t="shared" si="17"/>
        <v>0</v>
      </c>
      <c r="BI177" s="146">
        <f t="shared" si="18"/>
        <v>0</v>
      </c>
      <c r="BJ177" s="16" t="s">
        <v>74</v>
      </c>
      <c r="BK177" s="146">
        <f t="shared" si="19"/>
        <v>0</v>
      </c>
      <c r="BL177" s="16" t="s">
        <v>201</v>
      </c>
      <c r="BM177" s="145" t="s">
        <v>392</v>
      </c>
    </row>
    <row r="178" spans="2:65" s="1" customFormat="1" ht="21.75" customHeight="1">
      <c r="B178" s="132"/>
      <c r="C178" s="133" t="s">
        <v>375</v>
      </c>
      <c r="D178" s="133" t="s">
        <v>144</v>
      </c>
      <c r="E178" s="134" t="s">
        <v>1164</v>
      </c>
      <c r="F178" s="135" t="s">
        <v>1165</v>
      </c>
      <c r="G178" s="136" t="s">
        <v>984</v>
      </c>
      <c r="H178" s="137">
        <v>1</v>
      </c>
      <c r="I178" s="138"/>
      <c r="J178" s="139">
        <f t="shared" si="10"/>
        <v>0</v>
      </c>
      <c r="K178" s="140"/>
      <c r="L178" s="31"/>
      <c r="M178" s="141" t="s">
        <v>1</v>
      </c>
      <c r="N178" s="142" t="s">
        <v>37</v>
      </c>
      <c r="P178" s="143">
        <f t="shared" si="11"/>
        <v>0</v>
      </c>
      <c r="Q178" s="143">
        <v>0</v>
      </c>
      <c r="R178" s="143">
        <f t="shared" si="12"/>
        <v>0</v>
      </c>
      <c r="S178" s="143">
        <v>0</v>
      </c>
      <c r="T178" s="144">
        <f t="shared" si="13"/>
        <v>0</v>
      </c>
      <c r="AR178" s="145" t="s">
        <v>201</v>
      </c>
      <c r="AT178" s="145" t="s">
        <v>144</v>
      </c>
      <c r="AU178" s="145" t="s">
        <v>78</v>
      </c>
      <c r="AY178" s="16" t="s">
        <v>142</v>
      </c>
      <c r="BE178" s="146">
        <f t="shared" si="14"/>
        <v>0</v>
      </c>
      <c r="BF178" s="146">
        <f t="shared" si="15"/>
        <v>0</v>
      </c>
      <c r="BG178" s="146">
        <f t="shared" si="16"/>
        <v>0</v>
      </c>
      <c r="BH178" s="146">
        <f t="shared" si="17"/>
        <v>0</v>
      </c>
      <c r="BI178" s="146">
        <f t="shared" si="18"/>
        <v>0</v>
      </c>
      <c r="BJ178" s="16" t="s">
        <v>74</v>
      </c>
      <c r="BK178" s="146">
        <f t="shared" si="19"/>
        <v>0</v>
      </c>
      <c r="BL178" s="16" t="s">
        <v>201</v>
      </c>
      <c r="BM178" s="145" t="s">
        <v>401</v>
      </c>
    </row>
    <row r="179" spans="2:65" s="1" customFormat="1" ht="16.5" customHeight="1">
      <c r="B179" s="132"/>
      <c r="C179" s="168" t="s">
        <v>282</v>
      </c>
      <c r="D179" s="168" t="s">
        <v>398</v>
      </c>
      <c r="E179" s="169" t="s">
        <v>1166</v>
      </c>
      <c r="F179" s="170" t="s">
        <v>1167</v>
      </c>
      <c r="G179" s="171" t="s">
        <v>232</v>
      </c>
      <c r="H179" s="172">
        <v>6</v>
      </c>
      <c r="I179" s="173"/>
      <c r="J179" s="174">
        <f t="shared" si="10"/>
        <v>0</v>
      </c>
      <c r="K179" s="175"/>
      <c r="L179" s="176"/>
      <c r="M179" s="177" t="s">
        <v>1</v>
      </c>
      <c r="N179" s="178" t="s">
        <v>37</v>
      </c>
      <c r="P179" s="143">
        <f t="shared" si="11"/>
        <v>0</v>
      </c>
      <c r="Q179" s="143">
        <v>0</v>
      </c>
      <c r="R179" s="143">
        <f t="shared" si="12"/>
        <v>0</v>
      </c>
      <c r="S179" s="143">
        <v>0</v>
      </c>
      <c r="T179" s="144">
        <f t="shared" si="13"/>
        <v>0</v>
      </c>
      <c r="AR179" s="145" t="s">
        <v>261</v>
      </c>
      <c r="AT179" s="145" t="s">
        <v>398</v>
      </c>
      <c r="AU179" s="145" t="s">
        <v>78</v>
      </c>
      <c r="AY179" s="16" t="s">
        <v>142</v>
      </c>
      <c r="BE179" s="146">
        <f t="shared" si="14"/>
        <v>0</v>
      </c>
      <c r="BF179" s="146">
        <f t="shared" si="15"/>
        <v>0</v>
      </c>
      <c r="BG179" s="146">
        <f t="shared" si="16"/>
        <v>0</v>
      </c>
      <c r="BH179" s="146">
        <f t="shared" si="17"/>
        <v>0</v>
      </c>
      <c r="BI179" s="146">
        <f t="shared" si="18"/>
        <v>0</v>
      </c>
      <c r="BJ179" s="16" t="s">
        <v>74</v>
      </c>
      <c r="BK179" s="146">
        <f t="shared" si="19"/>
        <v>0</v>
      </c>
      <c r="BL179" s="16" t="s">
        <v>201</v>
      </c>
      <c r="BM179" s="145" t="s">
        <v>405</v>
      </c>
    </row>
    <row r="180" spans="2:65" s="1" customFormat="1" ht="16.5" customHeight="1">
      <c r="B180" s="132"/>
      <c r="C180" s="168" t="s">
        <v>388</v>
      </c>
      <c r="D180" s="168" t="s">
        <v>398</v>
      </c>
      <c r="E180" s="169" t="s">
        <v>1168</v>
      </c>
      <c r="F180" s="170" t="s">
        <v>1169</v>
      </c>
      <c r="G180" s="171" t="s">
        <v>232</v>
      </c>
      <c r="H180" s="172">
        <v>16</v>
      </c>
      <c r="I180" s="173"/>
      <c r="J180" s="174">
        <f t="shared" si="10"/>
        <v>0</v>
      </c>
      <c r="K180" s="175"/>
      <c r="L180" s="176"/>
      <c r="M180" s="177" t="s">
        <v>1</v>
      </c>
      <c r="N180" s="178" t="s">
        <v>37</v>
      </c>
      <c r="P180" s="143">
        <f t="shared" si="11"/>
        <v>0</v>
      </c>
      <c r="Q180" s="143">
        <v>0</v>
      </c>
      <c r="R180" s="143">
        <f t="shared" si="12"/>
        <v>0</v>
      </c>
      <c r="S180" s="143">
        <v>0</v>
      </c>
      <c r="T180" s="144">
        <f t="shared" si="13"/>
        <v>0</v>
      </c>
      <c r="AR180" s="145" t="s">
        <v>261</v>
      </c>
      <c r="AT180" s="145" t="s">
        <v>398</v>
      </c>
      <c r="AU180" s="145" t="s">
        <v>78</v>
      </c>
      <c r="AY180" s="16" t="s">
        <v>142</v>
      </c>
      <c r="BE180" s="146">
        <f t="shared" si="14"/>
        <v>0</v>
      </c>
      <c r="BF180" s="146">
        <f t="shared" si="15"/>
        <v>0</v>
      </c>
      <c r="BG180" s="146">
        <f t="shared" si="16"/>
        <v>0</v>
      </c>
      <c r="BH180" s="146">
        <f t="shared" si="17"/>
        <v>0</v>
      </c>
      <c r="BI180" s="146">
        <f t="shared" si="18"/>
        <v>0</v>
      </c>
      <c r="BJ180" s="16" t="s">
        <v>74</v>
      </c>
      <c r="BK180" s="146">
        <f t="shared" si="19"/>
        <v>0</v>
      </c>
      <c r="BL180" s="16" t="s">
        <v>201</v>
      </c>
      <c r="BM180" s="145" t="s">
        <v>408</v>
      </c>
    </row>
    <row r="181" spans="2:65" s="1" customFormat="1" ht="16.5" customHeight="1">
      <c r="B181" s="132"/>
      <c r="C181" s="168" t="s">
        <v>295</v>
      </c>
      <c r="D181" s="168" t="s">
        <v>398</v>
      </c>
      <c r="E181" s="169" t="s">
        <v>1170</v>
      </c>
      <c r="F181" s="170" t="s">
        <v>1171</v>
      </c>
      <c r="G181" s="171" t="s">
        <v>232</v>
      </c>
      <c r="H181" s="172">
        <v>4</v>
      </c>
      <c r="I181" s="173"/>
      <c r="J181" s="174">
        <f t="shared" si="10"/>
        <v>0</v>
      </c>
      <c r="K181" s="175"/>
      <c r="L181" s="176"/>
      <c r="M181" s="177" t="s">
        <v>1</v>
      </c>
      <c r="N181" s="178" t="s">
        <v>37</v>
      </c>
      <c r="P181" s="143">
        <f t="shared" si="11"/>
        <v>0</v>
      </c>
      <c r="Q181" s="143">
        <v>0</v>
      </c>
      <c r="R181" s="143">
        <f t="shared" si="12"/>
        <v>0</v>
      </c>
      <c r="S181" s="143">
        <v>0</v>
      </c>
      <c r="T181" s="144">
        <f t="shared" si="13"/>
        <v>0</v>
      </c>
      <c r="AR181" s="145" t="s">
        <v>261</v>
      </c>
      <c r="AT181" s="145" t="s">
        <v>398</v>
      </c>
      <c r="AU181" s="145" t="s">
        <v>78</v>
      </c>
      <c r="AY181" s="16" t="s">
        <v>142</v>
      </c>
      <c r="BE181" s="146">
        <f t="shared" si="14"/>
        <v>0</v>
      </c>
      <c r="BF181" s="146">
        <f t="shared" si="15"/>
        <v>0</v>
      </c>
      <c r="BG181" s="146">
        <f t="shared" si="16"/>
        <v>0</v>
      </c>
      <c r="BH181" s="146">
        <f t="shared" si="17"/>
        <v>0</v>
      </c>
      <c r="BI181" s="146">
        <f t="shared" si="18"/>
        <v>0</v>
      </c>
      <c r="BJ181" s="16" t="s">
        <v>74</v>
      </c>
      <c r="BK181" s="146">
        <f t="shared" si="19"/>
        <v>0</v>
      </c>
      <c r="BL181" s="16" t="s">
        <v>201</v>
      </c>
      <c r="BM181" s="145" t="s">
        <v>417</v>
      </c>
    </row>
    <row r="182" spans="2:65" s="1" customFormat="1" ht="24.15" customHeight="1">
      <c r="B182" s="132"/>
      <c r="C182" s="133" t="s">
        <v>402</v>
      </c>
      <c r="D182" s="133" t="s">
        <v>144</v>
      </c>
      <c r="E182" s="134" t="s">
        <v>1172</v>
      </c>
      <c r="F182" s="135" t="s">
        <v>1173</v>
      </c>
      <c r="G182" s="136" t="s">
        <v>365</v>
      </c>
      <c r="H182" s="137">
        <v>0.3</v>
      </c>
      <c r="I182" s="138"/>
      <c r="J182" s="139">
        <f t="shared" si="10"/>
        <v>0</v>
      </c>
      <c r="K182" s="140"/>
      <c r="L182" s="31"/>
      <c r="M182" s="141" t="s">
        <v>1</v>
      </c>
      <c r="N182" s="142" t="s">
        <v>37</v>
      </c>
      <c r="P182" s="143">
        <f t="shared" si="11"/>
        <v>0</v>
      </c>
      <c r="Q182" s="143">
        <v>0</v>
      </c>
      <c r="R182" s="143">
        <f t="shared" si="12"/>
        <v>0</v>
      </c>
      <c r="S182" s="143">
        <v>0</v>
      </c>
      <c r="T182" s="144">
        <f t="shared" si="13"/>
        <v>0</v>
      </c>
      <c r="AR182" s="145" t="s">
        <v>201</v>
      </c>
      <c r="AT182" s="145" t="s">
        <v>144</v>
      </c>
      <c r="AU182" s="145" t="s">
        <v>78</v>
      </c>
      <c r="AY182" s="16" t="s">
        <v>142</v>
      </c>
      <c r="BE182" s="146">
        <f t="shared" si="14"/>
        <v>0</v>
      </c>
      <c r="BF182" s="146">
        <f t="shared" si="15"/>
        <v>0</v>
      </c>
      <c r="BG182" s="146">
        <f t="shared" si="16"/>
        <v>0</v>
      </c>
      <c r="BH182" s="146">
        <f t="shared" si="17"/>
        <v>0</v>
      </c>
      <c r="BI182" s="146">
        <f t="shared" si="18"/>
        <v>0</v>
      </c>
      <c r="BJ182" s="16" t="s">
        <v>74</v>
      </c>
      <c r="BK182" s="146">
        <f t="shared" si="19"/>
        <v>0</v>
      </c>
      <c r="BL182" s="16" t="s">
        <v>201</v>
      </c>
      <c r="BM182" s="145" t="s">
        <v>420</v>
      </c>
    </row>
    <row r="183" spans="2:65" s="1" customFormat="1" ht="24.15" customHeight="1">
      <c r="B183" s="132"/>
      <c r="C183" s="133" t="s">
        <v>304</v>
      </c>
      <c r="D183" s="133" t="s">
        <v>144</v>
      </c>
      <c r="E183" s="134" t="s">
        <v>1174</v>
      </c>
      <c r="F183" s="135" t="s">
        <v>1175</v>
      </c>
      <c r="G183" s="136" t="s">
        <v>365</v>
      </c>
      <c r="H183" s="137">
        <v>0.273</v>
      </c>
      <c r="I183" s="138"/>
      <c r="J183" s="139">
        <f t="shared" si="10"/>
        <v>0</v>
      </c>
      <c r="K183" s="140"/>
      <c r="L183" s="31"/>
      <c r="M183" s="141" t="s">
        <v>1</v>
      </c>
      <c r="N183" s="142" t="s">
        <v>37</v>
      </c>
      <c r="P183" s="143">
        <f t="shared" si="11"/>
        <v>0</v>
      </c>
      <c r="Q183" s="143">
        <v>0</v>
      </c>
      <c r="R183" s="143">
        <f t="shared" si="12"/>
        <v>0</v>
      </c>
      <c r="S183" s="143">
        <v>0</v>
      </c>
      <c r="T183" s="144">
        <f t="shared" si="13"/>
        <v>0</v>
      </c>
      <c r="AR183" s="145" t="s">
        <v>201</v>
      </c>
      <c r="AT183" s="145" t="s">
        <v>144</v>
      </c>
      <c r="AU183" s="145" t="s">
        <v>78</v>
      </c>
      <c r="AY183" s="16" t="s">
        <v>142</v>
      </c>
      <c r="BE183" s="146">
        <f t="shared" si="14"/>
        <v>0</v>
      </c>
      <c r="BF183" s="146">
        <f t="shared" si="15"/>
        <v>0</v>
      </c>
      <c r="BG183" s="146">
        <f t="shared" si="16"/>
        <v>0</v>
      </c>
      <c r="BH183" s="146">
        <f t="shared" si="17"/>
        <v>0</v>
      </c>
      <c r="BI183" s="146">
        <f t="shared" si="18"/>
        <v>0</v>
      </c>
      <c r="BJ183" s="16" t="s">
        <v>74</v>
      </c>
      <c r="BK183" s="146">
        <f t="shared" si="19"/>
        <v>0</v>
      </c>
      <c r="BL183" s="16" t="s">
        <v>201</v>
      </c>
      <c r="BM183" s="145" t="s">
        <v>426</v>
      </c>
    </row>
    <row r="184" spans="2:63" s="11" customFormat="1" ht="22.75" customHeight="1">
      <c r="B184" s="120"/>
      <c r="D184" s="121" t="s">
        <v>69</v>
      </c>
      <c r="E184" s="130" t="s">
        <v>1176</v>
      </c>
      <c r="F184" s="130" t="s">
        <v>1177</v>
      </c>
      <c r="I184" s="123"/>
      <c r="J184" s="131">
        <f>BK184</f>
        <v>0</v>
      </c>
      <c r="L184" s="120"/>
      <c r="M184" s="125"/>
      <c r="P184" s="126">
        <f>SUM(P185:P188)</f>
        <v>0</v>
      </c>
      <c r="R184" s="126">
        <f>SUM(R185:R188)</f>
        <v>0</v>
      </c>
      <c r="T184" s="127">
        <f>SUM(T185:T188)</f>
        <v>0</v>
      </c>
      <c r="AR184" s="121" t="s">
        <v>78</v>
      </c>
      <c r="AT184" s="128" t="s">
        <v>69</v>
      </c>
      <c r="AU184" s="128" t="s">
        <v>74</v>
      </c>
      <c r="AY184" s="121" t="s">
        <v>142</v>
      </c>
      <c r="BK184" s="129">
        <f>SUM(BK185:BK188)</f>
        <v>0</v>
      </c>
    </row>
    <row r="185" spans="2:65" s="1" customFormat="1" ht="21.75" customHeight="1">
      <c r="B185" s="132"/>
      <c r="C185" s="133" t="s">
        <v>414</v>
      </c>
      <c r="D185" s="133" t="s">
        <v>144</v>
      </c>
      <c r="E185" s="134" t="s">
        <v>1178</v>
      </c>
      <c r="F185" s="135" t="s">
        <v>1179</v>
      </c>
      <c r="G185" s="136" t="s">
        <v>232</v>
      </c>
      <c r="H185" s="137">
        <v>40</v>
      </c>
      <c r="I185" s="138"/>
      <c r="J185" s="139">
        <f>ROUND(I185*H185,2)</f>
        <v>0</v>
      </c>
      <c r="K185" s="140"/>
      <c r="L185" s="31"/>
      <c r="M185" s="141" t="s">
        <v>1</v>
      </c>
      <c r="N185" s="142" t="s">
        <v>37</v>
      </c>
      <c r="P185" s="143">
        <f>O185*H185</f>
        <v>0</v>
      </c>
      <c r="Q185" s="143">
        <v>0</v>
      </c>
      <c r="R185" s="143">
        <f>Q185*H185</f>
        <v>0</v>
      </c>
      <c r="S185" s="143">
        <v>0</v>
      </c>
      <c r="T185" s="144">
        <f>S185*H185</f>
        <v>0</v>
      </c>
      <c r="AR185" s="145" t="s">
        <v>201</v>
      </c>
      <c r="AT185" s="145" t="s">
        <v>144</v>
      </c>
      <c r="AU185" s="145" t="s">
        <v>78</v>
      </c>
      <c r="AY185" s="16" t="s">
        <v>142</v>
      </c>
      <c r="BE185" s="146">
        <f>IF(N185="základní",J185,0)</f>
        <v>0</v>
      </c>
      <c r="BF185" s="146">
        <f>IF(N185="snížená",J185,0)</f>
        <v>0</v>
      </c>
      <c r="BG185" s="146">
        <f>IF(N185="zákl. přenesená",J185,0)</f>
        <v>0</v>
      </c>
      <c r="BH185" s="146">
        <f>IF(N185="sníž. přenesená",J185,0)</f>
        <v>0</v>
      </c>
      <c r="BI185" s="146">
        <f>IF(N185="nulová",J185,0)</f>
        <v>0</v>
      </c>
      <c r="BJ185" s="16" t="s">
        <v>74</v>
      </c>
      <c r="BK185" s="146">
        <f>ROUND(I185*H185,2)</f>
        <v>0</v>
      </c>
      <c r="BL185" s="16" t="s">
        <v>201</v>
      </c>
      <c r="BM185" s="145" t="s">
        <v>431</v>
      </c>
    </row>
    <row r="186" spans="2:65" s="1" customFormat="1" ht="24.15" customHeight="1">
      <c r="B186" s="132"/>
      <c r="C186" s="133" t="s">
        <v>311</v>
      </c>
      <c r="D186" s="133" t="s">
        <v>144</v>
      </c>
      <c r="E186" s="134" t="s">
        <v>1180</v>
      </c>
      <c r="F186" s="135" t="s">
        <v>1181</v>
      </c>
      <c r="G186" s="136" t="s">
        <v>232</v>
      </c>
      <c r="H186" s="137">
        <v>20</v>
      </c>
      <c r="I186" s="138"/>
      <c r="J186" s="139">
        <f>ROUND(I186*H186,2)</f>
        <v>0</v>
      </c>
      <c r="K186" s="140"/>
      <c r="L186" s="31"/>
      <c r="M186" s="141" t="s">
        <v>1</v>
      </c>
      <c r="N186" s="142" t="s">
        <v>37</v>
      </c>
      <c r="P186" s="143">
        <f>O186*H186</f>
        <v>0</v>
      </c>
      <c r="Q186" s="143">
        <v>0</v>
      </c>
      <c r="R186" s="143">
        <f>Q186*H186</f>
        <v>0</v>
      </c>
      <c r="S186" s="143">
        <v>0</v>
      </c>
      <c r="T186" s="144">
        <f>S186*H186</f>
        <v>0</v>
      </c>
      <c r="AR186" s="145" t="s">
        <v>201</v>
      </c>
      <c r="AT186" s="145" t="s">
        <v>144</v>
      </c>
      <c r="AU186" s="145" t="s">
        <v>78</v>
      </c>
      <c r="AY186" s="16" t="s">
        <v>142</v>
      </c>
      <c r="BE186" s="146">
        <f>IF(N186="základní",J186,0)</f>
        <v>0</v>
      </c>
      <c r="BF186" s="146">
        <f>IF(N186="snížená",J186,0)</f>
        <v>0</v>
      </c>
      <c r="BG186" s="146">
        <f>IF(N186="zákl. přenesená",J186,0)</f>
        <v>0</v>
      </c>
      <c r="BH186" s="146">
        <f>IF(N186="sníž. přenesená",J186,0)</f>
        <v>0</v>
      </c>
      <c r="BI186" s="146">
        <f>IF(N186="nulová",J186,0)</f>
        <v>0</v>
      </c>
      <c r="BJ186" s="16" t="s">
        <v>74</v>
      </c>
      <c r="BK186" s="146">
        <f>ROUND(I186*H186,2)</f>
        <v>0</v>
      </c>
      <c r="BL186" s="16" t="s">
        <v>201</v>
      </c>
      <c r="BM186" s="145" t="s">
        <v>437</v>
      </c>
    </row>
    <row r="187" spans="2:65" s="1" customFormat="1" ht="24.15" customHeight="1">
      <c r="B187" s="132"/>
      <c r="C187" s="133" t="s">
        <v>423</v>
      </c>
      <c r="D187" s="133" t="s">
        <v>144</v>
      </c>
      <c r="E187" s="134" t="s">
        <v>1182</v>
      </c>
      <c r="F187" s="135" t="s">
        <v>1183</v>
      </c>
      <c r="G187" s="136" t="s">
        <v>365</v>
      </c>
      <c r="H187" s="137">
        <v>0.1</v>
      </c>
      <c r="I187" s="138"/>
      <c r="J187" s="139">
        <f>ROUND(I187*H187,2)</f>
        <v>0</v>
      </c>
      <c r="K187" s="140"/>
      <c r="L187" s="31"/>
      <c r="M187" s="141" t="s">
        <v>1</v>
      </c>
      <c r="N187" s="142" t="s">
        <v>37</v>
      </c>
      <c r="P187" s="143">
        <f>O187*H187</f>
        <v>0</v>
      </c>
      <c r="Q187" s="143">
        <v>0</v>
      </c>
      <c r="R187" s="143">
        <f>Q187*H187</f>
        <v>0</v>
      </c>
      <c r="S187" s="143">
        <v>0</v>
      </c>
      <c r="T187" s="144">
        <f>S187*H187</f>
        <v>0</v>
      </c>
      <c r="AR187" s="145" t="s">
        <v>201</v>
      </c>
      <c r="AT187" s="145" t="s">
        <v>144</v>
      </c>
      <c r="AU187" s="145" t="s">
        <v>78</v>
      </c>
      <c r="AY187" s="16" t="s">
        <v>142</v>
      </c>
      <c r="BE187" s="146">
        <f>IF(N187="základní",J187,0)</f>
        <v>0</v>
      </c>
      <c r="BF187" s="146">
        <f>IF(N187="snížená",J187,0)</f>
        <v>0</v>
      </c>
      <c r="BG187" s="146">
        <f>IF(N187="zákl. přenesená",J187,0)</f>
        <v>0</v>
      </c>
      <c r="BH187" s="146">
        <f>IF(N187="sníž. přenesená",J187,0)</f>
        <v>0</v>
      </c>
      <c r="BI187" s="146">
        <f>IF(N187="nulová",J187,0)</f>
        <v>0</v>
      </c>
      <c r="BJ187" s="16" t="s">
        <v>74</v>
      </c>
      <c r="BK187" s="146">
        <f>ROUND(I187*H187,2)</f>
        <v>0</v>
      </c>
      <c r="BL187" s="16" t="s">
        <v>201</v>
      </c>
      <c r="BM187" s="145" t="s">
        <v>442</v>
      </c>
    </row>
    <row r="188" spans="2:65" s="1" customFormat="1" ht="24.15" customHeight="1">
      <c r="B188" s="132"/>
      <c r="C188" s="133" t="s">
        <v>316</v>
      </c>
      <c r="D188" s="133" t="s">
        <v>144</v>
      </c>
      <c r="E188" s="134" t="s">
        <v>1184</v>
      </c>
      <c r="F188" s="135" t="s">
        <v>1185</v>
      </c>
      <c r="G188" s="136" t="s">
        <v>365</v>
      </c>
      <c r="H188" s="137">
        <v>0.018</v>
      </c>
      <c r="I188" s="138"/>
      <c r="J188" s="139">
        <f>ROUND(I188*H188,2)</f>
        <v>0</v>
      </c>
      <c r="K188" s="140"/>
      <c r="L188" s="31"/>
      <c r="M188" s="141" t="s">
        <v>1</v>
      </c>
      <c r="N188" s="142" t="s">
        <v>37</v>
      </c>
      <c r="P188" s="143">
        <f>O188*H188</f>
        <v>0</v>
      </c>
      <c r="Q188" s="143">
        <v>0</v>
      </c>
      <c r="R188" s="143">
        <f>Q188*H188</f>
        <v>0</v>
      </c>
      <c r="S188" s="143">
        <v>0</v>
      </c>
      <c r="T188" s="144">
        <f>S188*H188</f>
        <v>0</v>
      </c>
      <c r="AR188" s="145" t="s">
        <v>201</v>
      </c>
      <c r="AT188" s="145" t="s">
        <v>144</v>
      </c>
      <c r="AU188" s="145" t="s">
        <v>78</v>
      </c>
      <c r="AY188" s="16" t="s">
        <v>142</v>
      </c>
      <c r="BE188" s="146">
        <f>IF(N188="základní",J188,0)</f>
        <v>0</v>
      </c>
      <c r="BF188" s="146">
        <f>IF(N188="snížená",J188,0)</f>
        <v>0</v>
      </c>
      <c r="BG188" s="146">
        <f>IF(N188="zákl. přenesená",J188,0)</f>
        <v>0</v>
      </c>
      <c r="BH188" s="146">
        <f>IF(N188="sníž. přenesená",J188,0)</f>
        <v>0</v>
      </c>
      <c r="BI188" s="146">
        <f>IF(N188="nulová",J188,0)</f>
        <v>0</v>
      </c>
      <c r="BJ188" s="16" t="s">
        <v>74</v>
      </c>
      <c r="BK188" s="146">
        <f>ROUND(I188*H188,2)</f>
        <v>0</v>
      </c>
      <c r="BL188" s="16" t="s">
        <v>201</v>
      </c>
      <c r="BM188" s="145" t="s">
        <v>446</v>
      </c>
    </row>
    <row r="189" spans="2:63" s="11" customFormat="1" ht="22.75" customHeight="1">
      <c r="B189" s="120"/>
      <c r="D189" s="121" t="s">
        <v>69</v>
      </c>
      <c r="E189" s="130" t="s">
        <v>1186</v>
      </c>
      <c r="F189" s="130" t="s">
        <v>1187</v>
      </c>
      <c r="I189" s="123"/>
      <c r="J189" s="131">
        <f>BK189</f>
        <v>0</v>
      </c>
      <c r="L189" s="120"/>
      <c r="M189" s="125"/>
      <c r="P189" s="126">
        <f>SUM(P190:P203)</f>
        <v>0</v>
      </c>
      <c r="R189" s="126">
        <f>SUM(R190:R203)</f>
        <v>0</v>
      </c>
      <c r="T189" s="127">
        <f>SUM(T190:T203)</f>
        <v>0</v>
      </c>
      <c r="AR189" s="121" t="s">
        <v>78</v>
      </c>
      <c r="AT189" s="128" t="s">
        <v>69</v>
      </c>
      <c r="AU189" s="128" t="s">
        <v>74</v>
      </c>
      <c r="AY189" s="121" t="s">
        <v>142</v>
      </c>
      <c r="BK189" s="129">
        <f>SUM(BK190:BK203)</f>
        <v>0</v>
      </c>
    </row>
    <row r="190" spans="2:65" s="1" customFormat="1" ht="16.5" customHeight="1">
      <c r="B190" s="132"/>
      <c r="C190" s="133" t="s">
        <v>434</v>
      </c>
      <c r="D190" s="133" t="s">
        <v>144</v>
      </c>
      <c r="E190" s="134" t="s">
        <v>1188</v>
      </c>
      <c r="F190" s="135" t="s">
        <v>1189</v>
      </c>
      <c r="G190" s="136" t="s">
        <v>232</v>
      </c>
      <c r="H190" s="137">
        <v>35</v>
      </c>
      <c r="I190" s="138"/>
      <c r="J190" s="139">
        <f>ROUND(I190*H190,2)</f>
        <v>0</v>
      </c>
      <c r="K190" s="140"/>
      <c r="L190" s="31"/>
      <c r="M190" s="141" t="s">
        <v>1</v>
      </c>
      <c r="N190" s="142" t="s">
        <v>37</v>
      </c>
      <c r="P190" s="143">
        <f>O190*H190</f>
        <v>0</v>
      </c>
      <c r="Q190" s="143">
        <v>0</v>
      </c>
      <c r="R190" s="143">
        <f>Q190*H190</f>
        <v>0</v>
      </c>
      <c r="S190" s="143">
        <v>0</v>
      </c>
      <c r="T190" s="144">
        <f>S190*H190</f>
        <v>0</v>
      </c>
      <c r="AR190" s="145" t="s">
        <v>201</v>
      </c>
      <c r="AT190" s="145" t="s">
        <v>144</v>
      </c>
      <c r="AU190" s="145" t="s">
        <v>78</v>
      </c>
      <c r="AY190" s="16" t="s">
        <v>142</v>
      </c>
      <c r="BE190" s="146">
        <f>IF(N190="základní",J190,0)</f>
        <v>0</v>
      </c>
      <c r="BF190" s="146">
        <f>IF(N190="snížená",J190,0)</f>
        <v>0</v>
      </c>
      <c r="BG190" s="146">
        <f>IF(N190="zákl. přenesená",J190,0)</f>
        <v>0</v>
      </c>
      <c r="BH190" s="146">
        <f>IF(N190="sníž. přenesená",J190,0)</f>
        <v>0</v>
      </c>
      <c r="BI190" s="146">
        <f>IF(N190="nulová",J190,0)</f>
        <v>0</v>
      </c>
      <c r="BJ190" s="16" t="s">
        <v>74</v>
      </c>
      <c r="BK190" s="146">
        <f>ROUND(I190*H190,2)</f>
        <v>0</v>
      </c>
      <c r="BL190" s="16" t="s">
        <v>201</v>
      </c>
      <c r="BM190" s="145" t="s">
        <v>451</v>
      </c>
    </row>
    <row r="191" spans="2:47" s="1" customFormat="1" ht="27">
      <c r="B191" s="31"/>
      <c r="D191" s="148" t="s">
        <v>987</v>
      </c>
      <c r="F191" s="184" t="s">
        <v>1190</v>
      </c>
      <c r="I191" s="185"/>
      <c r="L191" s="31"/>
      <c r="M191" s="186"/>
      <c r="T191" s="55"/>
      <c r="AT191" s="16" t="s">
        <v>987</v>
      </c>
      <c r="AU191" s="16" t="s">
        <v>78</v>
      </c>
    </row>
    <row r="192" spans="2:65" s="1" customFormat="1" ht="24.15" customHeight="1">
      <c r="B192" s="132"/>
      <c r="C192" s="133" t="s">
        <v>322</v>
      </c>
      <c r="D192" s="133" t="s">
        <v>144</v>
      </c>
      <c r="E192" s="134" t="s">
        <v>1191</v>
      </c>
      <c r="F192" s="135" t="s">
        <v>1192</v>
      </c>
      <c r="G192" s="136" t="s">
        <v>232</v>
      </c>
      <c r="H192" s="137">
        <v>320</v>
      </c>
      <c r="I192" s="138"/>
      <c r="J192" s="139">
        <f aca="true" t="shared" si="20" ref="J192:J200">ROUND(I192*H192,2)</f>
        <v>0</v>
      </c>
      <c r="K192" s="140"/>
      <c r="L192" s="31"/>
      <c r="M192" s="141" t="s">
        <v>1</v>
      </c>
      <c r="N192" s="142" t="s">
        <v>37</v>
      </c>
      <c r="P192" s="143">
        <f aca="true" t="shared" si="21" ref="P192:P200">O192*H192</f>
        <v>0</v>
      </c>
      <c r="Q192" s="143">
        <v>0</v>
      </c>
      <c r="R192" s="143">
        <f aca="true" t="shared" si="22" ref="R192:R200">Q192*H192</f>
        <v>0</v>
      </c>
      <c r="S192" s="143">
        <v>0</v>
      </c>
      <c r="T192" s="144">
        <f aca="true" t="shared" si="23" ref="T192:T200">S192*H192</f>
        <v>0</v>
      </c>
      <c r="AR192" s="145" t="s">
        <v>201</v>
      </c>
      <c r="AT192" s="145" t="s">
        <v>144</v>
      </c>
      <c r="AU192" s="145" t="s">
        <v>78</v>
      </c>
      <c r="AY192" s="16" t="s">
        <v>142</v>
      </c>
      <c r="BE192" s="146">
        <f aca="true" t="shared" si="24" ref="BE192:BE200">IF(N192="základní",J192,0)</f>
        <v>0</v>
      </c>
      <c r="BF192" s="146">
        <f aca="true" t="shared" si="25" ref="BF192:BF200">IF(N192="snížená",J192,0)</f>
        <v>0</v>
      </c>
      <c r="BG192" s="146">
        <f aca="true" t="shared" si="26" ref="BG192:BG200">IF(N192="zákl. přenesená",J192,0)</f>
        <v>0</v>
      </c>
      <c r="BH192" s="146">
        <f aca="true" t="shared" si="27" ref="BH192:BH200">IF(N192="sníž. přenesená",J192,0)</f>
        <v>0</v>
      </c>
      <c r="BI192" s="146">
        <f aca="true" t="shared" si="28" ref="BI192:BI200">IF(N192="nulová",J192,0)</f>
        <v>0</v>
      </c>
      <c r="BJ192" s="16" t="s">
        <v>74</v>
      </c>
      <c r="BK192" s="146">
        <f aca="true" t="shared" si="29" ref="BK192:BK200">ROUND(I192*H192,2)</f>
        <v>0</v>
      </c>
      <c r="BL192" s="16" t="s">
        <v>201</v>
      </c>
      <c r="BM192" s="145" t="s">
        <v>458</v>
      </c>
    </row>
    <row r="193" spans="2:65" s="1" customFormat="1" ht="24.15" customHeight="1">
      <c r="B193" s="132"/>
      <c r="C193" s="133" t="s">
        <v>443</v>
      </c>
      <c r="D193" s="133" t="s">
        <v>144</v>
      </c>
      <c r="E193" s="134" t="s">
        <v>1193</v>
      </c>
      <c r="F193" s="135" t="s">
        <v>1194</v>
      </c>
      <c r="G193" s="136" t="s">
        <v>232</v>
      </c>
      <c r="H193" s="137">
        <v>20</v>
      </c>
      <c r="I193" s="138"/>
      <c r="J193" s="139">
        <f t="shared" si="20"/>
        <v>0</v>
      </c>
      <c r="K193" s="140"/>
      <c r="L193" s="31"/>
      <c r="M193" s="141" t="s">
        <v>1</v>
      </c>
      <c r="N193" s="142" t="s">
        <v>37</v>
      </c>
      <c r="P193" s="143">
        <f t="shared" si="21"/>
        <v>0</v>
      </c>
      <c r="Q193" s="143">
        <v>0</v>
      </c>
      <c r="R193" s="143">
        <f t="shared" si="22"/>
        <v>0</v>
      </c>
      <c r="S193" s="143">
        <v>0</v>
      </c>
      <c r="T193" s="144">
        <f t="shared" si="23"/>
        <v>0</v>
      </c>
      <c r="AR193" s="145" t="s">
        <v>201</v>
      </c>
      <c r="AT193" s="145" t="s">
        <v>144</v>
      </c>
      <c r="AU193" s="145" t="s">
        <v>78</v>
      </c>
      <c r="AY193" s="16" t="s">
        <v>142</v>
      </c>
      <c r="BE193" s="146">
        <f t="shared" si="24"/>
        <v>0</v>
      </c>
      <c r="BF193" s="146">
        <f t="shared" si="25"/>
        <v>0</v>
      </c>
      <c r="BG193" s="146">
        <f t="shared" si="26"/>
        <v>0</v>
      </c>
      <c r="BH193" s="146">
        <f t="shared" si="27"/>
        <v>0</v>
      </c>
      <c r="BI193" s="146">
        <f t="shared" si="28"/>
        <v>0</v>
      </c>
      <c r="BJ193" s="16" t="s">
        <v>74</v>
      </c>
      <c r="BK193" s="146">
        <f t="shared" si="29"/>
        <v>0</v>
      </c>
      <c r="BL193" s="16" t="s">
        <v>201</v>
      </c>
      <c r="BM193" s="145" t="s">
        <v>464</v>
      </c>
    </row>
    <row r="194" spans="2:65" s="1" customFormat="1" ht="44.25" customHeight="1">
      <c r="B194" s="132"/>
      <c r="C194" s="168" t="s">
        <v>331</v>
      </c>
      <c r="D194" s="168" t="s">
        <v>398</v>
      </c>
      <c r="E194" s="169" t="s">
        <v>1195</v>
      </c>
      <c r="F194" s="170" t="s">
        <v>1196</v>
      </c>
      <c r="G194" s="171" t="s">
        <v>232</v>
      </c>
      <c r="H194" s="172">
        <v>2</v>
      </c>
      <c r="I194" s="173"/>
      <c r="J194" s="174">
        <f t="shared" si="20"/>
        <v>0</v>
      </c>
      <c r="K194" s="175"/>
      <c r="L194" s="176"/>
      <c r="M194" s="177" t="s">
        <v>1</v>
      </c>
      <c r="N194" s="178" t="s">
        <v>37</v>
      </c>
      <c r="P194" s="143">
        <f t="shared" si="21"/>
        <v>0</v>
      </c>
      <c r="Q194" s="143">
        <v>0</v>
      </c>
      <c r="R194" s="143">
        <f t="shared" si="22"/>
        <v>0</v>
      </c>
      <c r="S194" s="143">
        <v>0</v>
      </c>
      <c r="T194" s="144">
        <f t="shared" si="23"/>
        <v>0</v>
      </c>
      <c r="AR194" s="145" t="s">
        <v>261</v>
      </c>
      <c r="AT194" s="145" t="s">
        <v>398</v>
      </c>
      <c r="AU194" s="145" t="s">
        <v>78</v>
      </c>
      <c r="AY194" s="16" t="s">
        <v>142</v>
      </c>
      <c r="BE194" s="146">
        <f t="shared" si="24"/>
        <v>0</v>
      </c>
      <c r="BF194" s="146">
        <f t="shared" si="25"/>
        <v>0</v>
      </c>
      <c r="BG194" s="146">
        <f t="shared" si="26"/>
        <v>0</v>
      </c>
      <c r="BH194" s="146">
        <f t="shared" si="27"/>
        <v>0</v>
      </c>
      <c r="BI194" s="146">
        <f t="shared" si="28"/>
        <v>0</v>
      </c>
      <c r="BJ194" s="16" t="s">
        <v>74</v>
      </c>
      <c r="BK194" s="146">
        <f t="shared" si="29"/>
        <v>0</v>
      </c>
      <c r="BL194" s="16" t="s">
        <v>201</v>
      </c>
      <c r="BM194" s="145" t="s">
        <v>228</v>
      </c>
    </row>
    <row r="195" spans="2:65" s="1" customFormat="1" ht="44.25" customHeight="1">
      <c r="B195" s="132"/>
      <c r="C195" s="168" t="s">
        <v>455</v>
      </c>
      <c r="D195" s="168" t="s">
        <v>398</v>
      </c>
      <c r="E195" s="169" t="s">
        <v>1197</v>
      </c>
      <c r="F195" s="170" t="s">
        <v>1198</v>
      </c>
      <c r="G195" s="171" t="s">
        <v>232</v>
      </c>
      <c r="H195" s="172">
        <v>2</v>
      </c>
      <c r="I195" s="173"/>
      <c r="J195" s="174">
        <f t="shared" si="20"/>
        <v>0</v>
      </c>
      <c r="K195" s="175"/>
      <c r="L195" s="176"/>
      <c r="M195" s="177" t="s">
        <v>1</v>
      </c>
      <c r="N195" s="178" t="s">
        <v>37</v>
      </c>
      <c r="P195" s="143">
        <f t="shared" si="21"/>
        <v>0</v>
      </c>
      <c r="Q195" s="143">
        <v>0</v>
      </c>
      <c r="R195" s="143">
        <f t="shared" si="22"/>
        <v>0</v>
      </c>
      <c r="S195" s="143">
        <v>0</v>
      </c>
      <c r="T195" s="144">
        <f t="shared" si="23"/>
        <v>0</v>
      </c>
      <c r="AR195" s="145" t="s">
        <v>261</v>
      </c>
      <c r="AT195" s="145" t="s">
        <v>398</v>
      </c>
      <c r="AU195" s="145" t="s">
        <v>78</v>
      </c>
      <c r="AY195" s="16" t="s">
        <v>142</v>
      </c>
      <c r="BE195" s="146">
        <f t="shared" si="24"/>
        <v>0</v>
      </c>
      <c r="BF195" s="146">
        <f t="shared" si="25"/>
        <v>0</v>
      </c>
      <c r="BG195" s="146">
        <f t="shared" si="26"/>
        <v>0</v>
      </c>
      <c r="BH195" s="146">
        <f t="shared" si="27"/>
        <v>0</v>
      </c>
      <c r="BI195" s="146">
        <f t="shared" si="28"/>
        <v>0</v>
      </c>
      <c r="BJ195" s="16" t="s">
        <v>74</v>
      </c>
      <c r="BK195" s="146">
        <f t="shared" si="29"/>
        <v>0</v>
      </c>
      <c r="BL195" s="16" t="s">
        <v>201</v>
      </c>
      <c r="BM195" s="145" t="s">
        <v>470</v>
      </c>
    </row>
    <row r="196" spans="2:65" s="1" customFormat="1" ht="44.25" customHeight="1">
      <c r="B196" s="132"/>
      <c r="C196" s="168" t="s">
        <v>337</v>
      </c>
      <c r="D196" s="168" t="s">
        <v>398</v>
      </c>
      <c r="E196" s="169" t="s">
        <v>1199</v>
      </c>
      <c r="F196" s="170" t="s">
        <v>1200</v>
      </c>
      <c r="G196" s="171" t="s">
        <v>232</v>
      </c>
      <c r="H196" s="172">
        <v>2</v>
      </c>
      <c r="I196" s="173"/>
      <c r="J196" s="174">
        <f t="shared" si="20"/>
        <v>0</v>
      </c>
      <c r="K196" s="175"/>
      <c r="L196" s="176"/>
      <c r="M196" s="177" t="s">
        <v>1</v>
      </c>
      <c r="N196" s="178" t="s">
        <v>37</v>
      </c>
      <c r="P196" s="143">
        <f t="shared" si="21"/>
        <v>0</v>
      </c>
      <c r="Q196" s="143">
        <v>0</v>
      </c>
      <c r="R196" s="143">
        <f t="shared" si="22"/>
        <v>0</v>
      </c>
      <c r="S196" s="143">
        <v>0</v>
      </c>
      <c r="T196" s="144">
        <f t="shared" si="23"/>
        <v>0</v>
      </c>
      <c r="AR196" s="145" t="s">
        <v>261</v>
      </c>
      <c r="AT196" s="145" t="s">
        <v>398</v>
      </c>
      <c r="AU196" s="145" t="s">
        <v>78</v>
      </c>
      <c r="AY196" s="16" t="s">
        <v>142</v>
      </c>
      <c r="BE196" s="146">
        <f t="shared" si="24"/>
        <v>0</v>
      </c>
      <c r="BF196" s="146">
        <f t="shared" si="25"/>
        <v>0</v>
      </c>
      <c r="BG196" s="146">
        <f t="shared" si="26"/>
        <v>0</v>
      </c>
      <c r="BH196" s="146">
        <f t="shared" si="27"/>
        <v>0</v>
      </c>
      <c r="BI196" s="146">
        <f t="shared" si="28"/>
        <v>0</v>
      </c>
      <c r="BJ196" s="16" t="s">
        <v>74</v>
      </c>
      <c r="BK196" s="146">
        <f t="shared" si="29"/>
        <v>0</v>
      </c>
      <c r="BL196" s="16" t="s">
        <v>201</v>
      </c>
      <c r="BM196" s="145" t="s">
        <v>474</v>
      </c>
    </row>
    <row r="197" spans="2:65" s="1" customFormat="1" ht="44.25" customHeight="1">
      <c r="B197" s="132"/>
      <c r="C197" s="168" t="s">
        <v>465</v>
      </c>
      <c r="D197" s="168" t="s">
        <v>398</v>
      </c>
      <c r="E197" s="169" t="s">
        <v>1201</v>
      </c>
      <c r="F197" s="170" t="s">
        <v>1202</v>
      </c>
      <c r="G197" s="171" t="s">
        <v>232</v>
      </c>
      <c r="H197" s="172">
        <v>9</v>
      </c>
      <c r="I197" s="173"/>
      <c r="J197" s="174">
        <f t="shared" si="20"/>
        <v>0</v>
      </c>
      <c r="K197" s="175"/>
      <c r="L197" s="176"/>
      <c r="M197" s="177" t="s">
        <v>1</v>
      </c>
      <c r="N197" s="178" t="s">
        <v>37</v>
      </c>
      <c r="P197" s="143">
        <f t="shared" si="21"/>
        <v>0</v>
      </c>
      <c r="Q197" s="143">
        <v>0</v>
      </c>
      <c r="R197" s="143">
        <f t="shared" si="22"/>
        <v>0</v>
      </c>
      <c r="S197" s="143">
        <v>0</v>
      </c>
      <c r="T197" s="144">
        <f t="shared" si="23"/>
        <v>0</v>
      </c>
      <c r="AR197" s="145" t="s">
        <v>261</v>
      </c>
      <c r="AT197" s="145" t="s">
        <v>398</v>
      </c>
      <c r="AU197" s="145" t="s">
        <v>78</v>
      </c>
      <c r="AY197" s="16" t="s">
        <v>142</v>
      </c>
      <c r="BE197" s="146">
        <f t="shared" si="24"/>
        <v>0</v>
      </c>
      <c r="BF197" s="146">
        <f t="shared" si="25"/>
        <v>0</v>
      </c>
      <c r="BG197" s="146">
        <f t="shared" si="26"/>
        <v>0</v>
      </c>
      <c r="BH197" s="146">
        <f t="shared" si="27"/>
        <v>0</v>
      </c>
      <c r="BI197" s="146">
        <f t="shared" si="28"/>
        <v>0</v>
      </c>
      <c r="BJ197" s="16" t="s">
        <v>74</v>
      </c>
      <c r="BK197" s="146">
        <f t="shared" si="29"/>
        <v>0</v>
      </c>
      <c r="BL197" s="16" t="s">
        <v>201</v>
      </c>
      <c r="BM197" s="145" t="s">
        <v>477</v>
      </c>
    </row>
    <row r="198" spans="2:65" s="1" customFormat="1" ht="44.25" customHeight="1">
      <c r="B198" s="132"/>
      <c r="C198" s="168" t="s">
        <v>343</v>
      </c>
      <c r="D198" s="168" t="s">
        <v>398</v>
      </c>
      <c r="E198" s="169" t="s">
        <v>1203</v>
      </c>
      <c r="F198" s="170" t="s">
        <v>1204</v>
      </c>
      <c r="G198" s="171" t="s">
        <v>232</v>
      </c>
      <c r="H198" s="172">
        <v>3</v>
      </c>
      <c r="I198" s="173"/>
      <c r="J198" s="174">
        <f t="shared" si="20"/>
        <v>0</v>
      </c>
      <c r="K198" s="175"/>
      <c r="L198" s="176"/>
      <c r="M198" s="177" t="s">
        <v>1</v>
      </c>
      <c r="N198" s="178" t="s">
        <v>37</v>
      </c>
      <c r="P198" s="143">
        <f t="shared" si="21"/>
        <v>0</v>
      </c>
      <c r="Q198" s="143">
        <v>0</v>
      </c>
      <c r="R198" s="143">
        <f t="shared" si="22"/>
        <v>0</v>
      </c>
      <c r="S198" s="143">
        <v>0</v>
      </c>
      <c r="T198" s="144">
        <f t="shared" si="23"/>
        <v>0</v>
      </c>
      <c r="AR198" s="145" t="s">
        <v>261</v>
      </c>
      <c r="AT198" s="145" t="s">
        <v>398</v>
      </c>
      <c r="AU198" s="145" t="s">
        <v>78</v>
      </c>
      <c r="AY198" s="16" t="s">
        <v>142</v>
      </c>
      <c r="BE198" s="146">
        <f t="shared" si="24"/>
        <v>0</v>
      </c>
      <c r="BF198" s="146">
        <f t="shared" si="25"/>
        <v>0</v>
      </c>
      <c r="BG198" s="146">
        <f t="shared" si="26"/>
        <v>0</v>
      </c>
      <c r="BH198" s="146">
        <f t="shared" si="27"/>
        <v>0</v>
      </c>
      <c r="BI198" s="146">
        <f t="shared" si="28"/>
        <v>0</v>
      </c>
      <c r="BJ198" s="16" t="s">
        <v>74</v>
      </c>
      <c r="BK198" s="146">
        <f t="shared" si="29"/>
        <v>0</v>
      </c>
      <c r="BL198" s="16" t="s">
        <v>201</v>
      </c>
      <c r="BM198" s="145" t="s">
        <v>481</v>
      </c>
    </row>
    <row r="199" spans="2:65" s="1" customFormat="1" ht="44.25" customHeight="1">
      <c r="B199" s="132"/>
      <c r="C199" s="168" t="s">
        <v>471</v>
      </c>
      <c r="D199" s="168" t="s">
        <v>398</v>
      </c>
      <c r="E199" s="169" t="s">
        <v>1205</v>
      </c>
      <c r="F199" s="170" t="s">
        <v>1206</v>
      </c>
      <c r="G199" s="171" t="s">
        <v>232</v>
      </c>
      <c r="H199" s="172">
        <v>2</v>
      </c>
      <c r="I199" s="173"/>
      <c r="J199" s="174">
        <f t="shared" si="20"/>
        <v>0</v>
      </c>
      <c r="K199" s="175"/>
      <c r="L199" s="176"/>
      <c r="M199" s="177" t="s">
        <v>1</v>
      </c>
      <c r="N199" s="178" t="s">
        <v>37</v>
      </c>
      <c r="P199" s="143">
        <f t="shared" si="21"/>
        <v>0</v>
      </c>
      <c r="Q199" s="143">
        <v>0</v>
      </c>
      <c r="R199" s="143">
        <f t="shared" si="22"/>
        <v>0</v>
      </c>
      <c r="S199" s="143">
        <v>0</v>
      </c>
      <c r="T199" s="144">
        <f t="shared" si="23"/>
        <v>0</v>
      </c>
      <c r="AR199" s="145" t="s">
        <v>261</v>
      </c>
      <c r="AT199" s="145" t="s">
        <v>398</v>
      </c>
      <c r="AU199" s="145" t="s">
        <v>78</v>
      </c>
      <c r="AY199" s="16" t="s">
        <v>142</v>
      </c>
      <c r="BE199" s="146">
        <f t="shared" si="24"/>
        <v>0</v>
      </c>
      <c r="BF199" s="146">
        <f t="shared" si="25"/>
        <v>0</v>
      </c>
      <c r="BG199" s="146">
        <f t="shared" si="26"/>
        <v>0</v>
      </c>
      <c r="BH199" s="146">
        <f t="shared" si="27"/>
        <v>0</v>
      </c>
      <c r="BI199" s="146">
        <f t="shared" si="28"/>
        <v>0</v>
      </c>
      <c r="BJ199" s="16" t="s">
        <v>74</v>
      </c>
      <c r="BK199" s="146">
        <f t="shared" si="29"/>
        <v>0</v>
      </c>
      <c r="BL199" s="16" t="s">
        <v>201</v>
      </c>
      <c r="BM199" s="145" t="s">
        <v>484</v>
      </c>
    </row>
    <row r="200" spans="2:65" s="1" customFormat="1" ht="16.5" customHeight="1">
      <c r="B200" s="132"/>
      <c r="C200" s="133" t="s">
        <v>348</v>
      </c>
      <c r="D200" s="133" t="s">
        <v>144</v>
      </c>
      <c r="E200" s="134" t="s">
        <v>1207</v>
      </c>
      <c r="F200" s="135" t="s">
        <v>1208</v>
      </c>
      <c r="G200" s="136" t="s">
        <v>232</v>
      </c>
      <c r="H200" s="137">
        <v>35</v>
      </c>
      <c r="I200" s="138"/>
      <c r="J200" s="139">
        <f t="shared" si="20"/>
        <v>0</v>
      </c>
      <c r="K200" s="140"/>
      <c r="L200" s="31"/>
      <c r="M200" s="141" t="s">
        <v>1</v>
      </c>
      <c r="N200" s="142" t="s">
        <v>37</v>
      </c>
      <c r="P200" s="143">
        <f t="shared" si="21"/>
        <v>0</v>
      </c>
      <c r="Q200" s="143">
        <v>0</v>
      </c>
      <c r="R200" s="143">
        <f t="shared" si="22"/>
        <v>0</v>
      </c>
      <c r="S200" s="143">
        <v>0</v>
      </c>
      <c r="T200" s="144">
        <f t="shared" si="23"/>
        <v>0</v>
      </c>
      <c r="AR200" s="145" t="s">
        <v>201</v>
      </c>
      <c r="AT200" s="145" t="s">
        <v>144</v>
      </c>
      <c r="AU200" s="145" t="s">
        <v>78</v>
      </c>
      <c r="AY200" s="16" t="s">
        <v>142</v>
      </c>
      <c r="BE200" s="146">
        <f t="shared" si="24"/>
        <v>0</v>
      </c>
      <c r="BF200" s="146">
        <f t="shared" si="25"/>
        <v>0</v>
      </c>
      <c r="BG200" s="146">
        <f t="shared" si="26"/>
        <v>0</v>
      </c>
      <c r="BH200" s="146">
        <f t="shared" si="27"/>
        <v>0</v>
      </c>
      <c r="BI200" s="146">
        <f t="shared" si="28"/>
        <v>0</v>
      </c>
      <c r="BJ200" s="16" t="s">
        <v>74</v>
      </c>
      <c r="BK200" s="146">
        <f t="shared" si="29"/>
        <v>0</v>
      </c>
      <c r="BL200" s="16" t="s">
        <v>201</v>
      </c>
      <c r="BM200" s="145" t="s">
        <v>488</v>
      </c>
    </row>
    <row r="201" spans="2:47" s="1" customFormat="1" ht="27">
      <c r="B201" s="31"/>
      <c r="D201" s="148" t="s">
        <v>987</v>
      </c>
      <c r="F201" s="184" t="s">
        <v>1209</v>
      </c>
      <c r="I201" s="185"/>
      <c r="L201" s="31"/>
      <c r="M201" s="186"/>
      <c r="T201" s="55"/>
      <c r="AT201" s="16" t="s">
        <v>987</v>
      </c>
      <c r="AU201" s="16" t="s">
        <v>78</v>
      </c>
    </row>
    <row r="202" spans="2:65" s="1" customFormat="1" ht="33" customHeight="1">
      <c r="B202" s="132"/>
      <c r="C202" s="133" t="s">
        <v>478</v>
      </c>
      <c r="D202" s="133" t="s">
        <v>144</v>
      </c>
      <c r="E202" s="134" t="s">
        <v>1210</v>
      </c>
      <c r="F202" s="135" t="s">
        <v>1211</v>
      </c>
      <c r="G202" s="136" t="s">
        <v>365</v>
      </c>
      <c r="H202" s="137">
        <v>1.3</v>
      </c>
      <c r="I202" s="138"/>
      <c r="J202" s="139">
        <f>ROUND(I202*H202,2)</f>
        <v>0</v>
      </c>
      <c r="K202" s="140"/>
      <c r="L202" s="31"/>
      <c r="M202" s="141" t="s">
        <v>1</v>
      </c>
      <c r="N202" s="142" t="s">
        <v>37</v>
      </c>
      <c r="P202" s="143">
        <f>O202*H202</f>
        <v>0</v>
      </c>
      <c r="Q202" s="143">
        <v>0</v>
      </c>
      <c r="R202" s="143">
        <f>Q202*H202</f>
        <v>0</v>
      </c>
      <c r="S202" s="143">
        <v>0</v>
      </c>
      <c r="T202" s="144">
        <f>S202*H202</f>
        <v>0</v>
      </c>
      <c r="AR202" s="145" t="s">
        <v>201</v>
      </c>
      <c r="AT202" s="145" t="s">
        <v>144</v>
      </c>
      <c r="AU202" s="145" t="s">
        <v>78</v>
      </c>
      <c r="AY202" s="16" t="s">
        <v>142</v>
      </c>
      <c r="BE202" s="146">
        <f>IF(N202="základní",J202,0)</f>
        <v>0</v>
      </c>
      <c r="BF202" s="146">
        <f>IF(N202="snížená",J202,0)</f>
        <v>0</v>
      </c>
      <c r="BG202" s="146">
        <f>IF(N202="zákl. přenesená",J202,0)</f>
        <v>0</v>
      </c>
      <c r="BH202" s="146">
        <f>IF(N202="sníž. přenesená",J202,0)</f>
        <v>0</v>
      </c>
      <c r="BI202" s="146">
        <f>IF(N202="nulová",J202,0)</f>
        <v>0</v>
      </c>
      <c r="BJ202" s="16" t="s">
        <v>74</v>
      </c>
      <c r="BK202" s="146">
        <f>ROUND(I202*H202,2)</f>
        <v>0</v>
      </c>
      <c r="BL202" s="16" t="s">
        <v>201</v>
      </c>
      <c r="BM202" s="145" t="s">
        <v>491</v>
      </c>
    </row>
    <row r="203" spans="2:65" s="1" customFormat="1" ht="24.15" customHeight="1">
      <c r="B203" s="132"/>
      <c r="C203" s="133" t="s">
        <v>354</v>
      </c>
      <c r="D203" s="133" t="s">
        <v>144</v>
      </c>
      <c r="E203" s="134" t="s">
        <v>1212</v>
      </c>
      <c r="F203" s="135" t="s">
        <v>1213</v>
      </c>
      <c r="G203" s="136" t="s">
        <v>365</v>
      </c>
      <c r="H203" s="137">
        <v>0.51</v>
      </c>
      <c r="I203" s="138"/>
      <c r="J203" s="139">
        <f>ROUND(I203*H203,2)</f>
        <v>0</v>
      </c>
      <c r="K203" s="140"/>
      <c r="L203" s="31"/>
      <c r="M203" s="141" t="s">
        <v>1</v>
      </c>
      <c r="N203" s="142" t="s">
        <v>37</v>
      </c>
      <c r="P203" s="143">
        <f>O203*H203</f>
        <v>0</v>
      </c>
      <c r="Q203" s="143">
        <v>0</v>
      </c>
      <c r="R203" s="143">
        <f>Q203*H203</f>
        <v>0</v>
      </c>
      <c r="S203" s="143">
        <v>0</v>
      </c>
      <c r="T203" s="144">
        <f>S203*H203</f>
        <v>0</v>
      </c>
      <c r="AR203" s="145" t="s">
        <v>201</v>
      </c>
      <c r="AT203" s="145" t="s">
        <v>144</v>
      </c>
      <c r="AU203" s="145" t="s">
        <v>78</v>
      </c>
      <c r="AY203" s="16" t="s">
        <v>142</v>
      </c>
      <c r="BE203" s="146">
        <f>IF(N203="základní",J203,0)</f>
        <v>0</v>
      </c>
      <c r="BF203" s="146">
        <f>IF(N203="snížená",J203,0)</f>
        <v>0</v>
      </c>
      <c r="BG203" s="146">
        <f>IF(N203="zákl. přenesená",J203,0)</f>
        <v>0</v>
      </c>
      <c r="BH203" s="146">
        <f>IF(N203="sníž. přenesená",J203,0)</f>
        <v>0</v>
      </c>
      <c r="BI203" s="146">
        <f>IF(N203="nulová",J203,0)</f>
        <v>0</v>
      </c>
      <c r="BJ203" s="16" t="s">
        <v>74</v>
      </c>
      <c r="BK203" s="146">
        <f>ROUND(I203*H203,2)</f>
        <v>0</v>
      </c>
      <c r="BL203" s="16" t="s">
        <v>201</v>
      </c>
      <c r="BM203" s="145" t="s">
        <v>495</v>
      </c>
    </row>
    <row r="204" spans="2:63" s="11" customFormat="1" ht="22.75" customHeight="1">
      <c r="B204" s="120"/>
      <c r="D204" s="121" t="s">
        <v>69</v>
      </c>
      <c r="E204" s="130" t="s">
        <v>1079</v>
      </c>
      <c r="F204" s="130" t="s">
        <v>1080</v>
      </c>
      <c r="I204" s="123"/>
      <c r="J204" s="131">
        <f>BK204</f>
        <v>0</v>
      </c>
      <c r="L204" s="120"/>
      <c r="M204" s="125"/>
      <c r="P204" s="126">
        <f>SUM(P205:P208)</f>
        <v>0</v>
      </c>
      <c r="R204" s="126">
        <f>SUM(R205:R208)</f>
        <v>0</v>
      </c>
      <c r="T204" s="127">
        <f>SUM(T205:T208)</f>
        <v>0</v>
      </c>
      <c r="AR204" s="121" t="s">
        <v>84</v>
      </c>
      <c r="AT204" s="128" t="s">
        <v>69</v>
      </c>
      <c r="AU204" s="128" t="s">
        <v>74</v>
      </c>
      <c r="AY204" s="121" t="s">
        <v>142</v>
      </c>
      <c r="BK204" s="129">
        <f>SUM(BK205:BK208)</f>
        <v>0</v>
      </c>
    </row>
    <row r="205" spans="2:65" s="1" customFormat="1" ht="33" customHeight="1">
      <c r="B205" s="132"/>
      <c r="C205" s="133" t="s">
        <v>485</v>
      </c>
      <c r="D205" s="133" t="s">
        <v>144</v>
      </c>
      <c r="E205" s="134" t="s">
        <v>1081</v>
      </c>
      <c r="F205" s="135" t="s">
        <v>1082</v>
      </c>
      <c r="G205" s="136" t="s">
        <v>1083</v>
      </c>
      <c r="H205" s="137">
        <v>40</v>
      </c>
      <c r="I205" s="138"/>
      <c r="J205" s="139">
        <f>ROUND(I205*H205,2)</f>
        <v>0</v>
      </c>
      <c r="K205" s="140"/>
      <c r="L205" s="31"/>
      <c r="M205" s="141" t="s">
        <v>1</v>
      </c>
      <c r="N205" s="142" t="s">
        <v>37</v>
      </c>
      <c r="P205" s="143">
        <f>O205*H205</f>
        <v>0</v>
      </c>
      <c r="Q205" s="143">
        <v>0</v>
      </c>
      <c r="R205" s="143">
        <f>Q205*H205</f>
        <v>0</v>
      </c>
      <c r="S205" s="143">
        <v>0</v>
      </c>
      <c r="T205" s="144">
        <f>S205*H205</f>
        <v>0</v>
      </c>
      <c r="AR205" s="145" t="s">
        <v>1084</v>
      </c>
      <c r="AT205" s="145" t="s">
        <v>144</v>
      </c>
      <c r="AU205" s="145" t="s">
        <v>78</v>
      </c>
      <c r="AY205" s="16" t="s">
        <v>142</v>
      </c>
      <c r="BE205" s="146">
        <f>IF(N205="základní",J205,0)</f>
        <v>0</v>
      </c>
      <c r="BF205" s="146">
        <f>IF(N205="snížená",J205,0)</f>
        <v>0</v>
      </c>
      <c r="BG205" s="146">
        <f>IF(N205="zákl. přenesená",J205,0)</f>
        <v>0</v>
      </c>
      <c r="BH205" s="146">
        <f>IF(N205="sníž. přenesená",J205,0)</f>
        <v>0</v>
      </c>
      <c r="BI205" s="146">
        <f>IF(N205="nulová",J205,0)</f>
        <v>0</v>
      </c>
      <c r="BJ205" s="16" t="s">
        <v>74</v>
      </c>
      <c r="BK205" s="146">
        <f>ROUND(I205*H205,2)</f>
        <v>0</v>
      </c>
      <c r="BL205" s="16" t="s">
        <v>1084</v>
      </c>
      <c r="BM205" s="145" t="s">
        <v>498</v>
      </c>
    </row>
    <row r="206" spans="2:65" s="1" customFormat="1" ht="16.5" customHeight="1">
      <c r="B206" s="132"/>
      <c r="C206" s="133" t="s">
        <v>360</v>
      </c>
      <c r="D206" s="133" t="s">
        <v>144</v>
      </c>
      <c r="E206" s="134" t="s">
        <v>1085</v>
      </c>
      <c r="F206" s="135" t="s">
        <v>1086</v>
      </c>
      <c r="G206" s="136" t="s">
        <v>984</v>
      </c>
      <c r="H206" s="137">
        <v>1</v>
      </c>
      <c r="I206" s="138"/>
      <c r="J206" s="139">
        <f>ROUND(I206*H206,2)</f>
        <v>0</v>
      </c>
      <c r="K206" s="140"/>
      <c r="L206" s="31"/>
      <c r="M206" s="141" t="s">
        <v>1</v>
      </c>
      <c r="N206" s="142" t="s">
        <v>37</v>
      </c>
      <c r="P206" s="143">
        <f>O206*H206</f>
        <v>0</v>
      </c>
      <c r="Q206" s="143">
        <v>0</v>
      </c>
      <c r="R206" s="143">
        <f>Q206*H206</f>
        <v>0</v>
      </c>
      <c r="S206" s="143">
        <v>0</v>
      </c>
      <c r="T206" s="144">
        <f>S206*H206</f>
        <v>0</v>
      </c>
      <c r="AR206" s="145" t="s">
        <v>1084</v>
      </c>
      <c r="AT206" s="145" t="s">
        <v>144</v>
      </c>
      <c r="AU206" s="145" t="s">
        <v>78</v>
      </c>
      <c r="AY206" s="16" t="s">
        <v>142</v>
      </c>
      <c r="BE206" s="146">
        <f>IF(N206="základní",J206,0)</f>
        <v>0</v>
      </c>
      <c r="BF206" s="146">
        <f>IF(N206="snížená",J206,0)</f>
        <v>0</v>
      </c>
      <c r="BG206" s="146">
        <f>IF(N206="zákl. přenesená",J206,0)</f>
        <v>0</v>
      </c>
      <c r="BH206" s="146">
        <f>IF(N206="sníž. přenesená",J206,0)</f>
        <v>0</v>
      </c>
      <c r="BI206" s="146">
        <f>IF(N206="nulová",J206,0)</f>
        <v>0</v>
      </c>
      <c r="BJ206" s="16" t="s">
        <v>74</v>
      </c>
      <c r="BK206" s="146">
        <f>ROUND(I206*H206,2)</f>
        <v>0</v>
      </c>
      <c r="BL206" s="16" t="s">
        <v>1084</v>
      </c>
      <c r="BM206" s="145" t="s">
        <v>502</v>
      </c>
    </row>
    <row r="207" spans="2:65" s="1" customFormat="1" ht="24.15" customHeight="1">
      <c r="B207" s="132"/>
      <c r="C207" s="133" t="s">
        <v>492</v>
      </c>
      <c r="D207" s="133" t="s">
        <v>144</v>
      </c>
      <c r="E207" s="134" t="s">
        <v>1087</v>
      </c>
      <c r="F207" s="135" t="s">
        <v>1088</v>
      </c>
      <c r="G207" s="136" t="s">
        <v>365</v>
      </c>
      <c r="H207" s="137">
        <v>1.8</v>
      </c>
      <c r="I207" s="138"/>
      <c r="J207" s="139">
        <f>ROUND(I207*H207,2)</f>
        <v>0</v>
      </c>
      <c r="K207" s="140"/>
      <c r="L207" s="31"/>
      <c r="M207" s="141" t="s">
        <v>1</v>
      </c>
      <c r="N207" s="142" t="s">
        <v>37</v>
      </c>
      <c r="P207" s="143">
        <f>O207*H207</f>
        <v>0</v>
      </c>
      <c r="Q207" s="143">
        <v>0</v>
      </c>
      <c r="R207" s="143">
        <f>Q207*H207</f>
        <v>0</v>
      </c>
      <c r="S207" s="143">
        <v>0</v>
      </c>
      <c r="T207" s="144">
        <f>S207*H207</f>
        <v>0</v>
      </c>
      <c r="AR207" s="145" t="s">
        <v>1084</v>
      </c>
      <c r="AT207" s="145" t="s">
        <v>144</v>
      </c>
      <c r="AU207" s="145" t="s">
        <v>78</v>
      </c>
      <c r="AY207" s="16" t="s">
        <v>142</v>
      </c>
      <c r="BE207" s="146">
        <f>IF(N207="základní",J207,0)</f>
        <v>0</v>
      </c>
      <c r="BF207" s="146">
        <f>IF(N207="snížená",J207,0)</f>
        <v>0</v>
      </c>
      <c r="BG207" s="146">
        <f>IF(N207="zákl. přenesená",J207,0)</f>
        <v>0</v>
      </c>
      <c r="BH207" s="146">
        <f>IF(N207="sníž. přenesená",J207,0)</f>
        <v>0</v>
      </c>
      <c r="BI207" s="146">
        <f>IF(N207="nulová",J207,0)</f>
        <v>0</v>
      </c>
      <c r="BJ207" s="16" t="s">
        <v>74</v>
      </c>
      <c r="BK207" s="146">
        <f>ROUND(I207*H207,2)</f>
        <v>0</v>
      </c>
      <c r="BL207" s="16" t="s">
        <v>1084</v>
      </c>
      <c r="BM207" s="145" t="s">
        <v>505</v>
      </c>
    </row>
    <row r="208" spans="2:65" s="1" customFormat="1" ht="16.5" customHeight="1">
      <c r="B208" s="132"/>
      <c r="C208" s="133" t="s">
        <v>366</v>
      </c>
      <c r="D208" s="133" t="s">
        <v>144</v>
      </c>
      <c r="E208" s="134" t="s">
        <v>1089</v>
      </c>
      <c r="F208" s="135" t="s">
        <v>1090</v>
      </c>
      <c r="G208" s="136" t="s">
        <v>232</v>
      </c>
      <c r="H208" s="137">
        <v>1</v>
      </c>
      <c r="I208" s="138"/>
      <c r="J208" s="139">
        <f>ROUND(I208*H208,2)</f>
        <v>0</v>
      </c>
      <c r="K208" s="140"/>
      <c r="L208" s="31"/>
      <c r="M208" s="179" t="s">
        <v>1</v>
      </c>
      <c r="N208" s="180" t="s">
        <v>37</v>
      </c>
      <c r="O208" s="181"/>
      <c r="P208" s="182">
        <f>O208*H208</f>
        <v>0</v>
      </c>
      <c r="Q208" s="182">
        <v>0</v>
      </c>
      <c r="R208" s="182">
        <f>Q208*H208</f>
        <v>0</v>
      </c>
      <c r="S208" s="182">
        <v>0</v>
      </c>
      <c r="T208" s="183">
        <f>S208*H208</f>
        <v>0</v>
      </c>
      <c r="AR208" s="145" t="s">
        <v>1084</v>
      </c>
      <c r="AT208" s="145" t="s">
        <v>144</v>
      </c>
      <c r="AU208" s="145" t="s">
        <v>78</v>
      </c>
      <c r="AY208" s="16" t="s">
        <v>142</v>
      </c>
      <c r="BE208" s="146">
        <f>IF(N208="základní",J208,0)</f>
        <v>0</v>
      </c>
      <c r="BF208" s="146">
        <f>IF(N208="snížená",J208,0)</f>
        <v>0</v>
      </c>
      <c r="BG208" s="146">
        <f>IF(N208="zákl. přenesená",J208,0)</f>
        <v>0</v>
      </c>
      <c r="BH208" s="146">
        <f>IF(N208="sníž. přenesená",J208,0)</f>
        <v>0</v>
      </c>
      <c r="BI208" s="146">
        <f>IF(N208="nulová",J208,0)</f>
        <v>0</v>
      </c>
      <c r="BJ208" s="16" t="s">
        <v>74</v>
      </c>
      <c r="BK208" s="146">
        <f>ROUND(I208*H208,2)</f>
        <v>0</v>
      </c>
      <c r="BL208" s="16" t="s">
        <v>1084</v>
      </c>
      <c r="BM208" s="145" t="s">
        <v>509</v>
      </c>
    </row>
    <row r="209" spans="2:12" s="1" customFormat="1" ht="7" customHeight="1">
      <c r="B209" s="43"/>
      <c r="C209" s="44"/>
      <c r="D209" s="44"/>
      <c r="E209" s="44"/>
      <c r="F209" s="44"/>
      <c r="G209" s="44"/>
      <c r="H209" s="44"/>
      <c r="I209" s="44"/>
      <c r="J209" s="44"/>
      <c r="K209" s="44"/>
      <c r="L209" s="31"/>
    </row>
  </sheetData>
  <autoFilter ref="C126:K208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27"/>
  <sheetViews>
    <sheetView showGridLines="0" tabSelected="1" workbookViewId="0" topLeftCell="A128">
      <selection activeCell="A179" sqref="A179:XFD179"/>
    </sheetView>
  </sheetViews>
  <sheetFormatPr defaultColWidth="9.140625" defaultRowHeight="12"/>
  <cols>
    <col min="1" max="1" width="8.28125" style="0" customWidth="1"/>
    <col min="2" max="2" width="1.2851562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7" customHeight="1">
      <c r="L2" s="207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6" t="s">
        <v>87</v>
      </c>
    </row>
    <row r="3" spans="2:46" ht="7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78</v>
      </c>
    </row>
    <row r="4" spans="2:46" ht="25" customHeight="1">
      <c r="B4" s="19"/>
      <c r="D4" s="20" t="s">
        <v>98</v>
      </c>
      <c r="L4" s="19"/>
      <c r="M4" s="87" t="s">
        <v>10</v>
      </c>
      <c r="AT4" s="16" t="s">
        <v>3</v>
      </c>
    </row>
    <row r="5" spans="2:12" ht="7" customHeight="1">
      <c r="B5" s="19"/>
      <c r="L5" s="19"/>
    </row>
    <row r="6" spans="2:12" ht="12" customHeight="1">
      <c r="B6" s="19"/>
      <c r="D6" s="26" t="s">
        <v>15</v>
      </c>
      <c r="L6" s="19"/>
    </row>
    <row r="7" spans="2:12" ht="26.25" customHeight="1">
      <c r="B7" s="19"/>
      <c r="E7" s="227" t="str">
        <f>'Rekapitulace stavby'!K6</f>
        <v xml:space="preserve">Revitalizace prostor OGV, objekt Komenského 10, Jihlava </v>
      </c>
      <c r="F7" s="228"/>
      <c r="G7" s="228"/>
      <c r="H7" s="228"/>
      <c r="L7" s="19"/>
    </row>
    <row r="8" spans="2:12" s="1" customFormat="1" ht="12" customHeight="1">
      <c r="B8" s="31"/>
      <c r="D8" s="26" t="s">
        <v>99</v>
      </c>
      <c r="L8" s="31"/>
    </row>
    <row r="9" spans="2:12" s="1" customFormat="1" ht="16.5" customHeight="1">
      <c r="B9" s="31"/>
      <c r="E9" s="216" t="s">
        <v>1222</v>
      </c>
      <c r="F9" s="226"/>
      <c r="G9" s="226"/>
      <c r="H9" s="226"/>
      <c r="L9" s="31"/>
    </row>
    <row r="10" spans="2:12" s="1" customFormat="1" ht="12">
      <c r="B10" s="31"/>
      <c r="L10" s="31"/>
    </row>
    <row r="11" spans="2:12" s="1" customFormat="1" ht="12" customHeight="1">
      <c r="B11" s="31"/>
      <c r="D11" s="26" t="s">
        <v>16</v>
      </c>
      <c r="F11" s="24" t="s">
        <v>1</v>
      </c>
      <c r="I11" s="26" t="s">
        <v>17</v>
      </c>
      <c r="J11" s="24" t="s">
        <v>1</v>
      </c>
      <c r="L11" s="31"/>
    </row>
    <row r="12" spans="2:12" s="1" customFormat="1" ht="12" customHeight="1">
      <c r="B12" s="31"/>
      <c r="D12" s="26" t="s">
        <v>18</v>
      </c>
      <c r="F12" s="24" t="s">
        <v>19</v>
      </c>
      <c r="I12" s="26" t="s">
        <v>20</v>
      </c>
      <c r="J12" s="51" t="str">
        <f>'Rekapitulace stavby'!AN8</f>
        <v>24. 8. 2023</v>
      </c>
      <c r="L12" s="31"/>
    </row>
    <row r="13" spans="2:12" s="1" customFormat="1" ht="10.75" customHeight="1">
      <c r="B13" s="31"/>
      <c r="L13" s="31"/>
    </row>
    <row r="14" spans="2:12" s="1" customFormat="1" ht="12" customHeight="1">
      <c r="B14" s="31"/>
      <c r="D14" s="26" t="s">
        <v>22</v>
      </c>
      <c r="I14" s="26" t="s">
        <v>23</v>
      </c>
      <c r="J14" s="24" t="s">
        <v>1</v>
      </c>
      <c r="L14" s="31"/>
    </row>
    <row r="15" spans="2:12" s="1" customFormat="1" ht="18" customHeight="1">
      <c r="B15" s="31"/>
      <c r="E15" s="24" t="s">
        <v>24</v>
      </c>
      <c r="I15" s="26" t="s">
        <v>25</v>
      </c>
      <c r="J15" s="24" t="s">
        <v>1</v>
      </c>
      <c r="L15" s="31"/>
    </row>
    <row r="16" spans="2:12" s="1" customFormat="1" ht="7" customHeight="1">
      <c r="B16" s="31"/>
      <c r="L16" s="31"/>
    </row>
    <row r="17" spans="2:12" s="1" customFormat="1" ht="12" customHeight="1">
      <c r="B17" s="31"/>
      <c r="D17" s="26" t="s">
        <v>1472</v>
      </c>
      <c r="I17" s="26" t="s">
        <v>23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29" t="str">
        <f>'Rekapitulace stavby'!E14</f>
        <v>Vyplň údaj</v>
      </c>
      <c r="F18" s="195"/>
      <c r="G18" s="195"/>
      <c r="H18" s="195"/>
      <c r="I18" s="26" t="s">
        <v>25</v>
      </c>
      <c r="J18" s="27" t="str">
        <f>'Rekapitulace stavby'!AN14</f>
        <v>Vyplň údaj</v>
      </c>
      <c r="L18" s="31"/>
    </row>
    <row r="19" spans="2:12" s="1" customFormat="1" ht="7" customHeight="1">
      <c r="B19" s="31"/>
      <c r="L19" s="31"/>
    </row>
    <row r="20" spans="2:12" s="1" customFormat="1" ht="12" customHeight="1">
      <c r="B20" s="31"/>
      <c r="D20" s="26" t="s">
        <v>27</v>
      </c>
      <c r="I20" s="26" t="s">
        <v>23</v>
      </c>
      <c r="J20" s="24" t="s">
        <v>1</v>
      </c>
      <c r="L20" s="31"/>
    </row>
    <row r="21" spans="2:12" s="1" customFormat="1" ht="18" customHeight="1">
      <c r="B21" s="31"/>
      <c r="E21" s="24" t="s">
        <v>28</v>
      </c>
      <c r="I21" s="26" t="s">
        <v>25</v>
      </c>
      <c r="J21" s="24" t="s">
        <v>1</v>
      </c>
      <c r="L21" s="31"/>
    </row>
    <row r="22" spans="2:12" s="1" customFormat="1" ht="7" customHeight="1">
      <c r="B22" s="31"/>
      <c r="L22" s="31"/>
    </row>
    <row r="23" spans="2:12" s="1" customFormat="1" ht="12" customHeight="1">
      <c r="B23" s="31"/>
      <c r="D23" s="26" t="s">
        <v>30</v>
      </c>
      <c r="I23" s="26" t="s">
        <v>23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25</v>
      </c>
      <c r="J24" s="24" t="str">
        <f>IF('Rekapitulace stavby'!AN20="","",'Rekapitulace stavby'!AN20)</f>
        <v/>
      </c>
      <c r="L24" s="31"/>
    </row>
    <row r="25" spans="2:12" s="1" customFormat="1" ht="7" customHeight="1">
      <c r="B25" s="31"/>
      <c r="L25" s="31"/>
    </row>
    <row r="26" spans="2:12" s="1" customFormat="1" ht="12" customHeight="1">
      <c r="B26" s="31"/>
      <c r="D26" s="26" t="s">
        <v>31</v>
      </c>
      <c r="L26" s="31"/>
    </row>
    <row r="27" spans="2:12" s="7" customFormat="1" ht="16.5" customHeight="1">
      <c r="B27" s="88"/>
      <c r="E27" s="200" t="s">
        <v>1</v>
      </c>
      <c r="F27" s="200"/>
      <c r="G27" s="200"/>
      <c r="H27" s="200"/>
      <c r="L27" s="88"/>
    </row>
    <row r="28" spans="2:12" s="1" customFormat="1" ht="7" customHeight="1">
      <c r="B28" s="31"/>
      <c r="L28" s="31"/>
    </row>
    <row r="29" spans="2:12" s="1" customFormat="1" ht="7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4" customHeight="1">
      <c r="B30" s="31"/>
      <c r="D30" s="89" t="s">
        <v>32</v>
      </c>
      <c r="J30" s="65">
        <f>ROUND(J122,2)</f>
        <v>0</v>
      </c>
      <c r="L30" s="31"/>
    </row>
    <row r="31" spans="2:12" s="1" customFormat="1" ht="7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" customHeight="1">
      <c r="B32" s="31"/>
      <c r="F32" s="34" t="s">
        <v>34</v>
      </c>
      <c r="I32" s="34" t="s">
        <v>33</v>
      </c>
      <c r="J32" s="34" t="s">
        <v>35</v>
      </c>
      <c r="L32" s="31"/>
    </row>
    <row r="33" spans="2:12" s="1" customFormat="1" ht="14.4" customHeight="1">
      <c r="B33" s="31"/>
      <c r="D33" s="54" t="s">
        <v>36</v>
      </c>
      <c r="E33" s="26" t="s">
        <v>37</v>
      </c>
      <c r="F33" s="90">
        <f>ROUND((SUM(BE122:BE226)),2)</f>
        <v>0</v>
      </c>
      <c r="I33" s="91">
        <v>0.21</v>
      </c>
      <c r="J33" s="90">
        <f>ROUND(((SUM(BE122:BE226))*I33),2)</f>
        <v>0</v>
      </c>
      <c r="L33" s="31"/>
    </row>
    <row r="34" spans="2:12" s="1" customFormat="1" ht="14.4" customHeight="1">
      <c r="B34" s="31"/>
      <c r="E34" s="26" t="s">
        <v>38</v>
      </c>
      <c r="F34" s="90">
        <f>ROUND((SUM(BF122:BF226)),2)</f>
        <v>0</v>
      </c>
      <c r="I34" s="91">
        <v>0.15</v>
      </c>
      <c r="J34" s="90">
        <f>ROUND(((SUM(BF122:BF226))*I34),2)</f>
        <v>0</v>
      </c>
      <c r="L34" s="31"/>
    </row>
    <row r="35" spans="2:12" s="1" customFormat="1" ht="14.4" customHeight="1" hidden="1">
      <c r="B35" s="31"/>
      <c r="E35" s="26" t="s">
        <v>39</v>
      </c>
      <c r="F35" s="90">
        <f>ROUND((SUM(BG122:BG226)),2)</f>
        <v>0</v>
      </c>
      <c r="I35" s="91">
        <v>0.21</v>
      </c>
      <c r="J35" s="90">
        <f>0</f>
        <v>0</v>
      </c>
      <c r="L35" s="31"/>
    </row>
    <row r="36" spans="2:12" s="1" customFormat="1" ht="14.4" customHeight="1" hidden="1">
      <c r="B36" s="31"/>
      <c r="E36" s="26" t="s">
        <v>40</v>
      </c>
      <c r="F36" s="90">
        <f>ROUND((SUM(BH122:BH226)),2)</f>
        <v>0</v>
      </c>
      <c r="I36" s="91">
        <v>0.15</v>
      </c>
      <c r="J36" s="90">
        <f>0</f>
        <v>0</v>
      </c>
      <c r="L36" s="31"/>
    </row>
    <row r="37" spans="2:12" s="1" customFormat="1" ht="14.4" customHeight="1" hidden="1">
      <c r="B37" s="31"/>
      <c r="E37" s="26" t="s">
        <v>41</v>
      </c>
      <c r="F37" s="90">
        <f>ROUND((SUM(BI122:BI226)),2)</f>
        <v>0</v>
      </c>
      <c r="I37" s="91">
        <v>0</v>
      </c>
      <c r="J37" s="90">
        <f>0</f>
        <v>0</v>
      </c>
      <c r="L37" s="31"/>
    </row>
    <row r="38" spans="2:12" s="1" customFormat="1" ht="7" customHeight="1">
      <c r="B38" s="31"/>
      <c r="L38" s="31"/>
    </row>
    <row r="39" spans="2:12" s="1" customFormat="1" ht="25.4" customHeight="1">
      <c r="B39" s="31"/>
      <c r="C39" s="92"/>
      <c r="D39" s="93" t="s">
        <v>42</v>
      </c>
      <c r="E39" s="56"/>
      <c r="F39" s="56"/>
      <c r="G39" s="94" t="s">
        <v>43</v>
      </c>
      <c r="H39" s="95" t="s">
        <v>44</v>
      </c>
      <c r="I39" s="56"/>
      <c r="J39" s="96">
        <f>SUM(J30:J37)</f>
        <v>0</v>
      </c>
      <c r="K39" s="97"/>
      <c r="L39" s="31"/>
    </row>
    <row r="40" spans="2:12" s="1" customFormat="1" ht="14.4" customHeight="1">
      <c r="B40" s="31"/>
      <c r="L40" s="31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5">
      <c r="B61" s="31"/>
      <c r="D61" s="42" t="s">
        <v>47</v>
      </c>
      <c r="E61" s="33"/>
      <c r="F61" s="98" t="s">
        <v>48</v>
      </c>
      <c r="G61" s="42" t="s">
        <v>47</v>
      </c>
      <c r="H61" s="33"/>
      <c r="I61" s="33"/>
      <c r="J61" s="99" t="s">
        <v>48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3">
      <c r="B65" s="31"/>
      <c r="D65" s="40" t="s">
        <v>1474</v>
      </c>
      <c r="E65" s="41"/>
      <c r="F65" s="41"/>
      <c r="G65" s="40" t="s">
        <v>1473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5">
      <c r="B76" s="31"/>
      <c r="D76" s="42" t="s">
        <v>47</v>
      </c>
      <c r="E76" s="33"/>
      <c r="F76" s="98" t="s">
        <v>48</v>
      </c>
      <c r="G76" s="42" t="s">
        <v>47</v>
      </c>
      <c r="H76" s="33"/>
      <c r="I76" s="33"/>
      <c r="J76" s="99" t="s">
        <v>48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7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5" customHeight="1">
      <c r="B82" s="31"/>
      <c r="C82" s="20" t="s">
        <v>101</v>
      </c>
      <c r="L82" s="31"/>
    </row>
    <row r="83" spans="2:12" s="1" customFormat="1" ht="7" customHeight="1">
      <c r="B83" s="31"/>
      <c r="L83" s="31"/>
    </row>
    <row r="84" spans="2:12" s="1" customFormat="1" ht="12" customHeight="1">
      <c r="B84" s="31"/>
      <c r="C84" s="26" t="s">
        <v>15</v>
      </c>
      <c r="L84" s="31"/>
    </row>
    <row r="85" spans="2:12" s="1" customFormat="1" ht="26.25" customHeight="1">
      <c r="B85" s="31"/>
      <c r="E85" s="227" t="str">
        <f>E7</f>
        <v xml:space="preserve">Revitalizace prostor OGV, objekt Komenského 10, Jihlava </v>
      </c>
      <c r="F85" s="228"/>
      <c r="G85" s="228"/>
      <c r="H85" s="228"/>
      <c r="L85" s="31"/>
    </row>
    <row r="86" spans="2:12" s="1" customFormat="1" ht="12" customHeight="1">
      <c r="B86" s="31"/>
      <c r="C86" s="26" t="s">
        <v>99</v>
      </c>
      <c r="L86" s="31"/>
    </row>
    <row r="87" spans="2:12" s="1" customFormat="1" ht="16.5" customHeight="1">
      <c r="B87" s="31"/>
      <c r="E87" s="216" t="str">
        <f>E9</f>
        <v>5 - Elektroinstalace</v>
      </c>
      <c r="F87" s="226"/>
      <c r="G87" s="226"/>
      <c r="H87" s="226"/>
      <c r="L87" s="31"/>
    </row>
    <row r="88" spans="2:12" s="1" customFormat="1" ht="7" customHeight="1">
      <c r="B88" s="31"/>
      <c r="L88" s="31"/>
    </row>
    <row r="89" spans="2:12" s="1" customFormat="1" ht="12" customHeight="1">
      <c r="B89" s="31"/>
      <c r="C89" s="26" t="s">
        <v>18</v>
      </c>
      <c r="F89" s="24" t="str">
        <f>F12</f>
        <v xml:space="preserve"> </v>
      </c>
      <c r="I89" s="26" t="s">
        <v>20</v>
      </c>
      <c r="J89" s="51" t="str">
        <f>IF(J12="","",J12)</f>
        <v>24. 8. 2023</v>
      </c>
      <c r="L89" s="31"/>
    </row>
    <row r="90" spans="2:12" s="1" customFormat="1" ht="7" customHeight="1">
      <c r="B90" s="31"/>
      <c r="L90" s="31"/>
    </row>
    <row r="91" spans="2:12" s="1" customFormat="1" ht="15.15" customHeight="1">
      <c r="B91" s="31"/>
      <c r="C91" s="26" t="s">
        <v>22</v>
      </c>
      <c r="F91" s="24" t="str">
        <f>E15</f>
        <v>Oblastní galerie Vysočiny v Jihlavě</v>
      </c>
      <c r="I91" s="26" t="s">
        <v>27</v>
      </c>
      <c r="J91" s="29" t="str">
        <f>E21</f>
        <v>Atelier Tsunami s.r.o.</v>
      </c>
      <c r="L91" s="31"/>
    </row>
    <row r="92" spans="2:12" s="1" customFormat="1" ht="15.15" customHeight="1">
      <c r="B92" s="31"/>
      <c r="C92" s="26" t="s">
        <v>1472</v>
      </c>
      <c r="F92" s="24" t="str">
        <f>IF(E18="","",E18)</f>
        <v>Vyplň údaj</v>
      </c>
      <c r="I92" s="26" t="s">
        <v>30</v>
      </c>
      <c r="J92" s="29" t="str">
        <f>E24</f>
        <v xml:space="preserve"> </v>
      </c>
      <c r="L92" s="31"/>
    </row>
    <row r="93" spans="2:12" s="1" customFormat="1" ht="10.25" customHeight="1">
      <c r="B93" s="31"/>
      <c r="L93" s="31"/>
    </row>
    <row r="94" spans="2:12" s="1" customFormat="1" ht="29.25" customHeight="1">
      <c r="B94" s="31"/>
      <c r="C94" s="100" t="s">
        <v>102</v>
      </c>
      <c r="D94" s="92"/>
      <c r="E94" s="92"/>
      <c r="F94" s="92"/>
      <c r="G94" s="92"/>
      <c r="H94" s="92"/>
      <c r="I94" s="92"/>
      <c r="J94" s="101" t="s">
        <v>103</v>
      </c>
      <c r="K94" s="92"/>
      <c r="L94" s="31"/>
    </row>
    <row r="95" spans="2:12" s="1" customFormat="1" ht="10.25" customHeight="1">
      <c r="B95" s="31"/>
      <c r="L95" s="31"/>
    </row>
    <row r="96" spans="2:47" s="1" customFormat="1" ht="22.75" customHeight="1">
      <c r="B96" s="31"/>
      <c r="C96" s="102" t="s">
        <v>104</v>
      </c>
      <c r="J96" s="65">
        <f>J122</f>
        <v>0</v>
      </c>
      <c r="L96" s="31"/>
      <c r="AU96" s="16" t="s">
        <v>105</v>
      </c>
    </row>
    <row r="97" spans="2:12" s="8" customFormat="1" ht="25" customHeight="1">
      <c r="B97" s="103"/>
      <c r="D97" s="104" t="s">
        <v>1223</v>
      </c>
      <c r="E97" s="105"/>
      <c r="F97" s="105"/>
      <c r="G97" s="105"/>
      <c r="H97" s="105"/>
      <c r="I97" s="105"/>
      <c r="J97" s="106">
        <f>J123</f>
        <v>0</v>
      </c>
      <c r="L97" s="103"/>
    </row>
    <row r="98" spans="2:12" s="8" customFormat="1" ht="25" customHeight="1">
      <c r="B98" s="103"/>
      <c r="D98" s="104" t="s">
        <v>1224</v>
      </c>
      <c r="E98" s="105"/>
      <c r="F98" s="105"/>
      <c r="G98" s="105"/>
      <c r="H98" s="105"/>
      <c r="I98" s="105"/>
      <c r="J98" s="106">
        <f>J146</f>
        <v>0</v>
      </c>
      <c r="L98" s="103"/>
    </row>
    <row r="99" spans="2:12" s="8" customFormat="1" ht="25" customHeight="1">
      <c r="B99" s="103"/>
      <c r="D99" s="104" t="s">
        <v>1225</v>
      </c>
      <c r="E99" s="105"/>
      <c r="F99" s="105"/>
      <c r="G99" s="105"/>
      <c r="H99" s="105"/>
      <c r="I99" s="105"/>
      <c r="J99" s="106">
        <f>J171</f>
        <v>0</v>
      </c>
      <c r="L99" s="103"/>
    </row>
    <row r="100" spans="2:12" s="8" customFormat="1" ht="25" customHeight="1">
      <c r="B100" s="103"/>
      <c r="D100" s="104" t="s">
        <v>1226</v>
      </c>
      <c r="E100" s="105"/>
      <c r="F100" s="105"/>
      <c r="G100" s="105"/>
      <c r="H100" s="105"/>
      <c r="I100" s="105"/>
      <c r="J100" s="106">
        <f>J181</f>
        <v>0</v>
      </c>
      <c r="L100" s="103"/>
    </row>
    <row r="101" spans="2:12" s="8" customFormat="1" ht="25" customHeight="1">
      <c r="B101" s="103"/>
      <c r="D101" s="104" t="s">
        <v>1227</v>
      </c>
      <c r="E101" s="105"/>
      <c r="F101" s="105"/>
      <c r="G101" s="105"/>
      <c r="H101" s="105"/>
      <c r="I101" s="105"/>
      <c r="J101" s="106">
        <f>J200</f>
        <v>0</v>
      </c>
      <c r="L101" s="103"/>
    </row>
    <row r="102" spans="2:12" s="8" customFormat="1" ht="25" customHeight="1">
      <c r="B102" s="103"/>
      <c r="D102" s="104" t="s">
        <v>1228</v>
      </c>
      <c r="E102" s="105"/>
      <c r="F102" s="105"/>
      <c r="G102" s="105"/>
      <c r="H102" s="105"/>
      <c r="I102" s="105"/>
      <c r="J102" s="106">
        <f>J220</f>
        <v>0</v>
      </c>
      <c r="L102" s="103"/>
    </row>
    <row r="103" spans="2:12" s="1" customFormat="1" ht="21.75" customHeight="1">
      <c r="B103" s="31"/>
      <c r="L103" s="31"/>
    </row>
    <row r="104" spans="2:12" s="1" customFormat="1" ht="7" customHeight="1"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31"/>
    </row>
    <row r="108" spans="2:12" s="1" customFormat="1" ht="7" customHeight="1"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31"/>
    </row>
    <row r="109" spans="2:12" s="1" customFormat="1" ht="25" customHeight="1">
      <c r="B109" s="31"/>
      <c r="C109" s="20" t="s">
        <v>127</v>
      </c>
      <c r="L109" s="31"/>
    </row>
    <row r="110" spans="2:12" s="1" customFormat="1" ht="7" customHeight="1">
      <c r="B110" s="31"/>
      <c r="L110" s="31"/>
    </row>
    <row r="111" spans="2:12" s="1" customFormat="1" ht="12" customHeight="1">
      <c r="B111" s="31"/>
      <c r="C111" s="26" t="s">
        <v>15</v>
      </c>
      <c r="L111" s="31"/>
    </row>
    <row r="112" spans="2:12" s="1" customFormat="1" ht="26.25" customHeight="1">
      <c r="B112" s="31"/>
      <c r="E112" s="227" t="str">
        <f>E7</f>
        <v xml:space="preserve">Revitalizace prostor OGV, objekt Komenského 10, Jihlava </v>
      </c>
      <c r="F112" s="228"/>
      <c r="G112" s="228"/>
      <c r="H112" s="228"/>
      <c r="L112" s="31"/>
    </row>
    <row r="113" spans="2:12" s="1" customFormat="1" ht="12" customHeight="1">
      <c r="B113" s="31"/>
      <c r="C113" s="26" t="s">
        <v>99</v>
      </c>
      <c r="L113" s="31"/>
    </row>
    <row r="114" spans="2:12" s="1" customFormat="1" ht="16.5" customHeight="1">
      <c r="B114" s="31"/>
      <c r="E114" s="216" t="str">
        <f>E9</f>
        <v>5 - Elektroinstalace</v>
      </c>
      <c r="F114" s="226"/>
      <c r="G114" s="226"/>
      <c r="H114" s="226"/>
      <c r="L114" s="31"/>
    </row>
    <row r="115" spans="2:12" s="1" customFormat="1" ht="7" customHeight="1">
      <c r="B115" s="31"/>
      <c r="L115" s="31"/>
    </row>
    <row r="116" spans="2:12" s="1" customFormat="1" ht="12" customHeight="1">
      <c r="B116" s="31"/>
      <c r="C116" s="26" t="s">
        <v>18</v>
      </c>
      <c r="F116" s="24" t="str">
        <f>F12</f>
        <v xml:space="preserve"> </v>
      </c>
      <c r="I116" s="26" t="s">
        <v>20</v>
      </c>
      <c r="J116" s="51" t="str">
        <f>IF(J12="","",J12)</f>
        <v>24. 8. 2023</v>
      </c>
      <c r="L116" s="31"/>
    </row>
    <row r="117" spans="2:12" s="1" customFormat="1" ht="7" customHeight="1">
      <c r="B117" s="31"/>
      <c r="L117" s="31"/>
    </row>
    <row r="118" spans="2:12" s="1" customFormat="1" ht="15.15" customHeight="1">
      <c r="B118" s="31"/>
      <c r="C118" s="26" t="s">
        <v>22</v>
      </c>
      <c r="F118" s="24" t="str">
        <f>E15</f>
        <v>Oblastní galerie Vysočiny v Jihlavě</v>
      </c>
      <c r="I118" s="26" t="s">
        <v>27</v>
      </c>
      <c r="J118" s="29" t="str">
        <f>E21</f>
        <v>Atelier Tsunami s.r.o.</v>
      </c>
      <c r="L118" s="31"/>
    </row>
    <row r="119" spans="2:12" s="1" customFormat="1" ht="15.15" customHeight="1">
      <c r="B119" s="31"/>
      <c r="C119" s="26" t="s">
        <v>1472</v>
      </c>
      <c r="F119" s="24" t="str">
        <f>IF(E18="","",E18)</f>
        <v>Vyplň údaj</v>
      </c>
      <c r="I119" s="26" t="s">
        <v>30</v>
      </c>
      <c r="J119" s="29" t="str">
        <f>E24</f>
        <v xml:space="preserve"> </v>
      </c>
      <c r="L119" s="31"/>
    </row>
    <row r="120" spans="2:12" s="1" customFormat="1" ht="10.25" customHeight="1">
      <c r="B120" s="31"/>
      <c r="L120" s="31"/>
    </row>
    <row r="121" spans="2:20" s="10" customFormat="1" ht="29.25" customHeight="1">
      <c r="B121" s="111"/>
      <c r="C121" s="112" t="s">
        <v>128</v>
      </c>
      <c r="D121" s="113" t="s">
        <v>55</v>
      </c>
      <c r="E121" s="113" t="s">
        <v>51</v>
      </c>
      <c r="F121" s="113" t="s">
        <v>52</v>
      </c>
      <c r="G121" s="113" t="s">
        <v>129</v>
      </c>
      <c r="H121" s="113" t="s">
        <v>130</v>
      </c>
      <c r="I121" s="113" t="s">
        <v>131</v>
      </c>
      <c r="J121" s="114" t="s">
        <v>103</v>
      </c>
      <c r="K121" s="115" t="s">
        <v>132</v>
      </c>
      <c r="L121" s="111"/>
      <c r="M121" s="58" t="s">
        <v>1</v>
      </c>
      <c r="N121" s="59" t="s">
        <v>36</v>
      </c>
      <c r="O121" s="59" t="s">
        <v>133</v>
      </c>
      <c r="P121" s="59" t="s">
        <v>134</v>
      </c>
      <c r="Q121" s="59" t="s">
        <v>135</v>
      </c>
      <c r="R121" s="59" t="s">
        <v>136</v>
      </c>
      <c r="S121" s="59" t="s">
        <v>137</v>
      </c>
      <c r="T121" s="60" t="s">
        <v>138</v>
      </c>
    </row>
    <row r="122" spans="2:63" s="1" customFormat="1" ht="22.75" customHeight="1">
      <c r="B122" s="31"/>
      <c r="C122" s="63" t="s">
        <v>139</v>
      </c>
      <c r="J122" s="116">
        <f>BK122</f>
        <v>0</v>
      </c>
      <c r="L122" s="31"/>
      <c r="M122" s="61"/>
      <c r="N122" s="52"/>
      <c r="O122" s="52"/>
      <c r="P122" s="117">
        <f>P123+P146+P171+P181+P200+P220</f>
        <v>0</v>
      </c>
      <c r="Q122" s="52"/>
      <c r="R122" s="117">
        <f>R123+R146+R171+R181+R200+R220</f>
        <v>0</v>
      </c>
      <c r="S122" s="52"/>
      <c r="T122" s="118">
        <f>T123+T146+T171+T181+T200+T220</f>
        <v>0</v>
      </c>
      <c r="AT122" s="16" t="s">
        <v>69</v>
      </c>
      <c r="AU122" s="16" t="s">
        <v>105</v>
      </c>
      <c r="BK122" s="119">
        <f>BK123+BK146+BK171+BK181+BK200+BK220</f>
        <v>0</v>
      </c>
    </row>
    <row r="123" spans="2:63" s="11" customFormat="1" ht="25.9" customHeight="1">
      <c r="B123" s="120"/>
      <c r="D123" s="121" t="s">
        <v>69</v>
      </c>
      <c r="E123" s="122" t="s">
        <v>74</v>
      </c>
      <c r="F123" s="122" t="s">
        <v>1229</v>
      </c>
      <c r="I123" s="123"/>
      <c r="J123" s="124">
        <f>BK123</f>
        <v>0</v>
      </c>
      <c r="L123" s="120"/>
      <c r="M123" s="125"/>
      <c r="P123" s="126">
        <f>SUM(P124:P145)</f>
        <v>0</v>
      </c>
      <c r="R123" s="126">
        <f>SUM(R124:R145)</f>
        <v>0</v>
      </c>
      <c r="T123" s="127">
        <f>SUM(T124:T145)</f>
        <v>0</v>
      </c>
      <c r="AR123" s="121" t="s">
        <v>74</v>
      </c>
      <c r="AT123" s="128" t="s">
        <v>69</v>
      </c>
      <c r="AU123" s="128" t="s">
        <v>70</v>
      </c>
      <c r="AY123" s="121" t="s">
        <v>142</v>
      </c>
      <c r="BK123" s="129">
        <f>SUM(BK124:BK145)</f>
        <v>0</v>
      </c>
    </row>
    <row r="124" spans="2:65" s="1" customFormat="1" ht="24.15" customHeight="1">
      <c r="B124" s="132"/>
      <c r="C124" s="133" t="s">
        <v>74</v>
      </c>
      <c r="D124" s="133" t="s">
        <v>144</v>
      </c>
      <c r="E124" s="134" t="s">
        <v>78</v>
      </c>
      <c r="F124" s="135" t="s">
        <v>1230</v>
      </c>
      <c r="G124" s="136" t="s">
        <v>200</v>
      </c>
      <c r="H124" s="137">
        <v>1</v>
      </c>
      <c r="I124" s="138"/>
      <c r="J124" s="139">
        <f aca="true" t="shared" si="0" ref="J124:J145">ROUND(I124*H124,2)</f>
        <v>0</v>
      </c>
      <c r="K124" s="140"/>
      <c r="L124" s="31"/>
      <c r="M124" s="141" t="s">
        <v>1</v>
      </c>
      <c r="N124" s="142" t="s">
        <v>37</v>
      </c>
      <c r="P124" s="143">
        <f aca="true" t="shared" si="1" ref="P124:P145">O124*H124</f>
        <v>0</v>
      </c>
      <c r="Q124" s="143">
        <v>0</v>
      </c>
      <c r="R124" s="143">
        <f aca="true" t="shared" si="2" ref="R124:R145">Q124*H124</f>
        <v>0</v>
      </c>
      <c r="S124" s="143">
        <v>0</v>
      </c>
      <c r="T124" s="144">
        <f aca="true" t="shared" si="3" ref="T124:T145">S124*H124</f>
        <v>0</v>
      </c>
      <c r="AR124" s="145" t="s">
        <v>84</v>
      </c>
      <c r="AT124" s="145" t="s">
        <v>144</v>
      </c>
      <c r="AU124" s="145" t="s">
        <v>74</v>
      </c>
      <c r="AY124" s="16" t="s">
        <v>142</v>
      </c>
      <c r="BE124" s="146">
        <f aca="true" t="shared" si="4" ref="BE124:BE145">IF(N124="základní",J124,0)</f>
        <v>0</v>
      </c>
      <c r="BF124" s="146">
        <f aca="true" t="shared" si="5" ref="BF124:BF145">IF(N124="snížená",J124,0)</f>
        <v>0</v>
      </c>
      <c r="BG124" s="146">
        <f aca="true" t="shared" si="6" ref="BG124:BG145">IF(N124="zákl. přenesená",J124,0)</f>
        <v>0</v>
      </c>
      <c r="BH124" s="146">
        <f aca="true" t="shared" si="7" ref="BH124:BH145">IF(N124="sníž. přenesená",J124,0)</f>
        <v>0</v>
      </c>
      <c r="BI124" s="146">
        <f aca="true" t="shared" si="8" ref="BI124:BI145">IF(N124="nulová",J124,0)</f>
        <v>0</v>
      </c>
      <c r="BJ124" s="16" t="s">
        <v>74</v>
      </c>
      <c r="BK124" s="146">
        <f aca="true" t="shared" si="9" ref="BK124:BK145">ROUND(I124*H124,2)</f>
        <v>0</v>
      </c>
      <c r="BL124" s="16" t="s">
        <v>84</v>
      </c>
      <c r="BM124" s="145" t="s">
        <v>78</v>
      </c>
    </row>
    <row r="125" spans="2:65" s="1" customFormat="1" ht="24.15" customHeight="1">
      <c r="B125" s="132"/>
      <c r="C125" s="133" t="s">
        <v>78</v>
      </c>
      <c r="D125" s="133" t="s">
        <v>144</v>
      </c>
      <c r="E125" s="134" t="s">
        <v>81</v>
      </c>
      <c r="F125" s="135" t="s">
        <v>1231</v>
      </c>
      <c r="G125" s="136" t="s">
        <v>200</v>
      </c>
      <c r="H125" s="137">
        <v>24</v>
      </c>
      <c r="I125" s="138"/>
      <c r="J125" s="139">
        <f t="shared" si="0"/>
        <v>0</v>
      </c>
      <c r="K125" s="140"/>
      <c r="L125" s="31"/>
      <c r="M125" s="141" t="s">
        <v>1</v>
      </c>
      <c r="N125" s="142" t="s">
        <v>37</v>
      </c>
      <c r="P125" s="143">
        <f t="shared" si="1"/>
        <v>0</v>
      </c>
      <c r="Q125" s="143">
        <v>0</v>
      </c>
      <c r="R125" s="143">
        <f t="shared" si="2"/>
        <v>0</v>
      </c>
      <c r="S125" s="143">
        <v>0</v>
      </c>
      <c r="T125" s="144">
        <f t="shared" si="3"/>
        <v>0</v>
      </c>
      <c r="AR125" s="145" t="s">
        <v>84</v>
      </c>
      <c r="AT125" s="145" t="s">
        <v>144</v>
      </c>
      <c r="AU125" s="145" t="s">
        <v>74</v>
      </c>
      <c r="AY125" s="16" t="s">
        <v>142</v>
      </c>
      <c r="BE125" s="146">
        <f t="shared" si="4"/>
        <v>0</v>
      </c>
      <c r="BF125" s="146">
        <f t="shared" si="5"/>
        <v>0</v>
      </c>
      <c r="BG125" s="146">
        <f t="shared" si="6"/>
        <v>0</v>
      </c>
      <c r="BH125" s="146">
        <f t="shared" si="7"/>
        <v>0</v>
      </c>
      <c r="BI125" s="146">
        <f t="shared" si="8"/>
        <v>0</v>
      </c>
      <c r="BJ125" s="16" t="s">
        <v>74</v>
      </c>
      <c r="BK125" s="146">
        <f t="shared" si="9"/>
        <v>0</v>
      </c>
      <c r="BL125" s="16" t="s">
        <v>84</v>
      </c>
      <c r="BM125" s="145" t="s">
        <v>84</v>
      </c>
    </row>
    <row r="126" spans="2:65" s="1" customFormat="1" ht="16.5" customHeight="1">
      <c r="B126" s="132"/>
      <c r="C126" s="133" t="s">
        <v>81</v>
      </c>
      <c r="D126" s="133" t="s">
        <v>144</v>
      </c>
      <c r="E126" s="134" t="s">
        <v>84</v>
      </c>
      <c r="F126" s="135" t="s">
        <v>1232</v>
      </c>
      <c r="G126" s="136" t="s">
        <v>200</v>
      </c>
      <c r="H126" s="137">
        <v>24</v>
      </c>
      <c r="I126" s="138"/>
      <c r="J126" s="139">
        <f t="shared" si="0"/>
        <v>0</v>
      </c>
      <c r="K126" s="140"/>
      <c r="L126" s="31"/>
      <c r="M126" s="141" t="s">
        <v>1</v>
      </c>
      <c r="N126" s="142" t="s">
        <v>37</v>
      </c>
      <c r="P126" s="143">
        <f t="shared" si="1"/>
        <v>0</v>
      </c>
      <c r="Q126" s="143">
        <v>0</v>
      </c>
      <c r="R126" s="143">
        <f t="shared" si="2"/>
        <v>0</v>
      </c>
      <c r="S126" s="143">
        <v>0</v>
      </c>
      <c r="T126" s="144">
        <f t="shared" si="3"/>
        <v>0</v>
      </c>
      <c r="AR126" s="145" t="s">
        <v>84</v>
      </c>
      <c r="AT126" s="145" t="s">
        <v>144</v>
      </c>
      <c r="AU126" s="145" t="s">
        <v>74</v>
      </c>
      <c r="AY126" s="16" t="s">
        <v>142</v>
      </c>
      <c r="BE126" s="146">
        <f t="shared" si="4"/>
        <v>0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16" t="s">
        <v>74</v>
      </c>
      <c r="BK126" s="146">
        <f t="shared" si="9"/>
        <v>0</v>
      </c>
      <c r="BL126" s="16" t="s">
        <v>84</v>
      </c>
      <c r="BM126" s="145" t="s">
        <v>88</v>
      </c>
    </row>
    <row r="127" spans="2:65" s="1" customFormat="1" ht="16.5" customHeight="1">
      <c r="B127" s="132"/>
      <c r="C127" s="133" t="s">
        <v>84</v>
      </c>
      <c r="D127" s="133" t="s">
        <v>144</v>
      </c>
      <c r="E127" s="134" t="s">
        <v>85</v>
      </c>
      <c r="F127" s="135" t="s">
        <v>1233</v>
      </c>
      <c r="G127" s="136" t="s">
        <v>200</v>
      </c>
      <c r="H127" s="137">
        <v>8</v>
      </c>
      <c r="I127" s="138"/>
      <c r="J127" s="139">
        <f t="shared" si="0"/>
        <v>0</v>
      </c>
      <c r="K127" s="140"/>
      <c r="L127" s="31"/>
      <c r="M127" s="141" t="s">
        <v>1</v>
      </c>
      <c r="N127" s="142" t="s">
        <v>37</v>
      </c>
      <c r="P127" s="143">
        <f t="shared" si="1"/>
        <v>0</v>
      </c>
      <c r="Q127" s="143">
        <v>0</v>
      </c>
      <c r="R127" s="143">
        <f t="shared" si="2"/>
        <v>0</v>
      </c>
      <c r="S127" s="143">
        <v>0</v>
      </c>
      <c r="T127" s="144">
        <f t="shared" si="3"/>
        <v>0</v>
      </c>
      <c r="AR127" s="145" t="s">
        <v>84</v>
      </c>
      <c r="AT127" s="145" t="s">
        <v>144</v>
      </c>
      <c r="AU127" s="145" t="s">
        <v>74</v>
      </c>
      <c r="AY127" s="16" t="s">
        <v>142</v>
      </c>
      <c r="BE127" s="146">
        <f t="shared" si="4"/>
        <v>0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6" t="s">
        <v>74</v>
      </c>
      <c r="BK127" s="146">
        <f t="shared" si="9"/>
        <v>0</v>
      </c>
      <c r="BL127" s="16" t="s">
        <v>84</v>
      </c>
      <c r="BM127" s="145" t="s">
        <v>92</v>
      </c>
    </row>
    <row r="128" spans="2:65" s="1" customFormat="1" ht="16.5" customHeight="1">
      <c r="B128" s="132"/>
      <c r="C128" s="133" t="s">
        <v>85</v>
      </c>
      <c r="D128" s="133" t="s">
        <v>144</v>
      </c>
      <c r="E128" s="134" t="s">
        <v>88</v>
      </c>
      <c r="F128" s="135" t="s">
        <v>1234</v>
      </c>
      <c r="G128" s="136" t="s">
        <v>200</v>
      </c>
      <c r="H128" s="137">
        <v>1</v>
      </c>
      <c r="I128" s="138"/>
      <c r="J128" s="139">
        <f t="shared" si="0"/>
        <v>0</v>
      </c>
      <c r="K128" s="140"/>
      <c r="L128" s="31"/>
      <c r="M128" s="141" t="s">
        <v>1</v>
      </c>
      <c r="N128" s="142" t="s">
        <v>37</v>
      </c>
      <c r="P128" s="143">
        <f t="shared" si="1"/>
        <v>0</v>
      </c>
      <c r="Q128" s="143">
        <v>0</v>
      </c>
      <c r="R128" s="143">
        <f t="shared" si="2"/>
        <v>0</v>
      </c>
      <c r="S128" s="143">
        <v>0</v>
      </c>
      <c r="T128" s="144">
        <f t="shared" si="3"/>
        <v>0</v>
      </c>
      <c r="AR128" s="145" t="s">
        <v>84</v>
      </c>
      <c r="AT128" s="145" t="s">
        <v>144</v>
      </c>
      <c r="AU128" s="145" t="s">
        <v>74</v>
      </c>
      <c r="AY128" s="16" t="s">
        <v>142</v>
      </c>
      <c r="BE128" s="146">
        <f t="shared" si="4"/>
        <v>0</v>
      </c>
      <c r="BF128" s="146">
        <f t="shared" si="5"/>
        <v>0</v>
      </c>
      <c r="BG128" s="146">
        <f t="shared" si="6"/>
        <v>0</v>
      </c>
      <c r="BH128" s="146">
        <f t="shared" si="7"/>
        <v>0</v>
      </c>
      <c r="BI128" s="146">
        <f t="shared" si="8"/>
        <v>0</v>
      </c>
      <c r="BJ128" s="16" t="s">
        <v>74</v>
      </c>
      <c r="BK128" s="146">
        <f t="shared" si="9"/>
        <v>0</v>
      </c>
      <c r="BL128" s="16" t="s">
        <v>84</v>
      </c>
      <c r="BM128" s="145" t="s">
        <v>183</v>
      </c>
    </row>
    <row r="129" spans="2:65" s="1" customFormat="1" ht="62.75" customHeight="1">
      <c r="B129" s="132"/>
      <c r="C129" s="133" t="s">
        <v>88</v>
      </c>
      <c r="D129" s="133" t="s">
        <v>144</v>
      </c>
      <c r="E129" s="134" t="s">
        <v>89</v>
      </c>
      <c r="F129" s="135" t="s">
        <v>1235</v>
      </c>
      <c r="G129" s="136" t="s">
        <v>200</v>
      </c>
      <c r="H129" s="137">
        <v>1</v>
      </c>
      <c r="I129" s="138"/>
      <c r="J129" s="139">
        <f t="shared" si="0"/>
        <v>0</v>
      </c>
      <c r="K129" s="140"/>
      <c r="L129" s="31"/>
      <c r="M129" s="141" t="s">
        <v>1</v>
      </c>
      <c r="N129" s="142" t="s">
        <v>37</v>
      </c>
      <c r="P129" s="143">
        <f t="shared" si="1"/>
        <v>0</v>
      </c>
      <c r="Q129" s="143">
        <v>0</v>
      </c>
      <c r="R129" s="143">
        <f t="shared" si="2"/>
        <v>0</v>
      </c>
      <c r="S129" s="143">
        <v>0</v>
      </c>
      <c r="T129" s="144">
        <f t="shared" si="3"/>
        <v>0</v>
      </c>
      <c r="AR129" s="145" t="s">
        <v>84</v>
      </c>
      <c r="AT129" s="145" t="s">
        <v>144</v>
      </c>
      <c r="AU129" s="145" t="s">
        <v>74</v>
      </c>
      <c r="AY129" s="16" t="s">
        <v>142</v>
      </c>
      <c r="BE129" s="146">
        <f t="shared" si="4"/>
        <v>0</v>
      </c>
      <c r="BF129" s="146">
        <f t="shared" si="5"/>
        <v>0</v>
      </c>
      <c r="BG129" s="146">
        <f t="shared" si="6"/>
        <v>0</v>
      </c>
      <c r="BH129" s="146">
        <f t="shared" si="7"/>
        <v>0</v>
      </c>
      <c r="BI129" s="146">
        <f t="shared" si="8"/>
        <v>0</v>
      </c>
      <c r="BJ129" s="16" t="s">
        <v>74</v>
      </c>
      <c r="BK129" s="146">
        <f t="shared" si="9"/>
        <v>0</v>
      </c>
      <c r="BL129" s="16" t="s">
        <v>84</v>
      </c>
      <c r="BM129" s="145" t="s">
        <v>186</v>
      </c>
    </row>
    <row r="130" spans="2:65" s="1" customFormat="1" ht="16.5" customHeight="1">
      <c r="B130" s="132"/>
      <c r="C130" s="133" t="s">
        <v>89</v>
      </c>
      <c r="D130" s="133" t="s">
        <v>144</v>
      </c>
      <c r="E130" s="134" t="s">
        <v>92</v>
      </c>
      <c r="F130" s="135" t="s">
        <v>1236</v>
      </c>
      <c r="G130" s="136" t="s">
        <v>463</v>
      </c>
      <c r="H130" s="137">
        <v>1</v>
      </c>
      <c r="I130" s="138"/>
      <c r="J130" s="139">
        <f t="shared" si="0"/>
        <v>0</v>
      </c>
      <c r="K130" s="140"/>
      <c r="L130" s="31"/>
      <c r="M130" s="141" t="s">
        <v>1</v>
      </c>
      <c r="N130" s="142" t="s">
        <v>37</v>
      </c>
      <c r="P130" s="143">
        <f t="shared" si="1"/>
        <v>0</v>
      </c>
      <c r="Q130" s="143">
        <v>0</v>
      </c>
      <c r="R130" s="143">
        <f t="shared" si="2"/>
        <v>0</v>
      </c>
      <c r="S130" s="143">
        <v>0</v>
      </c>
      <c r="T130" s="144">
        <f t="shared" si="3"/>
        <v>0</v>
      </c>
      <c r="AR130" s="145" t="s">
        <v>84</v>
      </c>
      <c r="AT130" s="145" t="s">
        <v>144</v>
      </c>
      <c r="AU130" s="145" t="s">
        <v>74</v>
      </c>
      <c r="AY130" s="16" t="s">
        <v>142</v>
      </c>
      <c r="BE130" s="146">
        <f t="shared" si="4"/>
        <v>0</v>
      </c>
      <c r="BF130" s="146">
        <f t="shared" si="5"/>
        <v>0</v>
      </c>
      <c r="BG130" s="146">
        <f t="shared" si="6"/>
        <v>0</v>
      </c>
      <c r="BH130" s="146">
        <f t="shared" si="7"/>
        <v>0</v>
      </c>
      <c r="BI130" s="146">
        <f t="shared" si="8"/>
        <v>0</v>
      </c>
      <c r="BJ130" s="16" t="s">
        <v>74</v>
      </c>
      <c r="BK130" s="146">
        <f t="shared" si="9"/>
        <v>0</v>
      </c>
      <c r="BL130" s="16" t="s">
        <v>84</v>
      </c>
      <c r="BM130" s="145" t="s">
        <v>191</v>
      </c>
    </row>
    <row r="131" spans="2:65" s="1" customFormat="1" ht="21.75" customHeight="1">
      <c r="B131" s="132"/>
      <c r="C131" s="133" t="s">
        <v>92</v>
      </c>
      <c r="D131" s="133" t="s">
        <v>144</v>
      </c>
      <c r="E131" s="134" t="s">
        <v>95</v>
      </c>
      <c r="F131" s="135" t="s">
        <v>1237</v>
      </c>
      <c r="G131" s="136" t="s">
        <v>200</v>
      </c>
      <c r="H131" s="137">
        <v>3</v>
      </c>
      <c r="I131" s="138"/>
      <c r="J131" s="139">
        <f t="shared" si="0"/>
        <v>0</v>
      </c>
      <c r="K131" s="140"/>
      <c r="L131" s="31"/>
      <c r="M131" s="141" t="s">
        <v>1</v>
      </c>
      <c r="N131" s="142" t="s">
        <v>37</v>
      </c>
      <c r="P131" s="143">
        <f t="shared" si="1"/>
        <v>0</v>
      </c>
      <c r="Q131" s="143">
        <v>0</v>
      </c>
      <c r="R131" s="143">
        <f t="shared" si="2"/>
        <v>0</v>
      </c>
      <c r="S131" s="143">
        <v>0</v>
      </c>
      <c r="T131" s="144">
        <f t="shared" si="3"/>
        <v>0</v>
      </c>
      <c r="AR131" s="145" t="s">
        <v>84</v>
      </c>
      <c r="AT131" s="145" t="s">
        <v>144</v>
      </c>
      <c r="AU131" s="145" t="s">
        <v>74</v>
      </c>
      <c r="AY131" s="16" t="s">
        <v>142</v>
      </c>
      <c r="BE131" s="146">
        <f t="shared" si="4"/>
        <v>0</v>
      </c>
      <c r="BF131" s="146">
        <f t="shared" si="5"/>
        <v>0</v>
      </c>
      <c r="BG131" s="146">
        <f t="shared" si="6"/>
        <v>0</v>
      </c>
      <c r="BH131" s="146">
        <f t="shared" si="7"/>
        <v>0</v>
      </c>
      <c r="BI131" s="146">
        <f t="shared" si="8"/>
        <v>0</v>
      </c>
      <c r="BJ131" s="16" t="s">
        <v>74</v>
      </c>
      <c r="BK131" s="146">
        <f t="shared" si="9"/>
        <v>0</v>
      </c>
      <c r="BL131" s="16" t="s">
        <v>84</v>
      </c>
      <c r="BM131" s="145" t="s">
        <v>201</v>
      </c>
    </row>
    <row r="132" spans="2:65" s="1" customFormat="1" ht="21.75" customHeight="1">
      <c r="B132" s="132"/>
      <c r="C132" s="133" t="s">
        <v>95</v>
      </c>
      <c r="D132" s="133" t="s">
        <v>144</v>
      </c>
      <c r="E132" s="134" t="s">
        <v>183</v>
      </c>
      <c r="F132" s="135" t="s">
        <v>1238</v>
      </c>
      <c r="G132" s="136" t="s">
        <v>200</v>
      </c>
      <c r="H132" s="137">
        <v>1</v>
      </c>
      <c r="I132" s="138"/>
      <c r="J132" s="139">
        <f t="shared" si="0"/>
        <v>0</v>
      </c>
      <c r="K132" s="140"/>
      <c r="L132" s="31"/>
      <c r="M132" s="141" t="s">
        <v>1</v>
      </c>
      <c r="N132" s="142" t="s">
        <v>37</v>
      </c>
      <c r="P132" s="143">
        <f t="shared" si="1"/>
        <v>0</v>
      </c>
      <c r="Q132" s="143">
        <v>0</v>
      </c>
      <c r="R132" s="143">
        <f t="shared" si="2"/>
        <v>0</v>
      </c>
      <c r="S132" s="143">
        <v>0</v>
      </c>
      <c r="T132" s="144">
        <f t="shared" si="3"/>
        <v>0</v>
      </c>
      <c r="AR132" s="145" t="s">
        <v>84</v>
      </c>
      <c r="AT132" s="145" t="s">
        <v>144</v>
      </c>
      <c r="AU132" s="145" t="s">
        <v>74</v>
      </c>
      <c r="AY132" s="16" t="s">
        <v>142</v>
      </c>
      <c r="BE132" s="146">
        <f t="shared" si="4"/>
        <v>0</v>
      </c>
      <c r="BF132" s="146">
        <f t="shared" si="5"/>
        <v>0</v>
      </c>
      <c r="BG132" s="146">
        <f t="shared" si="6"/>
        <v>0</v>
      </c>
      <c r="BH132" s="146">
        <f t="shared" si="7"/>
        <v>0</v>
      </c>
      <c r="BI132" s="146">
        <f t="shared" si="8"/>
        <v>0</v>
      </c>
      <c r="BJ132" s="16" t="s">
        <v>74</v>
      </c>
      <c r="BK132" s="146">
        <f t="shared" si="9"/>
        <v>0</v>
      </c>
      <c r="BL132" s="16" t="s">
        <v>84</v>
      </c>
      <c r="BM132" s="145" t="s">
        <v>205</v>
      </c>
    </row>
    <row r="133" spans="2:65" s="1" customFormat="1" ht="16.5" customHeight="1">
      <c r="B133" s="132"/>
      <c r="C133" s="133" t="s">
        <v>183</v>
      </c>
      <c r="D133" s="133" t="s">
        <v>144</v>
      </c>
      <c r="E133" s="134" t="s">
        <v>229</v>
      </c>
      <c r="F133" s="135" t="s">
        <v>1239</v>
      </c>
      <c r="G133" s="136" t="s">
        <v>200</v>
      </c>
      <c r="H133" s="137">
        <v>1</v>
      </c>
      <c r="I133" s="138"/>
      <c r="J133" s="139">
        <f t="shared" si="0"/>
        <v>0</v>
      </c>
      <c r="K133" s="140"/>
      <c r="L133" s="31"/>
      <c r="M133" s="141" t="s">
        <v>1</v>
      </c>
      <c r="N133" s="142" t="s">
        <v>37</v>
      </c>
      <c r="P133" s="143">
        <f t="shared" si="1"/>
        <v>0</v>
      </c>
      <c r="Q133" s="143">
        <v>0</v>
      </c>
      <c r="R133" s="143">
        <f t="shared" si="2"/>
        <v>0</v>
      </c>
      <c r="S133" s="143">
        <v>0</v>
      </c>
      <c r="T133" s="144">
        <f t="shared" si="3"/>
        <v>0</v>
      </c>
      <c r="AR133" s="145" t="s">
        <v>84</v>
      </c>
      <c r="AT133" s="145" t="s">
        <v>144</v>
      </c>
      <c r="AU133" s="145" t="s">
        <v>74</v>
      </c>
      <c r="AY133" s="16" t="s">
        <v>142</v>
      </c>
      <c r="BE133" s="146">
        <f t="shared" si="4"/>
        <v>0</v>
      </c>
      <c r="BF133" s="146">
        <f t="shared" si="5"/>
        <v>0</v>
      </c>
      <c r="BG133" s="146">
        <f t="shared" si="6"/>
        <v>0</v>
      </c>
      <c r="BH133" s="146">
        <f t="shared" si="7"/>
        <v>0</v>
      </c>
      <c r="BI133" s="146">
        <f t="shared" si="8"/>
        <v>0</v>
      </c>
      <c r="BJ133" s="16" t="s">
        <v>74</v>
      </c>
      <c r="BK133" s="146">
        <f t="shared" si="9"/>
        <v>0</v>
      </c>
      <c r="BL133" s="16" t="s">
        <v>84</v>
      </c>
      <c r="BM133" s="145" t="s">
        <v>226</v>
      </c>
    </row>
    <row r="134" spans="2:65" s="1" customFormat="1" ht="16.5" customHeight="1">
      <c r="B134" s="132"/>
      <c r="C134" s="133" t="s">
        <v>229</v>
      </c>
      <c r="D134" s="133" t="s">
        <v>144</v>
      </c>
      <c r="E134" s="134" t="s">
        <v>186</v>
      </c>
      <c r="F134" s="135" t="s">
        <v>1240</v>
      </c>
      <c r="G134" s="136" t="s">
        <v>200</v>
      </c>
      <c r="H134" s="137">
        <v>2</v>
      </c>
      <c r="I134" s="138"/>
      <c r="J134" s="139">
        <f t="shared" si="0"/>
        <v>0</v>
      </c>
      <c r="K134" s="140"/>
      <c r="L134" s="31"/>
      <c r="M134" s="141" t="s">
        <v>1</v>
      </c>
      <c r="N134" s="142" t="s">
        <v>37</v>
      </c>
      <c r="P134" s="143">
        <f t="shared" si="1"/>
        <v>0</v>
      </c>
      <c r="Q134" s="143">
        <v>0</v>
      </c>
      <c r="R134" s="143">
        <f t="shared" si="2"/>
        <v>0</v>
      </c>
      <c r="S134" s="143">
        <v>0</v>
      </c>
      <c r="T134" s="144">
        <f t="shared" si="3"/>
        <v>0</v>
      </c>
      <c r="AR134" s="145" t="s">
        <v>84</v>
      </c>
      <c r="AT134" s="145" t="s">
        <v>144</v>
      </c>
      <c r="AU134" s="145" t="s">
        <v>74</v>
      </c>
      <c r="AY134" s="16" t="s">
        <v>142</v>
      </c>
      <c r="BE134" s="146">
        <f t="shared" si="4"/>
        <v>0</v>
      </c>
      <c r="BF134" s="146">
        <f t="shared" si="5"/>
        <v>0</v>
      </c>
      <c r="BG134" s="146">
        <f t="shared" si="6"/>
        <v>0</v>
      </c>
      <c r="BH134" s="146">
        <f t="shared" si="7"/>
        <v>0</v>
      </c>
      <c r="BI134" s="146">
        <f t="shared" si="8"/>
        <v>0</v>
      </c>
      <c r="BJ134" s="16" t="s">
        <v>74</v>
      </c>
      <c r="BK134" s="146">
        <f t="shared" si="9"/>
        <v>0</v>
      </c>
      <c r="BL134" s="16" t="s">
        <v>84</v>
      </c>
      <c r="BM134" s="145" t="s">
        <v>233</v>
      </c>
    </row>
    <row r="135" spans="2:65" s="1" customFormat="1" ht="24.15" customHeight="1">
      <c r="B135" s="132"/>
      <c r="C135" s="133" t="s">
        <v>186</v>
      </c>
      <c r="D135" s="133" t="s">
        <v>144</v>
      </c>
      <c r="E135" s="134" t="s">
        <v>240</v>
      </c>
      <c r="F135" s="135" t="s">
        <v>1241</v>
      </c>
      <c r="G135" s="136" t="s">
        <v>200</v>
      </c>
      <c r="H135" s="137">
        <v>1</v>
      </c>
      <c r="I135" s="138"/>
      <c r="J135" s="139">
        <f t="shared" si="0"/>
        <v>0</v>
      </c>
      <c r="K135" s="140"/>
      <c r="L135" s="31"/>
      <c r="M135" s="141" t="s">
        <v>1</v>
      </c>
      <c r="N135" s="142" t="s">
        <v>37</v>
      </c>
      <c r="P135" s="143">
        <f t="shared" si="1"/>
        <v>0</v>
      </c>
      <c r="Q135" s="143">
        <v>0</v>
      </c>
      <c r="R135" s="143">
        <f t="shared" si="2"/>
        <v>0</v>
      </c>
      <c r="S135" s="143">
        <v>0</v>
      </c>
      <c r="T135" s="144">
        <f t="shared" si="3"/>
        <v>0</v>
      </c>
      <c r="AR135" s="145" t="s">
        <v>84</v>
      </c>
      <c r="AT135" s="145" t="s">
        <v>144</v>
      </c>
      <c r="AU135" s="145" t="s">
        <v>74</v>
      </c>
      <c r="AY135" s="16" t="s">
        <v>142</v>
      </c>
      <c r="BE135" s="146">
        <f t="shared" si="4"/>
        <v>0</v>
      </c>
      <c r="BF135" s="146">
        <f t="shared" si="5"/>
        <v>0</v>
      </c>
      <c r="BG135" s="146">
        <f t="shared" si="6"/>
        <v>0</v>
      </c>
      <c r="BH135" s="146">
        <f t="shared" si="7"/>
        <v>0</v>
      </c>
      <c r="BI135" s="146">
        <f t="shared" si="8"/>
        <v>0</v>
      </c>
      <c r="BJ135" s="16" t="s">
        <v>74</v>
      </c>
      <c r="BK135" s="146">
        <f t="shared" si="9"/>
        <v>0</v>
      </c>
      <c r="BL135" s="16" t="s">
        <v>84</v>
      </c>
      <c r="BM135" s="145" t="s">
        <v>237</v>
      </c>
    </row>
    <row r="136" spans="2:65" s="1" customFormat="1" ht="24.15" customHeight="1">
      <c r="B136" s="132"/>
      <c r="C136" s="133" t="s">
        <v>240</v>
      </c>
      <c r="D136" s="133" t="s">
        <v>144</v>
      </c>
      <c r="E136" s="134" t="s">
        <v>191</v>
      </c>
      <c r="F136" s="135" t="s">
        <v>1242</v>
      </c>
      <c r="G136" s="136" t="s">
        <v>200</v>
      </c>
      <c r="H136" s="137">
        <v>1</v>
      </c>
      <c r="I136" s="138"/>
      <c r="J136" s="139">
        <f t="shared" si="0"/>
        <v>0</v>
      </c>
      <c r="K136" s="140"/>
      <c r="L136" s="31"/>
      <c r="M136" s="141" t="s">
        <v>1</v>
      </c>
      <c r="N136" s="142" t="s">
        <v>37</v>
      </c>
      <c r="P136" s="143">
        <f t="shared" si="1"/>
        <v>0</v>
      </c>
      <c r="Q136" s="143">
        <v>0</v>
      </c>
      <c r="R136" s="143">
        <f t="shared" si="2"/>
        <v>0</v>
      </c>
      <c r="S136" s="143">
        <v>0</v>
      </c>
      <c r="T136" s="144">
        <f t="shared" si="3"/>
        <v>0</v>
      </c>
      <c r="AR136" s="145" t="s">
        <v>84</v>
      </c>
      <c r="AT136" s="145" t="s">
        <v>144</v>
      </c>
      <c r="AU136" s="145" t="s">
        <v>74</v>
      </c>
      <c r="AY136" s="16" t="s">
        <v>142</v>
      </c>
      <c r="BE136" s="146">
        <f t="shared" si="4"/>
        <v>0</v>
      </c>
      <c r="BF136" s="146">
        <f t="shared" si="5"/>
        <v>0</v>
      </c>
      <c r="BG136" s="146">
        <f t="shared" si="6"/>
        <v>0</v>
      </c>
      <c r="BH136" s="146">
        <f t="shared" si="7"/>
        <v>0</v>
      </c>
      <c r="BI136" s="146">
        <f t="shared" si="8"/>
        <v>0</v>
      </c>
      <c r="BJ136" s="16" t="s">
        <v>74</v>
      </c>
      <c r="BK136" s="146">
        <f t="shared" si="9"/>
        <v>0</v>
      </c>
      <c r="BL136" s="16" t="s">
        <v>84</v>
      </c>
      <c r="BM136" s="145" t="s">
        <v>243</v>
      </c>
    </row>
    <row r="137" spans="2:65" s="1" customFormat="1" ht="21.75" customHeight="1">
      <c r="B137" s="132"/>
      <c r="C137" s="133" t="s">
        <v>191</v>
      </c>
      <c r="D137" s="133" t="s">
        <v>144</v>
      </c>
      <c r="E137" s="134" t="s">
        <v>8</v>
      </c>
      <c r="F137" s="135" t="s">
        <v>1243</v>
      </c>
      <c r="G137" s="136" t="s">
        <v>391</v>
      </c>
      <c r="H137" s="137">
        <v>890</v>
      </c>
      <c r="I137" s="138"/>
      <c r="J137" s="139">
        <f t="shared" si="0"/>
        <v>0</v>
      </c>
      <c r="K137" s="140"/>
      <c r="L137" s="31"/>
      <c r="M137" s="141" t="s">
        <v>1</v>
      </c>
      <c r="N137" s="142" t="s">
        <v>37</v>
      </c>
      <c r="P137" s="143">
        <f t="shared" si="1"/>
        <v>0</v>
      </c>
      <c r="Q137" s="143">
        <v>0</v>
      </c>
      <c r="R137" s="143">
        <f t="shared" si="2"/>
        <v>0</v>
      </c>
      <c r="S137" s="143">
        <v>0</v>
      </c>
      <c r="T137" s="144">
        <f t="shared" si="3"/>
        <v>0</v>
      </c>
      <c r="AR137" s="145" t="s">
        <v>84</v>
      </c>
      <c r="AT137" s="145" t="s">
        <v>144</v>
      </c>
      <c r="AU137" s="145" t="s">
        <v>74</v>
      </c>
      <c r="AY137" s="16" t="s">
        <v>142</v>
      </c>
      <c r="BE137" s="146">
        <f t="shared" si="4"/>
        <v>0</v>
      </c>
      <c r="BF137" s="146">
        <f t="shared" si="5"/>
        <v>0</v>
      </c>
      <c r="BG137" s="146">
        <f t="shared" si="6"/>
        <v>0</v>
      </c>
      <c r="BH137" s="146">
        <f t="shared" si="7"/>
        <v>0</v>
      </c>
      <c r="BI137" s="146">
        <f t="shared" si="8"/>
        <v>0</v>
      </c>
      <c r="BJ137" s="16" t="s">
        <v>74</v>
      </c>
      <c r="BK137" s="146">
        <f t="shared" si="9"/>
        <v>0</v>
      </c>
      <c r="BL137" s="16" t="s">
        <v>84</v>
      </c>
      <c r="BM137" s="145" t="s">
        <v>248</v>
      </c>
    </row>
    <row r="138" spans="2:65" s="1" customFormat="1" ht="24.15" customHeight="1">
      <c r="B138" s="132"/>
      <c r="C138" s="133" t="s">
        <v>8</v>
      </c>
      <c r="D138" s="133" t="s">
        <v>144</v>
      </c>
      <c r="E138" s="134" t="s">
        <v>201</v>
      </c>
      <c r="F138" s="135" t="s">
        <v>1244</v>
      </c>
      <c r="G138" s="136" t="s">
        <v>200</v>
      </c>
      <c r="H138" s="137">
        <v>3</v>
      </c>
      <c r="I138" s="138"/>
      <c r="J138" s="139">
        <f t="shared" si="0"/>
        <v>0</v>
      </c>
      <c r="K138" s="140"/>
      <c r="L138" s="31"/>
      <c r="M138" s="141" t="s">
        <v>1</v>
      </c>
      <c r="N138" s="142" t="s">
        <v>37</v>
      </c>
      <c r="P138" s="143">
        <f t="shared" si="1"/>
        <v>0</v>
      </c>
      <c r="Q138" s="143">
        <v>0</v>
      </c>
      <c r="R138" s="143">
        <f t="shared" si="2"/>
        <v>0</v>
      </c>
      <c r="S138" s="143">
        <v>0</v>
      </c>
      <c r="T138" s="144">
        <f t="shared" si="3"/>
        <v>0</v>
      </c>
      <c r="AR138" s="145" t="s">
        <v>84</v>
      </c>
      <c r="AT138" s="145" t="s">
        <v>144</v>
      </c>
      <c r="AU138" s="145" t="s">
        <v>74</v>
      </c>
      <c r="AY138" s="16" t="s">
        <v>142</v>
      </c>
      <c r="BE138" s="146">
        <f t="shared" si="4"/>
        <v>0</v>
      </c>
      <c r="BF138" s="146">
        <f t="shared" si="5"/>
        <v>0</v>
      </c>
      <c r="BG138" s="146">
        <f t="shared" si="6"/>
        <v>0</v>
      </c>
      <c r="BH138" s="146">
        <f t="shared" si="7"/>
        <v>0</v>
      </c>
      <c r="BI138" s="146">
        <f t="shared" si="8"/>
        <v>0</v>
      </c>
      <c r="BJ138" s="16" t="s">
        <v>74</v>
      </c>
      <c r="BK138" s="146">
        <f t="shared" si="9"/>
        <v>0</v>
      </c>
      <c r="BL138" s="16" t="s">
        <v>84</v>
      </c>
      <c r="BM138" s="145" t="s">
        <v>254</v>
      </c>
    </row>
    <row r="139" spans="2:65" s="1" customFormat="1" ht="16.5" customHeight="1">
      <c r="B139" s="132"/>
      <c r="C139" s="133" t="s">
        <v>201</v>
      </c>
      <c r="D139" s="133" t="s">
        <v>144</v>
      </c>
      <c r="E139" s="134" t="s">
        <v>262</v>
      </c>
      <c r="F139" s="135" t="s">
        <v>1245</v>
      </c>
      <c r="G139" s="136" t="s">
        <v>200</v>
      </c>
      <c r="H139" s="137">
        <v>44</v>
      </c>
      <c r="I139" s="138"/>
      <c r="J139" s="139">
        <f t="shared" si="0"/>
        <v>0</v>
      </c>
      <c r="K139" s="140"/>
      <c r="L139" s="31"/>
      <c r="M139" s="141" t="s">
        <v>1</v>
      </c>
      <c r="N139" s="142" t="s">
        <v>37</v>
      </c>
      <c r="P139" s="143">
        <f t="shared" si="1"/>
        <v>0</v>
      </c>
      <c r="Q139" s="143">
        <v>0</v>
      </c>
      <c r="R139" s="143">
        <f t="shared" si="2"/>
        <v>0</v>
      </c>
      <c r="S139" s="143">
        <v>0</v>
      </c>
      <c r="T139" s="144">
        <f t="shared" si="3"/>
        <v>0</v>
      </c>
      <c r="AR139" s="145" t="s">
        <v>84</v>
      </c>
      <c r="AT139" s="145" t="s">
        <v>144</v>
      </c>
      <c r="AU139" s="145" t="s">
        <v>74</v>
      </c>
      <c r="AY139" s="16" t="s">
        <v>142</v>
      </c>
      <c r="BE139" s="146">
        <f t="shared" si="4"/>
        <v>0</v>
      </c>
      <c r="BF139" s="146">
        <f t="shared" si="5"/>
        <v>0</v>
      </c>
      <c r="BG139" s="146">
        <f t="shared" si="6"/>
        <v>0</v>
      </c>
      <c r="BH139" s="146">
        <f t="shared" si="7"/>
        <v>0</v>
      </c>
      <c r="BI139" s="146">
        <f t="shared" si="8"/>
        <v>0</v>
      </c>
      <c r="BJ139" s="16" t="s">
        <v>74</v>
      </c>
      <c r="BK139" s="146">
        <f t="shared" si="9"/>
        <v>0</v>
      </c>
      <c r="BL139" s="16" t="s">
        <v>84</v>
      </c>
      <c r="BM139" s="145" t="s">
        <v>261</v>
      </c>
    </row>
    <row r="140" spans="2:65" s="1" customFormat="1" ht="21.75" customHeight="1">
      <c r="B140" s="132"/>
      <c r="C140" s="133" t="s">
        <v>262</v>
      </c>
      <c r="D140" s="133" t="s">
        <v>144</v>
      </c>
      <c r="E140" s="134" t="s">
        <v>205</v>
      </c>
      <c r="F140" s="135" t="s">
        <v>1246</v>
      </c>
      <c r="G140" s="136" t="s">
        <v>1247</v>
      </c>
      <c r="H140" s="137">
        <v>9</v>
      </c>
      <c r="I140" s="138"/>
      <c r="J140" s="139">
        <f t="shared" si="0"/>
        <v>0</v>
      </c>
      <c r="K140" s="140"/>
      <c r="L140" s="31"/>
      <c r="M140" s="141" t="s">
        <v>1</v>
      </c>
      <c r="N140" s="142" t="s">
        <v>37</v>
      </c>
      <c r="P140" s="143">
        <f t="shared" si="1"/>
        <v>0</v>
      </c>
      <c r="Q140" s="143">
        <v>0</v>
      </c>
      <c r="R140" s="143">
        <f t="shared" si="2"/>
        <v>0</v>
      </c>
      <c r="S140" s="143">
        <v>0</v>
      </c>
      <c r="T140" s="144">
        <f t="shared" si="3"/>
        <v>0</v>
      </c>
      <c r="AR140" s="145" t="s">
        <v>84</v>
      </c>
      <c r="AT140" s="145" t="s">
        <v>144</v>
      </c>
      <c r="AU140" s="145" t="s">
        <v>74</v>
      </c>
      <c r="AY140" s="16" t="s">
        <v>142</v>
      </c>
      <c r="BE140" s="146">
        <f t="shared" si="4"/>
        <v>0</v>
      </c>
      <c r="BF140" s="146">
        <f t="shared" si="5"/>
        <v>0</v>
      </c>
      <c r="BG140" s="146">
        <f t="shared" si="6"/>
        <v>0</v>
      </c>
      <c r="BH140" s="146">
        <f t="shared" si="7"/>
        <v>0</v>
      </c>
      <c r="BI140" s="146">
        <f t="shared" si="8"/>
        <v>0</v>
      </c>
      <c r="BJ140" s="16" t="s">
        <v>74</v>
      </c>
      <c r="BK140" s="146">
        <f t="shared" si="9"/>
        <v>0</v>
      </c>
      <c r="BL140" s="16" t="s">
        <v>84</v>
      </c>
      <c r="BM140" s="145" t="s">
        <v>265</v>
      </c>
    </row>
    <row r="141" spans="2:65" s="1" customFormat="1" ht="16.5" customHeight="1">
      <c r="B141" s="132"/>
      <c r="C141" s="133" t="s">
        <v>205</v>
      </c>
      <c r="D141" s="133" t="s">
        <v>144</v>
      </c>
      <c r="E141" s="134" t="s">
        <v>279</v>
      </c>
      <c r="F141" s="135" t="s">
        <v>1248</v>
      </c>
      <c r="G141" s="136" t="s">
        <v>200</v>
      </c>
      <c r="H141" s="137">
        <v>12</v>
      </c>
      <c r="I141" s="138"/>
      <c r="J141" s="139">
        <f t="shared" si="0"/>
        <v>0</v>
      </c>
      <c r="K141" s="140"/>
      <c r="L141" s="31"/>
      <c r="M141" s="141" t="s">
        <v>1</v>
      </c>
      <c r="N141" s="142" t="s">
        <v>37</v>
      </c>
      <c r="P141" s="143">
        <f t="shared" si="1"/>
        <v>0</v>
      </c>
      <c r="Q141" s="143">
        <v>0</v>
      </c>
      <c r="R141" s="143">
        <f t="shared" si="2"/>
        <v>0</v>
      </c>
      <c r="S141" s="143">
        <v>0</v>
      </c>
      <c r="T141" s="144">
        <f t="shared" si="3"/>
        <v>0</v>
      </c>
      <c r="AR141" s="145" t="s">
        <v>84</v>
      </c>
      <c r="AT141" s="145" t="s">
        <v>144</v>
      </c>
      <c r="AU141" s="145" t="s">
        <v>74</v>
      </c>
      <c r="AY141" s="16" t="s">
        <v>142</v>
      </c>
      <c r="BE141" s="146">
        <f t="shared" si="4"/>
        <v>0</v>
      </c>
      <c r="BF141" s="146">
        <f t="shared" si="5"/>
        <v>0</v>
      </c>
      <c r="BG141" s="146">
        <f t="shared" si="6"/>
        <v>0</v>
      </c>
      <c r="BH141" s="146">
        <f t="shared" si="7"/>
        <v>0</v>
      </c>
      <c r="BI141" s="146">
        <f t="shared" si="8"/>
        <v>0</v>
      </c>
      <c r="BJ141" s="16" t="s">
        <v>74</v>
      </c>
      <c r="BK141" s="146">
        <f t="shared" si="9"/>
        <v>0</v>
      </c>
      <c r="BL141" s="16" t="s">
        <v>84</v>
      </c>
      <c r="BM141" s="145" t="s">
        <v>271</v>
      </c>
    </row>
    <row r="142" spans="2:65" s="1" customFormat="1" ht="21.75" customHeight="1">
      <c r="B142" s="132"/>
      <c r="C142" s="133" t="s">
        <v>279</v>
      </c>
      <c r="D142" s="133" t="s">
        <v>144</v>
      </c>
      <c r="E142" s="134" t="s">
        <v>226</v>
      </c>
      <c r="F142" s="135" t="s">
        <v>1249</v>
      </c>
      <c r="G142" s="136" t="s">
        <v>463</v>
      </c>
      <c r="H142" s="137">
        <v>1</v>
      </c>
      <c r="I142" s="138"/>
      <c r="J142" s="139">
        <f t="shared" si="0"/>
        <v>0</v>
      </c>
      <c r="K142" s="140"/>
      <c r="L142" s="31"/>
      <c r="M142" s="141" t="s">
        <v>1</v>
      </c>
      <c r="N142" s="142" t="s">
        <v>37</v>
      </c>
      <c r="P142" s="143">
        <f t="shared" si="1"/>
        <v>0</v>
      </c>
      <c r="Q142" s="143">
        <v>0</v>
      </c>
      <c r="R142" s="143">
        <f t="shared" si="2"/>
        <v>0</v>
      </c>
      <c r="S142" s="143">
        <v>0</v>
      </c>
      <c r="T142" s="144">
        <f t="shared" si="3"/>
        <v>0</v>
      </c>
      <c r="AR142" s="145" t="s">
        <v>84</v>
      </c>
      <c r="AT142" s="145" t="s">
        <v>144</v>
      </c>
      <c r="AU142" s="145" t="s">
        <v>74</v>
      </c>
      <c r="AY142" s="16" t="s">
        <v>142</v>
      </c>
      <c r="BE142" s="146">
        <f t="shared" si="4"/>
        <v>0</v>
      </c>
      <c r="BF142" s="146">
        <f t="shared" si="5"/>
        <v>0</v>
      </c>
      <c r="BG142" s="146">
        <f t="shared" si="6"/>
        <v>0</v>
      </c>
      <c r="BH142" s="146">
        <f t="shared" si="7"/>
        <v>0</v>
      </c>
      <c r="BI142" s="146">
        <f t="shared" si="8"/>
        <v>0</v>
      </c>
      <c r="BJ142" s="16" t="s">
        <v>74</v>
      </c>
      <c r="BK142" s="146">
        <f t="shared" si="9"/>
        <v>0</v>
      </c>
      <c r="BL142" s="16" t="s">
        <v>84</v>
      </c>
      <c r="BM142" s="145" t="s">
        <v>282</v>
      </c>
    </row>
    <row r="143" spans="2:65" s="1" customFormat="1" ht="16.5" customHeight="1">
      <c r="B143" s="132"/>
      <c r="C143" s="133" t="s">
        <v>226</v>
      </c>
      <c r="D143" s="133" t="s">
        <v>144</v>
      </c>
      <c r="E143" s="134" t="s">
        <v>7</v>
      </c>
      <c r="F143" s="135" t="s">
        <v>1250</v>
      </c>
      <c r="G143" s="136" t="s">
        <v>1251</v>
      </c>
      <c r="H143" s="137">
        <v>12</v>
      </c>
      <c r="I143" s="138"/>
      <c r="J143" s="139">
        <f t="shared" si="0"/>
        <v>0</v>
      </c>
      <c r="K143" s="140"/>
      <c r="L143" s="31"/>
      <c r="M143" s="141" t="s">
        <v>1</v>
      </c>
      <c r="N143" s="142" t="s">
        <v>37</v>
      </c>
      <c r="P143" s="143">
        <f t="shared" si="1"/>
        <v>0</v>
      </c>
      <c r="Q143" s="143">
        <v>0</v>
      </c>
      <c r="R143" s="143">
        <f t="shared" si="2"/>
        <v>0</v>
      </c>
      <c r="S143" s="143">
        <v>0</v>
      </c>
      <c r="T143" s="144">
        <f t="shared" si="3"/>
        <v>0</v>
      </c>
      <c r="AR143" s="145" t="s">
        <v>84</v>
      </c>
      <c r="AT143" s="145" t="s">
        <v>144</v>
      </c>
      <c r="AU143" s="145" t="s">
        <v>74</v>
      </c>
      <c r="AY143" s="16" t="s">
        <v>142</v>
      </c>
      <c r="BE143" s="146">
        <f t="shared" si="4"/>
        <v>0</v>
      </c>
      <c r="BF143" s="146">
        <f t="shared" si="5"/>
        <v>0</v>
      </c>
      <c r="BG143" s="146">
        <f t="shared" si="6"/>
        <v>0</v>
      </c>
      <c r="BH143" s="146">
        <f t="shared" si="7"/>
        <v>0</v>
      </c>
      <c r="BI143" s="146">
        <f t="shared" si="8"/>
        <v>0</v>
      </c>
      <c r="BJ143" s="16" t="s">
        <v>74</v>
      </c>
      <c r="BK143" s="146">
        <f t="shared" si="9"/>
        <v>0</v>
      </c>
      <c r="BL143" s="16" t="s">
        <v>84</v>
      </c>
      <c r="BM143" s="145" t="s">
        <v>295</v>
      </c>
    </row>
    <row r="144" spans="2:65" s="1" customFormat="1" ht="16.5" customHeight="1">
      <c r="B144" s="132"/>
      <c r="C144" s="133" t="s">
        <v>7</v>
      </c>
      <c r="D144" s="133" t="s">
        <v>144</v>
      </c>
      <c r="E144" s="134" t="s">
        <v>233</v>
      </c>
      <c r="F144" s="135" t="s">
        <v>1252</v>
      </c>
      <c r="G144" s="136" t="s">
        <v>200</v>
      </c>
      <c r="H144" s="137">
        <v>24</v>
      </c>
      <c r="I144" s="138"/>
      <c r="J144" s="139">
        <f t="shared" si="0"/>
        <v>0</v>
      </c>
      <c r="K144" s="140"/>
      <c r="L144" s="31"/>
      <c r="M144" s="141" t="s">
        <v>1</v>
      </c>
      <c r="N144" s="142" t="s">
        <v>37</v>
      </c>
      <c r="P144" s="143">
        <f t="shared" si="1"/>
        <v>0</v>
      </c>
      <c r="Q144" s="143">
        <v>0</v>
      </c>
      <c r="R144" s="143">
        <f t="shared" si="2"/>
        <v>0</v>
      </c>
      <c r="S144" s="143">
        <v>0</v>
      </c>
      <c r="T144" s="144">
        <f t="shared" si="3"/>
        <v>0</v>
      </c>
      <c r="AR144" s="145" t="s">
        <v>84</v>
      </c>
      <c r="AT144" s="145" t="s">
        <v>144</v>
      </c>
      <c r="AU144" s="145" t="s">
        <v>74</v>
      </c>
      <c r="AY144" s="16" t="s">
        <v>142</v>
      </c>
      <c r="BE144" s="146">
        <f t="shared" si="4"/>
        <v>0</v>
      </c>
      <c r="BF144" s="146">
        <f t="shared" si="5"/>
        <v>0</v>
      </c>
      <c r="BG144" s="146">
        <f t="shared" si="6"/>
        <v>0</v>
      </c>
      <c r="BH144" s="146">
        <f t="shared" si="7"/>
        <v>0</v>
      </c>
      <c r="BI144" s="146">
        <f t="shared" si="8"/>
        <v>0</v>
      </c>
      <c r="BJ144" s="16" t="s">
        <v>74</v>
      </c>
      <c r="BK144" s="146">
        <f t="shared" si="9"/>
        <v>0</v>
      </c>
      <c r="BL144" s="16" t="s">
        <v>84</v>
      </c>
      <c r="BM144" s="145" t="s">
        <v>304</v>
      </c>
    </row>
    <row r="145" spans="2:65" s="1" customFormat="1" ht="16.5" customHeight="1">
      <c r="B145" s="132"/>
      <c r="C145" s="133" t="s">
        <v>233</v>
      </c>
      <c r="D145" s="133" t="s">
        <v>144</v>
      </c>
      <c r="E145" s="134" t="s">
        <v>313</v>
      </c>
      <c r="F145" s="135" t="s">
        <v>1253</v>
      </c>
      <c r="G145" s="136" t="s">
        <v>463</v>
      </c>
      <c r="H145" s="137">
        <v>1</v>
      </c>
      <c r="I145" s="138"/>
      <c r="J145" s="139">
        <f t="shared" si="0"/>
        <v>0</v>
      </c>
      <c r="K145" s="140"/>
      <c r="L145" s="31"/>
      <c r="M145" s="141" t="s">
        <v>1</v>
      </c>
      <c r="N145" s="142" t="s">
        <v>37</v>
      </c>
      <c r="P145" s="143">
        <f t="shared" si="1"/>
        <v>0</v>
      </c>
      <c r="Q145" s="143">
        <v>0</v>
      </c>
      <c r="R145" s="143">
        <f t="shared" si="2"/>
        <v>0</v>
      </c>
      <c r="S145" s="143">
        <v>0</v>
      </c>
      <c r="T145" s="144">
        <f t="shared" si="3"/>
        <v>0</v>
      </c>
      <c r="AR145" s="145" t="s">
        <v>84</v>
      </c>
      <c r="AT145" s="145" t="s">
        <v>144</v>
      </c>
      <c r="AU145" s="145" t="s">
        <v>74</v>
      </c>
      <c r="AY145" s="16" t="s">
        <v>142</v>
      </c>
      <c r="BE145" s="146">
        <f t="shared" si="4"/>
        <v>0</v>
      </c>
      <c r="BF145" s="146">
        <f t="shared" si="5"/>
        <v>0</v>
      </c>
      <c r="BG145" s="146">
        <f t="shared" si="6"/>
        <v>0</v>
      </c>
      <c r="BH145" s="146">
        <f t="shared" si="7"/>
        <v>0</v>
      </c>
      <c r="BI145" s="146">
        <f t="shared" si="8"/>
        <v>0</v>
      </c>
      <c r="BJ145" s="16" t="s">
        <v>74</v>
      </c>
      <c r="BK145" s="146">
        <f t="shared" si="9"/>
        <v>0</v>
      </c>
      <c r="BL145" s="16" t="s">
        <v>84</v>
      </c>
      <c r="BM145" s="145" t="s">
        <v>311</v>
      </c>
    </row>
    <row r="146" spans="2:63" s="11" customFormat="1" ht="25.9" customHeight="1">
      <c r="B146" s="120"/>
      <c r="D146" s="121" t="s">
        <v>69</v>
      </c>
      <c r="E146" s="122" t="s">
        <v>237</v>
      </c>
      <c r="F146" s="122" t="s">
        <v>1254</v>
      </c>
      <c r="I146" s="123"/>
      <c r="J146" s="124">
        <f>BK146</f>
        <v>0</v>
      </c>
      <c r="L146" s="120"/>
      <c r="M146" s="125"/>
      <c r="P146" s="126">
        <f>SUM(P147:P170)</f>
        <v>0</v>
      </c>
      <c r="R146" s="126">
        <f>SUM(R147:R170)</f>
        <v>0</v>
      </c>
      <c r="T146" s="127">
        <f>SUM(T147:T170)</f>
        <v>0</v>
      </c>
      <c r="AR146" s="121" t="s">
        <v>74</v>
      </c>
      <c r="AT146" s="128" t="s">
        <v>69</v>
      </c>
      <c r="AU146" s="128" t="s">
        <v>70</v>
      </c>
      <c r="AY146" s="121" t="s">
        <v>142</v>
      </c>
      <c r="BK146" s="129">
        <f>SUM(BK147:BK170)</f>
        <v>0</v>
      </c>
    </row>
    <row r="147" spans="2:65" s="1" customFormat="1" ht="44.25" customHeight="1">
      <c r="B147" s="132"/>
      <c r="C147" s="133" t="s">
        <v>313</v>
      </c>
      <c r="D147" s="133" t="s">
        <v>144</v>
      </c>
      <c r="E147" s="134" t="s">
        <v>328</v>
      </c>
      <c r="F147" s="135" t="s">
        <v>1255</v>
      </c>
      <c r="G147" s="136" t="s">
        <v>200</v>
      </c>
      <c r="H147" s="137">
        <v>1</v>
      </c>
      <c r="I147" s="138"/>
      <c r="J147" s="139">
        <f aca="true" t="shared" si="10" ref="J147:J170">ROUND(I147*H147,2)</f>
        <v>0</v>
      </c>
      <c r="K147" s="140"/>
      <c r="L147" s="31"/>
      <c r="M147" s="141" t="s">
        <v>1</v>
      </c>
      <c r="N147" s="142" t="s">
        <v>37</v>
      </c>
      <c r="P147" s="143">
        <f aca="true" t="shared" si="11" ref="P147:P170">O147*H147</f>
        <v>0</v>
      </c>
      <c r="Q147" s="143">
        <v>0</v>
      </c>
      <c r="R147" s="143">
        <f aca="true" t="shared" si="12" ref="R147:R170">Q147*H147</f>
        <v>0</v>
      </c>
      <c r="S147" s="143">
        <v>0</v>
      </c>
      <c r="T147" s="144">
        <f aca="true" t="shared" si="13" ref="T147:T170">S147*H147</f>
        <v>0</v>
      </c>
      <c r="AR147" s="145" t="s">
        <v>84</v>
      </c>
      <c r="AT147" s="145" t="s">
        <v>144</v>
      </c>
      <c r="AU147" s="145" t="s">
        <v>74</v>
      </c>
      <c r="AY147" s="16" t="s">
        <v>142</v>
      </c>
      <c r="BE147" s="146">
        <f aca="true" t="shared" si="14" ref="BE147:BE170">IF(N147="základní",J147,0)</f>
        <v>0</v>
      </c>
      <c r="BF147" s="146">
        <f aca="true" t="shared" si="15" ref="BF147:BF170">IF(N147="snížená",J147,0)</f>
        <v>0</v>
      </c>
      <c r="BG147" s="146">
        <f aca="true" t="shared" si="16" ref="BG147:BG170">IF(N147="zákl. přenesená",J147,0)</f>
        <v>0</v>
      </c>
      <c r="BH147" s="146">
        <f aca="true" t="shared" si="17" ref="BH147:BH170">IF(N147="sníž. přenesená",J147,0)</f>
        <v>0</v>
      </c>
      <c r="BI147" s="146">
        <f aca="true" t="shared" si="18" ref="BI147:BI170">IF(N147="nulová",J147,0)</f>
        <v>0</v>
      </c>
      <c r="BJ147" s="16" t="s">
        <v>74</v>
      </c>
      <c r="BK147" s="146">
        <f aca="true" t="shared" si="19" ref="BK147:BK170">ROUND(I147*H147,2)</f>
        <v>0</v>
      </c>
      <c r="BL147" s="16" t="s">
        <v>84</v>
      </c>
      <c r="BM147" s="145" t="s">
        <v>316</v>
      </c>
    </row>
    <row r="148" spans="2:65" s="1" customFormat="1" ht="55.5" customHeight="1">
      <c r="B148" s="132"/>
      <c r="C148" s="133" t="s">
        <v>237</v>
      </c>
      <c r="D148" s="133" t="s">
        <v>144</v>
      </c>
      <c r="E148" s="134" t="s">
        <v>243</v>
      </c>
      <c r="F148" s="135" t="s">
        <v>1256</v>
      </c>
      <c r="G148" s="136" t="s">
        <v>200</v>
      </c>
      <c r="H148" s="137">
        <v>2</v>
      </c>
      <c r="I148" s="138"/>
      <c r="J148" s="139">
        <f t="shared" si="10"/>
        <v>0</v>
      </c>
      <c r="K148" s="140"/>
      <c r="L148" s="31"/>
      <c r="M148" s="141" t="s">
        <v>1</v>
      </c>
      <c r="N148" s="142" t="s">
        <v>37</v>
      </c>
      <c r="P148" s="143">
        <f t="shared" si="11"/>
        <v>0</v>
      </c>
      <c r="Q148" s="143">
        <v>0</v>
      </c>
      <c r="R148" s="143">
        <f t="shared" si="12"/>
        <v>0</v>
      </c>
      <c r="S148" s="143">
        <v>0</v>
      </c>
      <c r="T148" s="144">
        <f t="shared" si="13"/>
        <v>0</v>
      </c>
      <c r="AR148" s="145" t="s">
        <v>84</v>
      </c>
      <c r="AT148" s="145" t="s">
        <v>144</v>
      </c>
      <c r="AU148" s="145" t="s">
        <v>74</v>
      </c>
      <c r="AY148" s="16" t="s">
        <v>142</v>
      </c>
      <c r="BE148" s="146">
        <f t="shared" si="14"/>
        <v>0</v>
      </c>
      <c r="BF148" s="146">
        <f t="shared" si="15"/>
        <v>0</v>
      </c>
      <c r="BG148" s="146">
        <f t="shared" si="16"/>
        <v>0</v>
      </c>
      <c r="BH148" s="146">
        <f t="shared" si="17"/>
        <v>0</v>
      </c>
      <c r="BI148" s="146">
        <f t="shared" si="18"/>
        <v>0</v>
      </c>
      <c r="BJ148" s="16" t="s">
        <v>74</v>
      </c>
      <c r="BK148" s="146">
        <f t="shared" si="19"/>
        <v>0</v>
      </c>
      <c r="BL148" s="16" t="s">
        <v>84</v>
      </c>
      <c r="BM148" s="145" t="s">
        <v>322</v>
      </c>
    </row>
    <row r="149" spans="2:65" s="1" customFormat="1" ht="24.15" customHeight="1">
      <c r="B149" s="132"/>
      <c r="C149" s="133" t="s">
        <v>328</v>
      </c>
      <c r="D149" s="133" t="s">
        <v>144</v>
      </c>
      <c r="E149" s="134" t="s">
        <v>340</v>
      </c>
      <c r="F149" s="135" t="s">
        <v>1257</v>
      </c>
      <c r="G149" s="136" t="s">
        <v>200</v>
      </c>
      <c r="H149" s="137">
        <v>3</v>
      </c>
      <c r="I149" s="138"/>
      <c r="J149" s="139">
        <f t="shared" si="10"/>
        <v>0</v>
      </c>
      <c r="K149" s="140"/>
      <c r="L149" s="31"/>
      <c r="M149" s="141" t="s">
        <v>1</v>
      </c>
      <c r="N149" s="142" t="s">
        <v>37</v>
      </c>
      <c r="P149" s="143">
        <f t="shared" si="11"/>
        <v>0</v>
      </c>
      <c r="Q149" s="143">
        <v>0</v>
      </c>
      <c r="R149" s="143">
        <f t="shared" si="12"/>
        <v>0</v>
      </c>
      <c r="S149" s="143">
        <v>0</v>
      </c>
      <c r="T149" s="144">
        <f t="shared" si="13"/>
        <v>0</v>
      </c>
      <c r="AR149" s="145" t="s">
        <v>84</v>
      </c>
      <c r="AT149" s="145" t="s">
        <v>144</v>
      </c>
      <c r="AU149" s="145" t="s">
        <v>74</v>
      </c>
      <c r="AY149" s="16" t="s">
        <v>142</v>
      </c>
      <c r="BE149" s="146">
        <f t="shared" si="14"/>
        <v>0</v>
      </c>
      <c r="BF149" s="146">
        <f t="shared" si="15"/>
        <v>0</v>
      </c>
      <c r="BG149" s="146">
        <f t="shared" si="16"/>
        <v>0</v>
      </c>
      <c r="BH149" s="146">
        <f t="shared" si="17"/>
        <v>0</v>
      </c>
      <c r="BI149" s="146">
        <f t="shared" si="18"/>
        <v>0</v>
      </c>
      <c r="BJ149" s="16" t="s">
        <v>74</v>
      </c>
      <c r="BK149" s="146">
        <f t="shared" si="19"/>
        <v>0</v>
      </c>
      <c r="BL149" s="16" t="s">
        <v>84</v>
      </c>
      <c r="BM149" s="145" t="s">
        <v>331</v>
      </c>
    </row>
    <row r="150" spans="2:65" s="1" customFormat="1" ht="66.75" customHeight="1">
      <c r="B150" s="132"/>
      <c r="C150" s="133" t="s">
        <v>243</v>
      </c>
      <c r="D150" s="133" t="s">
        <v>144</v>
      </c>
      <c r="E150" s="134" t="s">
        <v>248</v>
      </c>
      <c r="F150" s="135" t="s">
        <v>1258</v>
      </c>
      <c r="G150" s="136" t="s">
        <v>200</v>
      </c>
      <c r="H150" s="137">
        <v>12</v>
      </c>
      <c r="I150" s="138"/>
      <c r="J150" s="139">
        <f t="shared" si="10"/>
        <v>0</v>
      </c>
      <c r="K150" s="140"/>
      <c r="L150" s="31"/>
      <c r="M150" s="141" t="s">
        <v>1</v>
      </c>
      <c r="N150" s="142" t="s">
        <v>37</v>
      </c>
      <c r="P150" s="143">
        <f t="shared" si="11"/>
        <v>0</v>
      </c>
      <c r="Q150" s="143">
        <v>0</v>
      </c>
      <c r="R150" s="143">
        <f t="shared" si="12"/>
        <v>0</v>
      </c>
      <c r="S150" s="143">
        <v>0</v>
      </c>
      <c r="T150" s="144">
        <f t="shared" si="13"/>
        <v>0</v>
      </c>
      <c r="AR150" s="145" t="s">
        <v>84</v>
      </c>
      <c r="AT150" s="145" t="s">
        <v>144</v>
      </c>
      <c r="AU150" s="145" t="s">
        <v>74</v>
      </c>
      <c r="AY150" s="16" t="s">
        <v>142</v>
      </c>
      <c r="BE150" s="146">
        <f t="shared" si="14"/>
        <v>0</v>
      </c>
      <c r="BF150" s="146">
        <f t="shared" si="15"/>
        <v>0</v>
      </c>
      <c r="BG150" s="146">
        <f t="shared" si="16"/>
        <v>0</v>
      </c>
      <c r="BH150" s="146">
        <f t="shared" si="17"/>
        <v>0</v>
      </c>
      <c r="BI150" s="146">
        <f t="shared" si="18"/>
        <v>0</v>
      </c>
      <c r="BJ150" s="16" t="s">
        <v>74</v>
      </c>
      <c r="BK150" s="146">
        <f t="shared" si="19"/>
        <v>0</v>
      </c>
      <c r="BL150" s="16" t="s">
        <v>84</v>
      </c>
      <c r="BM150" s="145" t="s">
        <v>337</v>
      </c>
    </row>
    <row r="151" spans="2:65" s="1" customFormat="1" ht="24.15" customHeight="1">
      <c r="B151" s="132"/>
      <c r="C151" s="133" t="s">
        <v>340</v>
      </c>
      <c r="D151" s="133" t="s">
        <v>144</v>
      </c>
      <c r="E151" s="134" t="s">
        <v>1021</v>
      </c>
      <c r="F151" s="135" t="s">
        <v>1259</v>
      </c>
      <c r="G151" s="136" t="s">
        <v>200</v>
      </c>
      <c r="H151" s="137">
        <v>19</v>
      </c>
      <c r="I151" s="138"/>
      <c r="J151" s="139">
        <f t="shared" si="10"/>
        <v>0</v>
      </c>
      <c r="K151" s="140"/>
      <c r="L151" s="31"/>
      <c r="M151" s="141" t="s">
        <v>1</v>
      </c>
      <c r="N151" s="142" t="s">
        <v>37</v>
      </c>
      <c r="P151" s="143">
        <f t="shared" si="11"/>
        <v>0</v>
      </c>
      <c r="Q151" s="143">
        <v>0</v>
      </c>
      <c r="R151" s="143">
        <f t="shared" si="12"/>
        <v>0</v>
      </c>
      <c r="S151" s="143">
        <v>0</v>
      </c>
      <c r="T151" s="144">
        <f t="shared" si="13"/>
        <v>0</v>
      </c>
      <c r="AR151" s="145" t="s">
        <v>84</v>
      </c>
      <c r="AT151" s="145" t="s">
        <v>144</v>
      </c>
      <c r="AU151" s="145" t="s">
        <v>74</v>
      </c>
      <c r="AY151" s="16" t="s">
        <v>142</v>
      </c>
      <c r="BE151" s="146">
        <f t="shared" si="14"/>
        <v>0</v>
      </c>
      <c r="BF151" s="146">
        <f t="shared" si="15"/>
        <v>0</v>
      </c>
      <c r="BG151" s="146">
        <f t="shared" si="16"/>
        <v>0</v>
      </c>
      <c r="BH151" s="146">
        <f t="shared" si="17"/>
        <v>0</v>
      </c>
      <c r="BI151" s="146">
        <f t="shared" si="18"/>
        <v>0</v>
      </c>
      <c r="BJ151" s="16" t="s">
        <v>74</v>
      </c>
      <c r="BK151" s="146">
        <f t="shared" si="19"/>
        <v>0</v>
      </c>
      <c r="BL151" s="16" t="s">
        <v>84</v>
      </c>
      <c r="BM151" s="145" t="s">
        <v>343</v>
      </c>
    </row>
    <row r="152" spans="2:65" s="1" customFormat="1" ht="24.15" customHeight="1">
      <c r="B152" s="132"/>
      <c r="C152" s="133" t="s">
        <v>248</v>
      </c>
      <c r="D152" s="133" t="s">
        <v>144</v>
      </c>
      <c r="E152" s="134" t="s">
        <v>254</v>
      </c>
      <c r="F152" s="135" t="s">
        <v>1260</v>
      </c>
      <c r="G152" s="136" t="s">
        <v>200</v>
      </c>
      <c r="H152" s="137">
        <v>28</v>
      </c>
      <c r="I152" s="138"/>
      <c r="J152" s="139">
        <f t="shared" si="10"/>
        <v>0</v>
      </c>
      <c r="K152" s="140"/>
      <c r="L152" s="31"/>
      <c r="M152" s="141" t="s">
        <v>1</v>
      </c>
      <c r="N152" s="142" t="s">
        <v>37</v>
      </c>
      <c r="P152" s="143">
        <f t="shared" si="11"/>
        <v>0</v>
      </c>
      <c r="Q152" s="143">
        <v>0</v>
      </c>
      <c r="R152" s="143">
        <f t="shared" si="12"/>
        <v>0</v>
      </c>
      <c r="S152" s="143">
        <v>0</v>
      </c>
      <c r="T152" s="144">
        <f t="shared" si="13"/>
        <v>0</v>
      </c>
      <c r="AR152" s="145" t="s">
        <v>84</v>
      </c>
      <c r="AT152" s="145" t="s">
        <v>144</v>
      </c>
      <c r="AU152" s="145" t="s">
        <v>74</v>
      </c>
      <c r="AY152" s="16" t="s">
        <v>142</v>
      </c>
      <c r="BE152" s="146">
        <f t="shared" si="14"/>
        <v>0</v>
      </c>
      <c r="BF152" s="146">
        <f t="shared" si="15"/>
        <v>0</v>
      </c>
      <c r="BG152" s="146">
        <f t="shared" si="16"/>
        <v>0</v>
      </c>
      <c r="BH152" s="146">
        <f t="shared" si="17"/>
        <v>0</v>
      </c>
      <c r="BI152" s="146">
        <f t="shared" si="18"/>
        <v>0</v>
      </c>
      <c r="BJ152" s="16" t="s">
        <v>74</v>
      </c>
      <c r="BK152" s="146">
        <f t="shared" si="19"/>
        <v>0</v>
      </c>
      <c r="BL152" s="16" t="s">
        <v>84</v>
      </c>
      <c r="BM152" s="145" t="s">
        <v>348</v>
      </c>
    </row>
    <row r="153" spans="2:65" s="1" customFormat="1" ht="21.75" customHeight="1">
      <c r="B153" s="132"/>
      <c r="C153" s="133" t="s">
        <v>1021</v>
      </c>
      <c r="D153" s="133" t="s">
        <v>144</v>
      </c>
      <c r="E153" s="134" t="s">
        <v>1027</v>
      </c>
      <c r="F153" s="135" t="s">
        <v>1261</v>
      </c>
      <c r="G153" s="136" t="s">
        <v>200</v>
      </c>
      <c r="H153" s="137">
        <v>32</v>
      </c>
      <c r="I153" s="138"/>
      <c r="J153" s="139">
        <f t="shared" si="10"/>
        <v>0</v>
      </c>
      <c r="K153" s="140"/>
      <c r="L153" s="31"/>
      <c r="M153" s="141" t="s">
        <v>1</v>
      </c>
      <c r="N153" s="142" t="s">
        <v>37</v>
      </c>
      <c r="P153" s="143">
        <f t="shared" si="11"/>
        <v>0</v>
      </c>
      <c r="Q153" s="143">
        <v>0</v>
      </c>
      <c r="R153" s="143">
        <f t="shared" si="12"/>
        <v>0</v>
      </c>
      <c r="S153" s="143">
        <v>0</v>
      </c>
      <c r="T153" s="144">
        <f t="shared" si="13"/>
        <v>0</v>
      </c>
      <c r="AR153" s="145" t="s">
        <v>84</v>
      </c>
      <c r="AT153" s="145" t="s">
        <v>144</v>
      </c>
      <c r="AU153" s="145" t="s">
        <v>74</v>
      </c>
      <c r="AY153" s="16" t="s">
        <v>142</v>
      </c>
      <c r="BE153" s="146">
        <f t="shared" si="14"/>
        <v>0</v>
      </c>
      <c r="BF153" s="146">
        <f t="shared" si="15"/>
        <v>0</v>
      </c>
      <c r="BG153" s="146">
        <f t="shared" si="16"/>
        <v>0</v>
      </c>
      <c r="BH153" s="146">
        <f t="shared" si="17"/>
        <v>0</v>
      </c>
      <c r="BI153" s="146">
        <f t="shared" si="18"/>
        <v>0</v>
      </c>
      <c r="BJ153" s="16" t="s">
        <v>74</v>
      </c>
      <c r="BK153" s="146">
        <f t="shared" si="19"/>
        <v>0</v>
      </c>
      <c r="BL153" s="16" t="s">
        <v>84</v>
      </c>
      <c r="BM153" s="145" t="s">
        <v>354</v>
      </c>
    </row>
    <row r="154" spans="2:65" s="1" customFormat="1" ht="49" customHeight="1">
      <c r="B154" s="132"/>
      <c r="C154" s="133" t="s">
        <v>254</v>
      </c>
      <c r="D154" s="133" t="s">
        <v>144</v>
      </c>
      <c r="E154" s="134" t="s">
        <v>261</v>
      </c>
      <c r="F154" s="135" t="s">
        <v>1262</v>
      </c>
      <c r="G154" s="136" t="s">
        <v>200</v>
      </c>
      <c r="H154" s="137">
        <v>2</v>
      </c>
      <c r="I154" s="138"/>
      <c r="J154" s="139">
        <f t="shared" si="10"/>
        <v>0</v>
      </c>
      <c r="K154" s="140"/>
      <c r="L154" s="31"/>
      <c r="M154" s="141" t="s">
        <v>1</v>
      </c>
      <c r="N154" s="142" t="s">
        <v>37</v>
      </c>
      <c r="P154" s="143">
        <f t="shared" si="11"/>
        <v>0</v>
      </c>
      <c r="Q154" s="143">
        <v>0</v>
      </c>
      <c r="R154" s="143">
        <f t="shared" si="12"/>
        <v>0</v>
      </c>
      <c r="S154" s="143">
        <v>0</v>
      </c>
      <c r="T154" s="144">
        <f t="shared" si="13"/>
        <v>0</v>
      </c>
      <c r="AR154" s="145" t="s">
        <v>84</v>
      </c>
      <c r="AT154" s="145" t="s">
        <v>144</v>
      </c>
      <c r="AU154" s="145" t="s">
        <v>74</v>
      </c>
      <c r="AY154" s="16" t="s">
        <v>142</v>
      </c>
      <c r="BE154" s="146">
        <f t="shared" si="14"/>
        <v>0</v>
      </c>
      <c r="BF154" s="146">
        <f t="shared" si="15"/>
        <v>0</v>
      </c>
      <c r="BG154" s="146">
        <f t="shared" si="16"/>
        <v>0</v>
      </c>
      <c r="BH154" s="146">
        <f t="shared" si="17"/>
        <v>0</v>
      </c>
      <c r="BI154" s="146">
        <f t="shared" si="18"/>
        <v>0</v>
      </c>
      <c r="BJ154" s="16" t="s">
        <v>74</v>
      </c>
      <c r="BK154" s="146">
        <f t="shared" si="19"/>
        <v>0</v>
      </c>
      <c r="BL154" s="16" t="s">
        <v>84</v>
      </c>
      <c r="BM154" s="145" t="s">
        <v>360</v>
      </c>
    </row>
    <row r="155" spans="2:65" s="1" customFormat="1" ht="16.5" customHeight="1">
      <c r="B155" s="132"/>
      <c r="C155" s="133" t="s">
        <v>1027</v>
      </c>
      <c r="D155" s="133" t="s">
        <v>144</v>
      </c>
      <c r="E155" s="134" t="s">
        <v>357</v>
      </c>
      <c r="F155" s="135" t="s">
        <v>1263</v>
      </c>
      <c r="G155" s="136" t="s">
        <v>200</v>
      </c>
      <c r="H155" s="137">
        <v>2</v>
      </c>
      <c r="I155" s="138"/>
      <c r="J155" s="139">
        <f t="shared" si="10"/>
        <v>0</v>
      </c>
      <c r="K155" s="140"/>
      <c r="L155" s="31"/>
      <c r="M155" s="141" t="s">
        <v>1</v>
      </c>
      <c r="N155" s="142" t="s">
        <v>37</v>
      </c>
      <c r="P155" s="143">
        <f t="shared" si="11"/>
        <v>0</v>
      </c>
      <c r="Q155" s="143">
        <v>0</v>
      </c>
      <c r="R155" s="143">
        <f t="shared" si="12"/>
        <v>0</v>
      </c>
      <c r="S155" s="143">
        <v>0</v>
      </c>
      <c r="T155" s="144">
        <f t="shared" si="13"/>
        <v>0</v>
      </c>
      <c r="AR155" s="145" t="s">
        <v>84</v>
      </c>
      <c r="AT155" s="145" t="s">
        <v>144</v>
      </c>
      <c r="AU155" s="145" t="s">
        <v>74</v>
      </c>
      <c r="AY155" s="16" t="s">
        <v>142</v>
      </c>
      <c r="BE155" s="146">
        <f t="shared" si="14"/>
        <v>0</v>
      </c>
      <c r="BF155" s="146">
        <f t="shared" si="15"/>
        <v>0</v>
      </c>
      <c r="BG155" s="146">
        <f t="shared" si="16"/>
        <v>0</v>
      </c>
      <c r="BH155" s="146">
        <f t="shared" si="17"/>
        <v>0</v>
      </c>
      <c r="BI155" s="146">
        <f t="shared" si="18"/>
        <v>0</v>
      </c>
      <c r="BJ155" s="16" t="s">
        <v>74</v>
      </c>
      <c r="BK155" s="146">
        <f t="shared" si="19"/>
        <v>0</v>
      </c>
      <c r="BL155" s="16" t="s">
        <v>84</v>
      </c>
      <c r="BM155" s="145" t="s">
        <v>366</v>
      </c>
    </row>
    <row r="156" spans="2:65" s="1" customFormat="1" ht="16.5" customHeight="1">
      <c r="B156" s="132"/>
      <c r="C156" s="133" t="s">
        <v>261</v>
      </c>
      <c r="D156" s="133" t="s">
        <v>144</v>
      </c>
      <c r="E156" s="134" t="s">
        <v>265</v>
      </c>
      <c r="F156" s="135" t="s">
        <v>1264</v>
      </c>
      <c r="G156" s="136" t="s">
        <v>200</v>
      </c>
      <c r="H156" s="137">
        <v>10</v>
      </c>
      <c r="I156" s="138"/>
      <c r="J156" s="139">
        <f t="shared" si="10"/>
        <v>0</v>
      </c>
      <c r="K156" s="140"/>
      <c r="L156" s="31"/>
      <c r="M156" s="141" t="s">
        <v>1</v>
      </c>
      <c r="N156" s="142" t="s">
        <v>37</v>
      </c>
      <c r="P156" s="143">
        <f t="shared" si="11"/>
        <v>0</v>
      </c>
      <c r="Q156" s="143">
        <v>0</v>
      </c>
      <c r="R156" s="143">
        <f t="shared" si="12"/>
        <v>0</v>
      </c>
      <c r="S156" s="143">
        <v>0</v>
      </c>
      <c r="T156" s="144">
        <f t="shared" si="13"/>
        <v>0</v>
      </c>
      <c r="AR156" s="145" t="s">
        <v>84</v>
      </c>
      <c r="AT156" s="145" t="s">
        <v>144</v>
      </c>
      <c r="AU156" s="145" t="s">
        <v>74</v>
      </c>
      <c r="AY156" s="16" t="s">
        <v>142</v>
      </c>
      <c r="BE156" s="146">
        <f t="shared" si="14"/>
        <v>0</v>
      </c>
      <c r="BF156" s="146">
        <f t="shared" si="15"/>
        <v>0</v>
      </c>
      <c r="BG156" s="146">
        <f t="shared" si="16"/>
        <v>0</v>
      </c>
      <c r="BH156" s="146">
        <f t="shared" si="17"/>
        <v>0</v>
      </c>
      <c r="BI156" s="146">
        <f t="shared" si="18"/>
        <v>0</v>
      </c>
      <c r="BJ156" s="16" t="s">
        <v>74</v>
      </c>
      <c r="BK156" s="146">
        <f t="shared" si="19"/>
        <v>0</v>
      </c>
      <c r="BL156" s="16" t="s">
        <v>84</v>
      </c>
      <c r="BM156" s="145" t="s">
        <v>370</v>
      </c>
    </row>
    <row r="157" spans="2:65" s="1" customFormat="1" ht="16.5" customHeight="1">
      <c r="B157" s="132"/>
      <c r="C157" s="133" t="s">
        <v>357</v>
      </c>
      <c r="D157" s="133" t="s">
        <v>144</v>
      </c>
      <c r="E157" s="134" t="s">
        <v>367</v>
      </c>
      <c r="F157" s="135" t="s">
        <v>1265</v>
      </c>
      <c r="G157" s="136" t="s">
        <v>391</v>
      </c>
      <c r="H157" s="137">
        <v>630</v>
      </c>
      <c r="I157" s="138"/>
      <c r="J157" s="139">
        <f t="shared" si="10"/>
        <v>0</v>
      </c>
      <c r="K157" s="140"/>
      <c r="L157" s="31"/>
      <c r="M157" s="141" t="s">
        <v>1</v>
      </c>
      <c r="N157" s="142" t="s">
        <v>37</v>
      </c>
      <c r="P157" s="143">
        <f t="shared" si="11"/>
        <v>0</v>
      </c>
      <c r="Q157" s="143">
        <v>0</v>
      </c>
      <c r="R157" s="143">
        <f t="shared" si="12"/>
        <v>0</v>
      </c>
      <c r="S157" s="143">
        <v>0</v>
      </c>
      <c r="T157" s="144">
        <f t="shared" si="13"/>
        <v>0</v>
      </c>
      <c r="AR157" s="145" t="s">
        <v>84</v>
      </c>
      <c r="AT157" s="145" t="s">
        <v>144</v>
      </c>
      <c r="AU157" s="145" t="s">
        <v>74</v>
      </c>
      <c r="AY157" s="16" t="s">
        <v>142</v>
      </c>
      <c r="BE157" s="146">
        <f t="shared" si="14"/>
        <v>0</v>
      </c>
      <c r="BF157" s="146">
        <f t="shared" si="15"/>
        <v>0</v>
      </c>
      <c r="BG157" s="146">
        <f t="shared" si="16"/>
        <v>0</v>
      </c>
      <c r="BH157" s="146">
        <f t="shared" si="17"/>
        <v>0</v>
      </c>
      <c r="BI157" s="146">
        <f t="shared" si="18"/>
        <v>0</v>
      </c>
      <c r="BJ157" s="16" t="s">
        <v>74</v>
      </c>
      <c r="BK157" s="146">
        <f t="shared" si="19"/>
        <v>0</v>
      </c>
      <c r="BL157" s="16" t="s">
        <v>84</v>
      </c>
      <c r="BM157" s="145" t="s">
        <v>373</v>
      </c>
    </row>
    <row r="158" spans="2:65" s="1" customFormat="1" ht="16.5" customHeight="1">
      <c r="B158" s="132"/>
      <c r="C158" s="133" t="s">
        <v>265</v>
      </c>
      <c r="D158" s="133" t="s">
        <v>144</v>
      </c>
      <c r="E158" s="134" t="s">
        <v>271</v>
      </c>
      <c r="F158" s="135" t="s">
        <v>1266</v>
      </c>
      <c r="G158" s="136" t="s">
        <v>391</v>
      </c>
      <c r="H158" s="137">
        <v>120</v>
      </c>
      <c r="I158" s="138"/>
      <c r="J158" s="139">
        <f t="shared" si="10"/>
        <v>0</v>
      </c>
      <c r="K158" s="140"/>
      <c r="L158" s="31"/>
      <c r="M158" s="141" t="s">
        <v>1</v>
      </c>
      <c r="N158" s="142" t="s">
        <v>37</v>
      </c>
      <c r="P158" s="143">
        <f t="shared" si="11"/>
        <v>0</v>
      </c>
      <c r="Q158" s="143">
        <v>0</v>
      </c>
      <c r="R158" s="143">
        <f t="shared" si="12"/>
        <v>0</v>
      </c>
      <c r="S158" s="143">
        <v>0</v>
      </c>
      <c r="T158" s="144">
        <f t="shared" si="13"/>
        <v>0</v>
      </c>
      <c r="AR158" s="145" t="s">
        <v>84</v>
      </c>
      <c r="AT158" s="145" t="s">
        <v>144</v>
      </c>
      <c r="AU158" s="145" t="s">
        <v>74</v>
      </c>
      <c r="AY158" s="16" t="s">
        <v>142</v>
      </c>
      <c r="BE158" s="146">
        <f t="shared" si="14"/>
        <v>0</v>
      </c>
      <c r="BF158" s="146">
        <f t="shared" si="15"/>
        <v>0</v>
      </c>
      <c r="BG158" s="146">
        <f t="shared" si="16"/>
        <v>0</v>
      </c>
      <c r="BH158" s="146">
        <f t="shared" si="17"/>
        <v>0</v>
      </c>
      <c r="BI158" s="146">
        <f t="shared" si="18"/>
        <v>0</v>
      </c>
      <c r="BJ158" s="16" t="s">
        <v>74</v>
      </c>
      <c r="BK158" s="146">
        <f t="shared" si="19"/>
        <v>0</v>
      </c>
      <c r="BL158" s="16" t="s">
        <v>84</v>
      </c>
      <c r="BM158" s="145" t="s">
        <v>378</v>
      </c>
    </row>
    <row r="159" spans="2:65" s="1" customFormat="1" ht="24.15" customHeight="1">
      <c r="B159" s="132"/>
      <c r="C159" s="133" t="s">
        <v>367</v>
      </c>
      <c r="D159" s="133" t="s">
        <v>144</v>
      </c>
      <c r="E159" s="134" t="s">
        <v>375</v>
      </c>
      <c r="F159" s="135" t="s">
        <v>1267</v>
      </c>
      <c r="G159" s="136" t="s">
        <v>200</v>
      </c>
      <c r="H159" s="137">
        <v>28</v>
      </c>
      <c r="I159" s="138"/>
      <c r="J159" s="139">
        <f t="shared" si="10"/>
        <v>0</v>
      </c>
      <c r="K159" s="140"/>
      <c r="L159" s="31"/>
      <c r="M159" s="141" t="s">
        <v>1</v>
      </c>
      <c r="N159" s="142" t="s">
        <v>37</v>
      </c>
      <c r="P159" s="143">
        <f t="shared" si="11"/>
        <v>0</v>
      </c>
      <c r="Q159" s="143">
        <v>0</v>
      </c>
      <c r="R159" s="143">
        <f t="shared" si="12"/>
        <v>0</v>
      </c>
      <c r="S159" s="143">
        <v>0</v>
      </c>
      <c r="T159" s="144">
        <f t="shared" si="13"/>
        <v>0</v>
      </c>
      <c r="AR159" s="145" t="s">
        <v>84</v>
      </c>
      <c r="AT159" s="145" t="s">
        <v>144</v>
      </c>
      <c r="AU159" s="145" t="s">
        <v>74</v>
      </c>
      <c r="AY159" s="16" t="s">
        <v>142</v>
      </c>
      <c r="BE159" s="146">
        <f t="shared" si="14"/>
        <v>0</v>
      </c>
      <c r="BF159" s="146">
        <f t="shared" si="15"/>
        <v>0</v>
      </c>
      <c r="BG159" s="146">
        <f t="shared" si="16"/>
        <v>0</v>
      </c>
      <c r="BH159" s="146">
        <f t="shared" si="17"/>
        <v>0</v>
      </c>
      <c r="BI159" s="146">
        <f t="shared" si="18"/>
        <v>0</v>
      </c>
      <c r="BJ159" s="16" t="s">
        <v>74</v>
      </c>
      <c r="BK159" s="146">
        <f t="shared" si="19"/>
        <v>0</v>
      </c>
      <c r="BL159" s="16" t="s">
        <v>84</v>
      </c>
      <c r="BM159" s="145" t="s">
        <v>383</v>
      </c>
    </row>
    <row r="160" spans="2:65" s="1" customFormat="1" ht="24.15" customHeight="1">
      <c r="B160" s="132"/>
      <c r="C160" s="133" t="s">
        <v>271</v>
      </c>
      <c r="D160" s="133" t="s">
        <v>144</v>
      </c>
      <c r="E160" s="134" t="s">
        <v>282</v>
      </c>
      <c r="F160" s="135" t="s">
        <v>1268</v>
      </c>
      <c r="G160" s="136" t="s">
        <v>200</v>
      </c>
      <c r="H160" s="137">
        <v>17</v>
      </c>
      <c r="I160" s="138"/>
      <c r="J160" s="139">
        <f t="shared" si="10"/>
        <v>0</v>
      </c>
      <c r="K160" s="140"/>
      <c r="L160" s="31"/>
      <c r="M160" s="141" t="s">
        <v>1</v>
      </c>
      <c r="N160" s="142" t="s">
        <v>37</v>
      </c>
      <c r="P160" s="143">
        <f t="shared" si="11"/>
        <v>0</v>
      </c>
      <c r="Q160" s="143">
        <v>0</v>
      </c>
      <c r="R160" s="143">
        <f t="shared" si="12"/>
        <v>0</v>
      </c>
      <c r="S160" s="143">
        <v>0</v>
      </c>
      <c r="T160" s="144">
        <f t="shared" si="13"/>
        <v>0</v>
      </c>
      <c r="AR160" s="145" t="s">
        <v>84</v>
      </c>
      <c r="AT160" s="145" t="s">
        <v>144</v>
      </c>
      <c r="AU160" s="145" t="s">
        <v>74</v>
      </c>
      <c r="AY160" s="16" t="s">
        <v>142</v>
      </c>
      <c r="BE160" s="146">
        <f t="shared" si="14"/>
        <v>0</v>
      </c>
      <c r="BF160" s="146">
        <f t="shared" si="15"/>
        <v>0</v>
      </c>
      <c r="BG160" s="146">
        <f t="shared" si="16"/>
        <v>0</v>
      </c>
      <c r="BH160" s="146">
        <f t="shared" si="17"/>
        <v>0</v>
      </c>
      <c r="BI160" s="146">
        <f t="shared" si="18"/>
        <v>0</v>
      </c>
      <c r="BJ160" s="16" t="s">
        <v>74</v>
      </c>
      <c r="BK160" s="146">
        <f t="shared" si="19"/>
        <v>0</v>
      </c>
      <c r="BL160" s="16" t="s">
        <v>84</v>
      </c>
      <c r="BM160" s="145" t="s">
        <v>392</v>
      </c>
    </row>
    <row r="161" spans="2:65" s="1" customFormat="1" ht="24.15" customHeight="1">
      <c r="B161" s="132"/>
      <c r="C161" s="133" t="s">
        <v>375</v>
      </c>
      <c r="D161" s="133" t="s">
        <v>144</v>
      </c>
      <c r="E161" s="134" t="s">
        <v>388</v>
      </c>
      <c r="F161" s="135" t="s">
        <v>1269</v>
      </c>
      <c r="G161" s="136" t="s">
        <v>200</v>
      </c>
      <c r="H161" s="137">
        <v>17</v>
      </c>
      <c r="I161" s="138"/>
      <c r="J161" s="139">
        <f t="shared" si="10"/>
        <v>0</v>
      </c>
      <c r="K161" s="140"/>
      <c r="L161" s="31"/>
      <c r="M161" s="141" t="s">
        <v>1</v>
      </c>
      <c r="N161" s="142" t="s">
        <v>37</v>
      </c>
      <c r="P161" s="143">
        <f t="shared" si="11"/>
        <v>0</v>
      </c>
      <c r="Q161" s="143">
        <v>0</v>
      </c>
      <c r="R161" s="143">
        <f t="shared" si="12"/>
        <v>0</v>
      </c>
      <c r="S161" s="143">
        <v>0</v>
      </c>
      <c r="T161" s="144">
        <f t="shared" si="13"/>
        <v>0</v>
      </c>
      <c r="AR161" s="145" t="s">
        <v>84</v>
      </c>
      <c r="AT161" s="145" t="s">
        <v>144</v>
      </c>
      <c r="AU161" s="145" t="s">
        <v>74</v>
      </c>
      <c r="AY161" s="16" t="s">
        <v>142</v>
      </c>
      <c r="BE161" s="146">
        <f t="shared" si="14"/>
        <v>0</v>
      </c>
      <c r="BF161" s="146">
        <f t="shared" si="15"/>
        <v>0</v>
      </c>
      <c r="BG161" s="146">
        <f t="shared" si="16"/>
        <v>0</v>
      </c>
      <c r="BH161" s="146">
        <f t="shared" si="17"/>
        <v>0</v>
      </c>
      <c r="BI161" s="146">
        <f t="shared" si="18"/>
        <v>0</v>
      </c>
      <c r="BJ161" s="16" t="s">
        <v>74</v>
      </c>
      <c r="BK161" s="146">
        <f t="shared" si="19"/>
        <v>0</v>
      </c>
      <c r="BL161" s="16" t="s">
        <v>84</v>
      </c>
      <c r="BM161" s="145" t="s">
        <v>401</v>
      </c>
    </row>
    <row r="162" spans="2:65" s="1" customFormat="1" ht="16.5" customHeight="1">
      <c r="B162" s="132"/>
      <c r="C162" s="133" t="s">
        <v>282</v>
      </c>
      <c r="D162" s="133" t="s">
        <v>144</v>
      </c>
      <c r="E162" s="134" t="s">
        <v>295</v>
      </c>
      <c r="F162" s="135" t="s">
        <v>1270</v>
      </c>
      <c r="G162" s="136" t="s">
        <v>391</v>
      </c>
      <c r="H162" s="137">
        <v>75</v>
      </c>
      <c r="I162" s="138"/>
      <c r="J162" s="139">
        <f t="shared" si="10"/>
        <v>0</v>
      </c>
      <c r="K162" s="140"/>
      <c r="L162" s="31"/>
      <c r="M162" s="141" t="s">
        <v>1</v>
      </c>
      <c r="N162" s="142" t="s">
        <v>37</v>
      </c>
      <c r="P162" s="143">
        <f t="shared" si="11"/>
        <v>0</v>
      </c>
      <c r="Q162" s="143">
        <v>0</v>
      </c>
      <c r="R162" s="143">
        <f t="shared" si="12"/>
        <v>0</v>
      </c>
      <c r="S162" s="143">
        <v>0</v>
      </c>
      <c r="T162" s="144">
        <f t="shared" si="13"/>
        <v>0</v>
      </c>
      <c r="AR162" s="145" t="s">
        <v>84</v>
      </c>
      <c r="AT162" s="145" t="s">
        <v>144</v>
      </c>
      <c r="AU162" s="145" t="s">
        <v>74</v>
      </c>
      <c r="AY162" s="16" t="s">
        <v>142</v>
      </c>
      <c r="BE162" s="146">
        <f t="shared" si="14"/>
        <v>0</v>
      </c>
      <c r="BF162" s="146">
        <f t="shared" si="15"/>
        <v>0</v>
      </c>
      <c r="BG162" s="146">
        <f t="shared" si="16"/>
        <v>0</v>
      </c>
      <c r="BH162" s="146">
        <f t="shared" si="17"/>
        <v>0</v>
      </c>
      <c r="BI162" s="146">
        <f t="shared" si="18"/>
        <v>0</v>
      </c>
      <c r="BJ162" s="16" t="s">
        <v>74</v>
      </c>
      <c r="BK162" s="146">
        <f t="shared" si="19"/>
        <v>0</v>
      </c>
      <c r="BL162" s="16" t="s">
        <v>84</v>
      </c>
      <c r="BM162" s="145" t="s">
        <v>405</v>
      </c>
    </row>
    <row r="163" spans="2:65" s="1" customFormat="1" ht="16.5" customHeight="1">
      <c r="B163" s="132"/>
      <c r="C163" s="133" t="s">
        <v>388</v>
      </c>
      <c r="D163" s="133" t="s">
        <v>144</v>
      </c>
      <c r="E163" s="134" t="s">
        <v>402</v>
      </c>
      <c r="F163" s="135" t="s">
        <v>1271</v>
      </c>
      <c r="G163" s="136" t="s">
        <v>391</v>
      </c>
      <c r="H163" s="137">
        <v>115</v>
      </c>
      <c r="I163" s="138"/>
      <c r="J163" s="139">
        <f t="shared" si="10"/>
        <v>0</v>
      </c>
      <c r="K163" s="140"/>
      <c r="L163" s="31"/>
      <c r="M163" s="141" t="s">
        <v>1</v>
      </c>
      <c r="N163" s="142" t="s">
        <v>37</v>
      </c>
      <c r="P163" s="143">
        <f t="shared" si="11"/>
        <v>0</v>
      </c>
      <c r="Q163" s="143">
        <v>0</v>
      </c>
      <c r="R163" s="143">
        <f t="shared" si="12"/>
        <v>0</v>
      </c>
      <c r="S163" s="143">
        <v>0</v>
      </c>
      <c r="T163" s="144">
        <f t="shared" si="13"/>
        <v>0</v>
      </c>
      <c r="AR163" s="145" t="s">
        <v>84</v>
      </c>
      <c r="AT163" s="145" t="s">
        <v>144</v>
      </c>
      <c r="AU163" s="145" t="s">
        <v>74</v>
      </c>
      <c r="AY163" s="16" t="s">
        <v>142</v>
      </c>
      <c r="BE163" s="146">
        <f t="shared" si="14"/>
        <v>0</v>
      </c>
      <c r="BF163" s="146">
        <f t="shared" si="15"/>
        <v>0</v>
      </c>
      <c r="BG163" s="146">
        <f t="shared" si="16"/>
        <v>0</v>
      </c>
      <c r="BH163" s="146">
        <f t="shared" si="17"/>
        <v>0</v>
      </c>
      <c r="BI163" s="146">
        <f t="shared" si="18"/>
        <v>0</v>
      </c>
      <c r="BJ163" s="16" t="s">
        <v>74</v>
      </c>
      <c r="BK163" s="146">
        <f t="shared" si="19"/>
        <v>0</v>
      </c>
      <c r="BL163" s="16" t="s">
        <v>84</v>
      </c>
      <c r="BM163" s="145" t="s">
        <v>408</v>
      </c>
    </row>
    <row r="164" spans="2:65" s="1" customFormat="1" ht="16.5" customHeight="1">
      <c r="B164" s="132"/>
      <c r="C164" s="133" t="s">
        <v>295</v>
      </c>
      <c r="D164" s="133" t="s">
        <v>144</v>
      </c>
      <c r="E164" s="134" t="s">
        <v>304</v>
      </c>
      <c r="F164" s="135" t="s">
        <v>1272</v>
      </c>
      <c r="G164" s="136" t="s">
        <v>200</v>
      </c>
      <c r="H164" s="137">
        <v>79</v>
      </c>
      <c r="I164" s="138"/>
      <c r="J164" s="139">
        <f t="shared" si="10"/>
        <v>0</v>
      </c>
      <c r="K164" s="140"/>
      <c r="L164" s="31"/>
      <c r="M164" s="141" t="s">
        <v>1</v>
      </c>
      <c r="N164" s="142" t="s">
        <v>37</v>
      </c>
      <c r="P164" s="143">
        <f t="shared" si="11"/>
        <v>0</v>
      </c>
      <c r="Q164" s="143">
        <v>0</v>
      </c>
      <c r="R164" s="143">
        <f t="shared" si="12"/>
        <v>0</v>
      </c>
      <c r="S164" s="143">
        <v>0</v>
      </c>
      <c r="T164" s="144">
        <f t="shared" si="13"/>
        <v>0</v>
      </c>
      <c r="AR164" s="145" t="s">
        <v>84</v>
      </c>
      <c r="AT164" s="145" t="s">
        <v>144</v>
      </c>
      <c r="AU164" s="145" t="s">
        <v>74</v>
      </c>
      <c r="AY164" s="16" t="s">
        <v>142</v>
      </c>
      <c r="BE164" s="146">
        <f t="shared" si="14"/>
        <v>0</v>
      </c>
      <c r="BF164" s="146">
        <f t="shared" si="15"/>
        <v>0</v>
      </c>
      <c r="BG164" s="146">
        <f t="shared" si="16"/>
        <v>0</v>
      </c>
      <c r="BH164" s="146">
        <f t="shared" si="17"/>
        <v>0</v>
      </c>
      <c r="BI164" s="146">
        <f t="shared" si="18"/>
        <v>0</v>
      </c>
      <c r="BJ164" s="16" t="s">
        <v>74</v>
      </c>
      <c r="BK164" s="146">
        <f t="shared" si="19"/>
        <v>0</v>
      </c>
      <c r="BL164" s="16" t="s">
        <v>84</v>
      </c>
      <c r="BM164" s="145" t="s">
        <v>417</v>
      </c>
    </row>
    <row r="165" spans="2:65" s="1" customFormat="1" ht="16.5" customHeight="1">
      <c r="B165" s="132"/>
      <c r="C165" s="133" t="s">
        <v>402</v>
      </c>
      <c r="D165" s="133" t="s">
        <v>144</v>
      </c>
      <c r="E165" s="134" t="s">
        <v>414</v>
      </c>
      <c r="F165" s="135" t="s">
        <v>1273</v>
      </c>
      <c r="G165" s="136" t="s">
        <v>1251</v>
      </c>
      <c r="H165" s="137">
        <v>4</v>
      </c>
      <c r="I165" s="138"/>
      <c r="J165" s="139">
        <f t="shared" si="10"/>
        <v>0</v>
      </c>
      <c r="K165" s="140"/>
      <c r="L165" s="31"/>
      <c r="M165" s="141" t="s">
        <v>1</v>
      </c>
      <c r="N165" s="142" t="s">
        <v>37</v>
      </c>
      <c r="P165" s="143">
        <f t="shared" si="11"/>
        <v>0</v>
      </c>
      <c r="Q165" s="143">
        <v>0</v>
      </c>
      <c r="R165" s="143">
        <f t="shared" si="12"/>
        <v>0</v>
      </c>
      <c r="S165" s="143">
        <v>0</v>
      </c>
      <c r="T165" s="144">
        <f t="shared" si="13"/>
        <v>0</v>
      </c>
      <c r="AR165" s="145" t="s">
        <v>84</v>
      </c>
      <c r="AT165" s="145" t="s">
        <v>144</v>
      </c>
      <c r="AU165" s="145" t="s">
        <v>74</v>
      </c>
      <c r="AY165" s="16" t="s">
        <v>142</v>
      </c>
      <c r="BE165" s="146">
        <f t="shared" si="14"/>
        <v>0</v>
      </c>
      <c r="BF165" s="146">
        <f t="shared" si="15"/>
        <v>0</v>
      </c>
      <c r="BG165" s="146">
        <f t="shared" si="16"/>
        <v>0</v>
      </c>
      <c r="BH165" s="146">
        <f t="shared" si="17"/>
        <v>0</v>
      </c>
      <c r="BI165" s="146">
        <f t="shared" si="18"/>
        <v>0</v>
      </c>
      <c r="BJ165" s="16" t="s">
        <v>74</v>
      </c>
      <c r="BK165" s="146">
        <f t="shared" si="19"/>
        <v>0</v>
      </c>
      <c r="BL165" s="16" t="s">
        <v>84</v>
      </c>
      <c r="BM165" s="145" t="s">
        <v>420</v>
      </c>
    </row>
    <row r="166" spans="2:65" s="1" customFormat="1" ht="16.5" customHeight="1">
      <c r="B166" s="132"/>
      <c r="C166" s="133" t="s">
        <v>304</v>
      </c>
      <c r="D166" s="133" t="s">
        <v>144</v>
      </c>
      <c r="E166" s="134" t="s">
        <v>311</v>
      </c>
      <c r="F166" s="135" t="s">
        <v>1274</v>
      </c>
      <c r="G166" s="136" t="s">
        <v>200</v>
      </c>
      <c r="H166" s="137">
        <v>12</v>
      </c>
      <c r="I166" s="138"/>
      <c r="J166" s="139">
        <f t="shared" si="10"/>
        <v>0</v>
      </c>
      <c r="K166" s="140"/>
      <c r="L166" s="31"/>
      <c r="M166" s="141" t="s">
        <v>1</v>
      </c>
      <c r="N166" s="142" t="s">
        <v>37</v>
      </c>
      <c r="P166" s="143">
        <f t="shared" si="11"/>
        <v>0</v>
      </c>
      <c r="Q166" s="143">
        <v>0</v>
      </c>
      <c r="R166" s="143">
        <f t="shared" si="12"/>
        <v>0</v>
      </c>
      <c r="S166" s="143">
        <v>0</v>
      </c>
      <c r="T166" s="144">
        <f t="shared" si="13"/>
        <v>0</v>
      </c>
      <c r="AR166" s="145" t="s">
        <v>84</v>
      </c>
      <c r="AT166" s="145" t="s">
        <v>144</v>
      </c>
      <c r="AU166" s="145" t="s">
        <v>74</v>
      </c>
      <c r="AY166" s="16" t="s">
        <v>142</v>
      </c>
      <c r="BE166" s="146">
        <f t="shared" si="14"/>
        <v>0</v>
      </c>
      <c r="BF166" s="146">
        <f t="shared" si="15"/>
        <v>0</v>
      </c>
      <c r="BG166" s="146">
        <f t="shared" si="16"/>
        <v>0</v>
      </c>
      <c r="BH166" s="146">
        <f t="shared" si="17"/>
        <v>0</v>
      </c>
      <c r="BI166" s="146">
        <f t="shared" si="18"/>
        <v>0</v>
      </c>
      <c r="BJ166" s="16" t="s">
        <v>74</v>
      </c>
      <c r="BK166" s="146">
        <f t="shared" si="19"/>
        <v>0</v>
      </c>
      <c r="BL166" s="16" t="s">
        <v>84</v>
      </c>
      <c r="BM166" s="145" t="s">
        <v>426</v>
      </c>
    </row>
    <row r="167" spans="2:65" s="1" customFormat="1" ht="33" customHeight="1">
      <c r="B167" s="132"/>
      <c r="C167" s="133" t="s">
        <v>414</v>
      </c>
      <c r="D167" s="133" t="s">
        <v>144</v>
      </c>
      <c r="E167" s="134" t="s">
        <v>423</v>
      </c>
      <c r="F167" s="135" t="s">
        <v>1275</v>
      </c>
      <c r="G167" s="136" t="s">
        <v>200</v>
      </c>
      <c r="H167" s="137">
        <v>1</v>
      </c>
      <c r="I167" s="138"/>
      <c r="J167" s="139">
        <f t="shared" si="10"/>
        <v>0</v>
      </c>
      <c r="K167" s="140"/>
      <c r="L167" s="31"/>
      <c r="M167" s="141" t="s">
        <v>1</v>
      </c>
      <c r="N167" s="142" t="s">
        <v>37</v>
      </c>
      <c r="P167" s="143">
        <f t="shared" si="11"/>
        <v>0</v>
      </c>
      <c r="Q167" s="143">
        <v>0</v>
      </c>
      <c r="R167" s="143">
        <f t="shared" si="12"/>
        <v>0</v>
      </c>
      <c r="S167" s="143">
        <v>0</v>
      </c>
      <c r="T167" s="144">
        <f t="shared" si="13"/>
        <v>0</v>
      </c>
      <c r="AR167" s="145" t="s">
        <v>84</v>
      </c>
      <c r="AT167" s="145" t="s">
        <v>144</v>
      </c>
      <c r="AU167" s="145" t="s">
        <v>74</v>
      </c>
      <c r="AY167" s="16" t="s">
        <v>142</v>
      </c>
      <c r="BE167" s="146">
        <f t="shared" si="14"/>
        <v>0</v>
      </c>
      <c r="BF167" s="146">
        <f t="shared" si="15"/>
        <v>0</v>
      </c>
      <c r="BG167" s="146">
        <f t="shared" si="16"/>
        <v>0</v>
      </c>
      <c r="BH167" s="146">
        <f t="shared" si="17"/>
        <v>0</v>
      </c>
      <c r="BI167" s="146">
        <f t="shared" si="18"/>
        <v>0</v>
      </c>
      <c r="BJ167" s="16" t="s">
        <v>74</v>
      </c>
      <c r="BK167" s="146">
        <f t="shared" si="19"/>
        <v>0</v>
      </c>
      <c r="BL167" s="16" t="s">
        <v>84</v>
      </c>
      <c r="BM167" s="145" t="s">
        <v>431</v>
      </c>
    </row>
    <row r="168" spans="2:65" s="1" customFormat="1" ht="16.5" customHeight="1">
      <c r="B168" s="132"/>
      <c r="C168" s="133" t="s">
        <v>311</v>
      </c>
      <c r="D168" s="133" t="s">
        <v>144</v>
      </c>
      <c r="E168" s="134" t="s">
        <v>316</v>
      </c>
      <c r="F168" s="135" t="s">
        <v>1276</v>
      </c>
      <c r="G168" s="136" t="s">
        <v>463</v>
      </c>
      <c r="H168" s="137">
        <v>1</v>
      </c>
      <c r="I168" s="138"/>
      <c r="J168" s="139">
        <f t="shared" si="10"/>
        <v>0</v>
      </c>
      <c r="K168" s="140"/>
      <c r="L168" s="31"/>
      <c r="M168" s="141" t="s">
        <v>1</v>
      </c>
      <c r="N168" s="142" t="s">
        <v>37</v>
      </c>
      <c r="P168" s="143">
        <f t="shared" si="11"/>
        <v>0</v>
      </c>
      <c r="Q168" s="143">
        <v>0</v>
      </c>
      <c r="R168" s="143">
        <f t="shared" si="12"/>
        <v>0</v>
      </c>
      <c r="S168" s="143">
        <v>0</v>
      </c>
      <c r="T168" s="144">
        <f t="shared" si="13"/>
        <v>0</v>
      </c>
      <c r="AR168" s="145" t="s">
        <v>84</v>
      </c>
      <c r="AT168" s="145" t="s">
        <v>144</v>
      </c>
      <c r="AU168" s="145" t="s">
        <v>74</v>
      </c>
      <c r="AY168" s="16" t="s">
        <v>142</v>
      </c>
      <c r="BE168" s="146">
        <f t="shared" si="14"/>
        <v>0</v>
      </c>
      <c r="BF168" s="146">
        <f t="shared" si="15"/>
        <v>0</v>
      </c>
      <c r="BG168" s="146">
        <f t="shared" si="16"/>
        <v>0</v>
      </c>
      <c r="BH168" s="146">
        <f t="shared" si="17"/>
        <v>0</v>
      </c>
      <c r="BI168" s="146">
        <f t="shared" si="18"/>
        <v>0</v>
      </c>
      <c r="BJ168" s="16" t="s">
        <v>74</v>
      </c>
      <c r="BK168" s="146">
        <f t="shared" si="19"/>
        <v>0</v>
      </c>
      <c r="BL168" s="16" t="s">
        <v>84</v>
      </c>
      <c r="BM168" s="145" t="s">
        <v>437</v>
      </c>
    </row>
    <row r="169" spans="2:65" s="1" customFormat="1" ht="16.5" customHeight="1">
      <c r="B169" s="132"/>
      <c r="C169" s="133" t="s">
        <v>423</v>
      </c>
      <c r="D169" s="133" t="s">
        <v>144</v>
      </c>
      <c r="E169" s="134" t="s">
        <v>434</v>
      </c>
      <c r="F169" s="135" t="s">
        <v>1253</v>
      </c>
      <c r="G169" s="136" t="s">
        <v>463</v>
      </c>
      <c r="H169" s="137">
        <v>1</v>
      </c>
      <c r="I169" s="138"/>
      <c r="J169" s="139">
        <f t="shared" si="10"/>
        <v>0</v>
      </c>
      <c r="K169" s="140"/>
      <c r="L169" s="31"/>
      <c r="M169" s="141" t="s">
        <v>1</v>
      </c>
      <c r="N169" s="142" t="s">
        <v>37</v>
      </c>
      <c r="P169" s="143">
        <f t="shared" si="11"/>
        <v>0</v>
      </c>
      <c r="Q169" s="143">
        <v>0</v>
      </c>
      <c r="R169" s="143">
        <f t="shared" si="12"/>
        <v>0</v>
      </c>
      <c r="S169" s="143">
        <v>0</v>
      </c>
      <c r="T169" s="144">
        <f t="shared" si="13"/>
        <v>0</v>
      </c>
      <c r="AR169" s="145" t="s">
        <v>84</v>
      </c>
      <c r="AT169" s="145" t="s">
        <v>144</v>
      </c>
      <c r="AU169" s="145" t="s">
        <v>74</v>
      </c>
      <c r="AY169" s="16" t="s">
        <v>142</v>
      </c>
      <c r="BE169" s="146">
        <f t="shared" si="14"/>
        <v>0</v>
      </c>
      <c r="BF169" s="146">
        <f t="shared" si="15"/>
        <v>0</v>
      </c>
      <c r="BG169" s="146">
        <f t="shared" si="16"/>
        <v>0</v>
      </c>
      <c r="BH169" s="146">
        <f t="shared" si="17"/>
        <v>0</v>
      </c>
      <c r="BI169" s="146">
        <f t="shared" si="18"/>
        <v>0</v>
      </c>
      <c r="BJ169" s="16" t="s">
        <v>74</v>
      </c>
      <c r="BK169" s="146">
        <f t="shared" si="19"/>
        <v>0</v>
      </c>
      <c r="BL169" s="16" t="s">
        <v>84</v>
      </c>
      <c r="BM169" s="145" t="s">
        <v>442</v>
      </c>
    </row>
    <row r="170" spans="2:65" s="1" customFormat="1" ht="24.15" customHeight="1">
      <c r="B170" s="132"/>
      <c r="C170" s="133" t="s">
        <v>316</v>
      </c>
      <c r="D170" s="133" t="s">
        <v>144</v>
      </c>
      <c r="E170" s="134" t="s">
        <v>322</v>
      </c>
      <c r="F170" s="135" t="s">
        <v>1277</v>
      </c>
      <c r="G170" s="136" t="s">
        <v>463</v>
      </c>
      <c r="H170" s="137">
        <v>1</v>
      </c>
      <c r="I170" s="138"/>
      <c r="J170" s="139">
        <f t="shared" si="10"/>
        <v>0</v>
      </c>
      <c r="K170" s="140"/>
      <c r="L170" s="31"/>
      <c r="M170" s="141" t="s">
        <v>1</v>
      </c>
      <c r="N170" s="142" t="s">
        <v>37</v>
      </c>
      <c r="P170" s="143">
        <f t="shared" si="11"/>
        <v>0</v>
      </c>
      <c r="Q170" s="143">
        <v>0</v>
      </c>
      <c r="R170" s="143">
        <f t="shared" si="12"/>
        <v>0</v>
      </c>
      <c r="S170" s="143">
        <v>0</v>
      </c>
      <c r="T170" s="144">
        <f t="shared" si="13"/>
        <v>0</v>
      </c>
      <c r="AR170" s="145" t="s">
        <v>84</v>
      </c>
      <c r="AT170" s="145" t="s">
        <v>144</v>
      </c>
      <c r="AU170" s="145" t="s">
        <v>74</v>
      </c>
      <c r="AY170" s="16" t="s">
        <v>142</v>
      </c>
      <c r="BE170" s="146">
        <f t="shared" si="14"/>
        <v>0</v>
      </c>
      <c r="BF170" s="146">
        <f t="shared" si="15"/>
        <v>0</v>
      </c>
      <c r="BG170" s="146">
        <f t="shared" si="16"/>
        <v>0</v>
      </c>
      <c r="BH170" s="146">
        <f t="shared" si="17"/>
        <v>0</v>
      </c>
      <c r="BI170" s="146">
        <f t="shared" si="18"/>
        <v>0</v>
      </c>
      <c r="BJ170" s="16" t="s">
        <v>74</v>
      </c>
      <c r="BK170" s="146">
        <f t="shared" si="19"/>
        <v>0</v>
      </c>
      <c r="BL170" s="16" t="s">
        <v>84</v>
      </c>
      <c r="BM170" s="145" t="s">
        <v>446</v>
      </c>
    </row>
    <row r="171" spans="2:63" s="11" customFormat="1" ht="25.9" customHeight="1">
      <c r="B171" s="120"/>
      <c r="D171" s="121" t="s">
        <v>69</v>
      </c>
      <c r="E171" s="122" t="s">
        <v>443</v>
      </c>
      <c r="F171" s="122" t="s">
        <v>1278</v>
      </c>
      <c r="I171" s="123"/>
      <c r="J171" s="124">
        <f>BK171</f>
        <v>0</v>
      </c>
      <c r="L171" s="120"/>
      <c r="M171" s="125"/>
      <c r="P171" s="126">
        <f>SUM(P172:P180)</f>
        <v>0</v>
      </c>
      <c r="R171" s="126">
        <f>SUM(R172:R180)</f>
        <v>0</v>
      </c>
      <c r="T171" s="127">
        <f>SUM(T172:T180)</f>
        <v>0</v>
      </c>
      <c r="AR171" s="121" t="s">
        <v>74</v>
      </c>
      <c r="AT171" s="128" t="s">
        <v>69</v>
      </c>
      <c r="AU171" s="128" t="s">
        <v>70</v>
      </c>
      <c r="AY171" s="121" t="s">
        <v>142</v>
      </c>
      <c r="BK171" s="129">
        <f>SUM(BK172:BK180)</f>
        <v>0</v>
      </c>
    </row>
    <row r="172" spans="2:65" s="1" customFormat="1" ht="21.75" customHeight="1">
      <c r="B172" s="132"/>
      <c r="C172" s="133" t="s">
        <v>322</v>
      </c>
      <c r="D172" s="133" t="s">
        <v>144</v>
      </c>
      <c r="E172" s="134" t="s">
        <v>455</v>
      </c>
      <c r="F172" s="135" t="s">
        <v>1279</v>
      </c>
      <c r="G172" s="136" t="s">
        <v>200</v>
      </c>
      <c r="H172" s="137">
        <v>2</v>
      </c>
      <c r="I172" s="138"/>
      <c r="J172" s="139">
        <f aca="true" t="shared" si="20" ref="J172:J180">ROUND(I172*H172,2)</f>
        <v>0</v>
      </c>
      <c r="K172" s="140"/>
      <c r="L172" s="31"/>
      <c r="M172" s="141" t="s">
        <v>1</v>
      </c>
      <c r="N172" s="142" t="s">
        <v>37</v>
      </c>
      <c r="P172" s="143">
        <f aca="true" t="shared" si="21" ref="P172:P180">O172*H172</f>
        <v>0</v>
      </c>
      <c r="Q172" s="143">
        <v>0</v>
      </c>
      <c r="R172" s="143">
        <f aca="true" t="shared" si="22" ref="R172:R180">Q172*H172</f>
        <v>0</v>
      </c>
      <c r="S172" s="143">
        <v>0</v>
      </c>
      <c r="T172" s="144">
        <f aca="true" t="shared" si="23" ref="T172:T180">S172*H172</f>
        <v>0</v>
      </c>
      <c r="AR172" s="145" t="s">
        <v>84</v>
      </c>
      <c r="AT172" s="145" t="s">
        <v>144</v>
      </c>
      <c r="AU172" s="145" t="s">
        <v>74</v>
      </c>
      <c r="AY172" s="16" t="s">
        <v>142</v>
      </c>
      <c r="BE172" s="146">
        <f aca="true" t="shared" si="24" ref="BE172:BE180">IF(N172="základní",J172,0)</f>
        <v>0</v>
      </c>
      <c r="BF172" s="146">
        <f aca="true" t="shared" si="25" ref="BF172:BF180">IF(N172="snížená",J172,0)</f>
        <v>0</v>
      </c>
      <c r="BG172" s="146">
        <f aca="true" t="shared" si="26" ref="BG172:BG180">IF(N172="zákl. přenesená",J172,0)</f>
        <v>0</v>
      </c>
      <c r="BH172" s="146">
        <f aca="true" t="shared" si="27" ref="BH172:BH180">IF(N172="sníž. přenesená",J172,0)</f>
        <v>0</v>
      </c>
      <c r="BI172" s="146">
        <f aca="true" t="shared" si="28" ref="BI172:BI180">IF(N172="nulová",J172,0)</f>
        <v>0</v>
      </c>
      <c r="BJ172" s="16" t="s">
        <v>74</v>
      </c>
      <c r="BK172" s="146">
        <f aca="true" t="shared" si="29" ref="BK172:BK180">ROUND(I172*H172,2)</f>
        <v>0</v>
      </c>
      <c r="BL172" s="16" t="s">
        <v>84</v>
      </c>
      <c r="BM172" s="145" t="s">
        <v>458</v>
      </c>
    </row>
    <row r="173" spans="2:65" s="1" customFormat="1" ht="16.5" customHeight="1">
      <c r="B173" s="132"/>
      <c r="C173" s="133" t="s">
        <v>455</v>
      </c>
      <c r="D173" s="133" t="s">
        <v>144</v>
      </c>
      <c r="E173" s="134" t="s">
        <v>343</v>
      </c>
      <c r="F173" s="135" t="s">
        <v>1477</v>
      </c>
      <c r="G173" s="136" t="s">
        <v>200</v>
      </c>
      <c r="H173" s="137">
        <v>3</v>
      </c>
      <c r="I173" s="138"/>
      <c r="J173" s="139">
        <f t="shared" si="20"/>
        <v>0</v>
      </c>
      <c r="K173" s="140"/>
      <c r="L173" s="31"/>
      <c r="M173" s="141" t="s">
        <v>1</v>
      </c>
      <c r="N173" s="142" t="s">
        <v>37</v>
      </c>
      <c r="P173" s="143">
        <f t="shared" si="21"/>
        <v>0</v>
      </c>
      <c r="Q173" s="143">
        <v>0</v>
      </c>
      <c r="R173" s="143">
        <f t="shared" si="22"/>
        <v>0</v>
      </c>
      <c r="S173" s="143">
        <v>0</v>
      </c>
      <c r="T173" s="144">
        <f t="shared" si="23"/>
        <v>0</v>
      </c>
      <c r="AR173" s="145" t="s">
        <v>84</v>
      </c>
      <c r="AT173" s="145" t="s">
        <v>144</v>
      </c>
      <c r="AU173" s="145" t="s">
        <v>74</v>
      </c>
      <c r="AY173" s="16" t="s">
        <v>142</v>
      </c>
      <c r="BE173" s="146">
        <f t="shared" si="24"/>
        <v>0</v>
      </c>
      <c r="BF173" s="146">
        <f t="shared" si="25"/>
        <v>0</v>
      </c>
      <c r="BG173" s="146">
        <f t="shared" si="26"/>
        <v>0</v>
      </c>
      <c r="BH173" s="146">
        <f t="shared" si="27"/>
        <v>0</v>
      </c>
      <c r="BI173" s="146">
        <f t="shared" si="28"/>
        <v>0</v>
      </c>
      <c r="BJ173" s="16" t="s">
        <v>74</v>
      </c>
      <c r="BK173" s="146">
        <f t="shared" si="29"/>
        <v>0</v>
      </c>
      <c r="BL173" s="16" t="s">
        <v>84</v>
      </c>
      <c r="BM173" s="145" t="s">
        <v>470</v>
      </c>
    </row>
    <row r="174" spans="2:65" s="1" customFormat="1" ht="16.5" customHeight="1">
      <c r="B174" s="132"/>
      <c r="C174" s="133" t="s">
        <v>337</v>
      </c>
      <c r="D174" s="133" t="s">
        <v>144</v>
      </c>
      <c r="E174" s="134" t="s">
        <v>471</v>
      </c>
      <c r="F174" s="135" t="s">
        <v>1280</v>
      </c>
      <c r="G174" s="136" t="s">
        <v>200</v>
      </c>
      <c r="H174" s="137">
        <v>6</v>
      </c>
      <c r="I174" s="138"/>
      <c r="J174" s="139">
        <f t="shared" si="20"/>
        <v>0</v>
      </c>
      <c r="K174" s="140"/>
      <c r="L174" s="31"/>
      <c r="M174" s="141" t="s">
        <v>1</v>
      </c>
      <c r="N174" s="142" t="s">
        <v>37</v>
      </c>
      <c r="P174" s="143">
        <f t="shared" si="21"/>
        <v>0</v>
      </c>
      <c r="Q174" s="143">
        <v>0</v>
      </c>
      <c r="R174" s="143">
        <f t="shared" si="22"/>
        <v>0</v>
      </c>
      <c r="S174" s="143">
        <v>0</v>
      </c>
      <c r="T174" s="144">
        <f t="shared" si="23"/>
        <v>0</v>
      </c>
      <c r="AR174" s="145" t="s">
        <v>84</v>
      </c>
      <c r="AT174" s="145" t="s">
        <v>144</v>
      </c>
      <c r="AU174" s="145" t="s">
        <v>74</v>
      </c>
      <c r="AY174" s="16" t="s">
        <v>142</v>
      </c>
      <c r="BE174" s="146">
        <f t="shared" si="24"/>
        <v>0</v>
      </c>
      <c r="BF174" s="146">
        <f t="shared" si="25"/>
        <v>0</v>
      </c>
      <c r="BG174" s="146">
        <f t="shared" si="26"/>
        <v>0</v>
      </c>
      <c r="BH174" s="146">
        <f t="shared" si="27"/>
        <v>0</v>
      </c>
      <c r="BI174" s="146">
        <f t="shared" si="28"/>
        <v>0</v>
      </c>
      <c r="BJ174" s="16" t="s">
        <v>74</v>
      </c>
      <c r="BK174" s="146">
        <f t="shared" si="29"/>
        <v>0</v>
      </c>
      <c r="BL174" s="16" t="s">
        <v>84</v>
      </c>
      <c r="BM174" s="145" t="s">
        <v>474</v>
      </c>
    </row>
    <row r="175" spans="2:65" s="1" customFormat="1" ht="24.15" customHeight="1">
      <c r="B175" s="132"/>
      <c r="C175" s="133" t="s">
        <v>465</v>
      </c>
      <c r="D175" s="133" t="s">
        <v>144</v>
      </c>
      <c r="E175" s="134" t="s">
        <v>348</v>
      </c>
      <c r="F175" s="135" t="s">
        <v>1478</v>
      </c>
      <c r="G175" s="136" t="s">
        <v>391</v>
      </c>
      <c r="H175" s="137">
        <v>3320</v>
      </c>
      <c r="I175" s="138"/>
      <c r="J175" s="139">
        <f t="shared" si="20"/>
        <v>0</v>
      </c>
      <c r="K175" s="140"/>
      <c r="L175" s="31"/>
      <c r="M175" s="141" t="s">
        <v>1</v>
      </c>
      <c r="N175" s="142" t="s">
        <v>37</v>
      </c>
      <c r="P175" s="143">
        <f t="shared" si="21"/>
        <v>0</v>
      </c>
      <c r="Q175" s="143">
        <v>0</v>
      </c>
      <c r="R175" s="143">
        <f t="shared" si="22"/>
        <v>0</v>
      </c>
      <c r="S175" s="143">
        <v>0</v>
      </c>
      <c r="T175" s="144">
        <f t="shared" si="23"/>
        <v>0</v>
      </c>
      <c r="AR175" s="145" t="s">
        <v>84</v>
      </c>
      <c r="AT175" s="145" t="s">
        <v>144</v>
      </c>
      <c r="AU175" s="145" t="s">
        <v>74</v>
      </c>
      <c r="AY175" s="16" t="s">
        <v>142</v>
      </c>
      <c r="BE175" s="146">
        <f t="shared" si="24"/>
        <v>0</v>
      </c>
      <c r="BF175" s="146">
        <f t="shared" si="25"/>
        <v>0</v>
      </c>
      <c r="BG175" s="146">
        <f t="shared" si="26"/>
        <v>0</v>
      </c>
      <c r="BH175" s="146">
        <f t="shared" si="27"/>
        <v>0</v>
      </c>
      <c r="BI175" s="146">
        <f t="shared" si="28"/>
        <v>0</v>
      </c>
      <c r="BJ175" s="16" t="s">
        <v>74</v>
      </c>
      <c r="BK175" s="146">
        <f t="shared" si="29"/>
        <v>0</v>
      </c>
      <c r="BL175" s="16" t="s">
        <v>84</v>
      </c>
      <c r="BM175" s="145" t="s">
        <v>477</v>
      </c>
    </row>
    <row r="176" spans="2:65" s="1" customFormat="1" ht="24.15" customHeight="1">
      <c r="B176" s="132"/>
      <c r="C176" s="133" t="s">
        <v>343</v>
      </c>
      <c r="D176" s="133" t="s">
        <v>144</v>
      </c>
      <c r="E176" s="134" t="s">
        <v>478</v>
      </c>
      <c r="F176" s="135" t="s">
        <v>1476</v>
      </c>
      <c r="G176" s="136" t="s">
        <v>200</v>
      </c>
      <c r="H176" s="137">
        <v>68</v>
      </c>
      <c r="I176" s="138"/>
      <c r="J176" s="139">
        <f t="shared" si="20"/>
        <v>0</v>
      </c>
      <c r="K176" s="140"/>
      <c r="L176" s="31"/>
      <c r="M176" s="141" t="s">
        <v>1</v>
      </c>
      <c r="N176" s="142" t="s">
        <v>37</v>
      </c>
      <c r="P176" s="143">
        <f t="shared" si="21"/>
        <v>0</v>
      </c>
      <c r="Q176" s="143">
        <v>0</v>
      </c>
      <c r="R176" s="143">
        <f t="shared" si="22"/>
        <v>0</v>
      </c>
      <c r="S176" s="143">
        <v>0</v>
      </c>
      <c r="T176" s="144">
        <f t="shared" si="23"/>
        <v>0</v>
      </c>
      <c r="AR176" s="145" t="s">
        <v>84</v>
      </c>
      <c r="AT176" s="145" t="s">
        <v>144</v>
      </c>
      <c r="AU176" s="145" t="s">
        <v>74</v>
      </c>
      <c r="AY176" s="16" t="s">
        <v>142</v>
      </c>
      <c r="BE176" s="146">
        <f t="shared" si="24"/>
        <v>0</v>
      </c>
      <c r="BF176" s="146">
        <f t="shared" si="25"/>
        <v>0</v>
      </c>
      <c r="BG176" s="146">
        <f t="shared" si="26"/>
        <v>0</v>
      </c>
      <c r="BH176" s="146">
        <f t="shared" si="27"/>
        <v>0</v>
      </c>
      <c r="BI176" s="146">
        <f t="shared" si="28"/>
        <v>0</v>
      </c>
      <c r="BJ176" s="16" t="s">
        <v>74</v>
      </c>
      <c r="BK176" s="146">
        <f t="shared" si="29"/>
        <v>0</v>
      </c>
      <c r="BL176" s="16" t="s">
        <v>84</v>
      </c>
      <c r="BM176" s="145" t="s">
        <v>481</v>
      </c>
    </row>
    <row r="177" spans="2:65" s="1" customFormat="1" ht="16.5" customHeight="1">
      <c r="B177" s="132"/>
      <c r="C177" s="133" t="s">
        <v>471</v>
      </c>
      <c r="D177" s="133" t="s">
        <v>144</v>
      </c>
      <c r="E177" s="134" t="s">
        <v>354</v>
      </c>
      <c r="F177" s="135" t="s">
        <v>1281</v>
      </c>
      <c r="G177" s="136" t="s">
        <v>200</v>
      </c>
      <c r="H177" s="137">
        <v>228</v>
      </c>
      <c r="I177" s="138"/>
      <c r="J177" s="139">
        <f t="shared" si="20"/>
        <v>0</v>
      </c>
      <c r="K177" s="140"/>
      <c r="L177" s="31"/>
      <c r="M177" s="141" t="s">
        <v>1</v>
      </c>
      <c r="N177" s="142" t="s">
        <v>37</v>
      </c>
      <c r="P177" s="143">
        <f t="shared" si="21"/>
        <v>0</v>
      </c>
      <c r="Q177" s="143">
        <v>0</v>
      </c>
      <c r="R177" s="143">
        <f t="shared" si="22"/>
        <v>0</v>
      </c>
      <c r="S177" s="143">
        <v>0</v>
      </c>
      <c r="T177" s="144">
        <f t="shared" si="23"/>
        <v>0</v>
      </c>
      <c r="AR177" s="145" t="s">
        <v>84</v>
      </c>
      <c r="AT177" s="145" t="s">
        <v>144</v>
      </c>
      <c r="AU177" s="145" t="s">
        <v>74</v>
      </c>
      <c r="AY177" s="16" t="s">
        <v>142</v>
      </c>
      <c r="BE177" s="146">
        <f t="shared" si="24"/>
        <v>0</v>
      </c>
      <c r="BF177" s="146">
        <f t="shared" si="25"/>
        <v>0</v>
      </c>
      <c r="BG177" s="146">
        <f t="shared" si="26"/>
        <v>0</v>
      </c>
      <c r="BH177" s="146">
        <f t="shared" si="27"/>
        <v>0</v>
      </c>
      <c r="BI177" s="146">
        <f t="shared" si="28"/>
        <v>0</v>
      </c>
      <c r="BJ177" s="16" t="s">
        <v>74</v>
      </c>
      <c r="BK177" s="146">
        <f t="shared" si="29"/>
        <v>0</v>
      </c>
      <c r="BL177" s="16" t="s">
        <v>84</v>
      </c>
      <c r="BM177" s="145" t="s">
        <v>484</v>
      </c>
    </row>
    <row r="178" spans="2:65" s="1" customFormat="1" ht="21.75" customHeight="1">
      <c r="B178" s="132"/>
      <c r="C178" s="133" t="s">
        <v>478</v>
      </c>
      <c r="D178" s="133" t="s">
        <v>144</v>
      </c>
      <c r="E178" s="134" t="s">
        <v>360</v>
      </c>
      <c r="F178" s="135" t="s">
        <v>1282</v>
      </c>
      <c r="G178" s="136" t="s">
        <v>463</v>
      </c>
      <c r="H178" s="137">
        <v>1</v>
      </c>
      <c r="I178" s="138"/>
      <c r="J178" s="139">
        <f t="shared" si="20"/>
        <v>0</v>
      </c>
      <c r="K178" s="140"/>
      <c r="L178" s="31"/>
      <c r="M178" s="141" t="s">
        <v>1</v>
      </c>
      <c r="N178" s="142" t="s">
        <v>37</v>
      </c>
      <c r="P178" s="143">
        <f t="shared" si="21"/>
        <v>0</v>
      </c>
      <c r="Q178" s="143">
        <v>0</v>
      </c>
      <c r="R178" s="143">
        <f t="shared" si="22"/>
        <v>0</v>
      </c>
      <c r="S178" s="143">
        <v>0</v>
      </c>
      <c r="T178" s="144">
        <f t="shared" si="23"/>
        <v>0</v>
      </c>
      <c r="AR178" s="145" t="s">
        <v>84</v>
      </c>
      <c r="AT178" s="145" t="s">
        <v>144</v>
      </c>
      <c r="AU178" s="145" t="s">
        <v>74</v>
      </c>
      <c r="AY178" s="16" t="s">
        <v>142</v>
      </c>
      <c r="BE178" s="146">
        <f t="shared" si="24"/>
        <v>0</v>
      </c>
      <c r="BF178" s="146">
        <f t="shared" si="25"/>
        <v>0</v>
      </c>
      <c r="BG178" s="146">
        <f t="shared" si="26"/>
        <v>0</v>
      </c>
      <c r="BH178" s="146">
        <f t="shared" si="27"/>
        <v>0</v>
      </c>
      <c r="BI178" s="146">
        <f t="shared" si="28"/>
        <v>0</v>
      </c>
      <c r="BJ178" s="16" t="s">
        <v>74</v>
      </c>
      <c r="BK178" s="146">
        <f t="shared" si="29"/>
        <v>0</v>
      </c>
      <c r="BL178" s="16" t="s">
        <v>84</v>
      </c>
      <c r="BM178" s="145" t="s">
        <v>491</v>
      </c>
    </row>
    <row r="179" spans="2:65" s="1" customFormat="1" ht="24.15" customHeight="1">
      <c r="B179" s="132"/>
      <c r="C179" s="133" t="s">
        <v>485</v>
      </c>
      <c r="D179" s="133" t="s">
        <v>144</v>
      </c>
      <c r="E179" s="134" t="s">
        <v>366</v>
      </c>
      <c r="F179" s="135" t="s">
        <v>1283</v>
      </c>
      <c r="G179" s="136" t="s">
        <v>1251</v>
      </c>
      <c r="H179" s="137">
        <v>8</v>
      </c>
      <c r="I179" s="138"/>
      <c r="J179" s="139">
        <f t="shared" si="20"/>
        <v>0</v>
      </c>
      <c r="K179" s="140"/>
      <c r="L179" s="31"/>
      <c r="M179" s="141" t="s">
        <v>1</v>
      </c>
      <c r="N179" s="142" t="s">
        <v>37</v>
      </c>
      <c r="P179" s="143">
        <f t="shared" si="21"/>
        <v>0</v>
      </c>
      <c r="Q179" s="143">
        <v>0</v>
      </c>
      <c r="R179" s="143">
        <f t="shared" si="22"/>
        <v>0</v>
      </c>
      <c r="S179" s="143">
        <v>0</v>
      </c>
      <c r="T179" s="144">
        <f t="shared" si="23"/>
        <v>0</v>
      </c>
      <c r="AR179" s="145" t="s">
        <v>84</v>
      </c>
      <c r="AT179" s="145" t="s">
        <v>144</v>
      </c>
      <c r="AU179" s="145" t="s">
        <v>74</v>
      </c>
      <c r="AY179" s="16" t="s">
        <v>142</v>
      </c>
      <c r="BE179" s="146">
        <f t="shared" si="24"/>
        <v>0</v>
      </c>
      <c r="BF179" s="146">
        <f t="shared" si="25"/>
        <v>0</v>
      </c>
      <c r="BG179" s="146">
        <f t="shared" si="26"/>
        <v>0</v>
      </c>
      <c r="BH179" s="146">
        <f t="shared" si="27"/>
        <v>0</v>
      </c>
      <c r="BI179" s="146">
        <f t="shared" si="28"/>
        <v>0</v>
      </c>
      <c r="BJ179" s="16" t="s">
        <v>74</v>
      </c>
      <c r="BK179" s="146">
        <f t="shared" si="29"/>
        <v>0</v>
      </c>
      <c r="BL179" s="16" t="s">
        <v>84</v>
      </c>
      <c r="BM179" s="145" t="s">
        <v>498</v>
      </c>
    </row>
    <row r="180" spans="2:65" s="1" customFormat="1" ht="16.5" customHeight="1">
      <c r="B180" s="132"/>
      <c r="C180" s="133" t="s">
        <v>360</v>
      </c>
      <c r="D180" s="133" t="s">
        <v>144</v>
      </c>
      <c r="E180" s="134" t="s">
        <v>499</v>
      </c>
      <c r="F180" s="135" t="s">
        <v>1284</v>
      </c>
      <c r="G180" s="136" t="s">
        <v>200</v>
      </c>
      <c r="H180" s="137">
        <v>130</v>
      </c>
      <c r="I180" s="138"/>
      <c r="J180" s="139">
        <f t="shared" si="20"/>
        <v>0</v>
      </c>
      <c r="K180" s="140"/>
      <c r="L180" s="31"/>
      <c r="M180" s="141" t="s">
        <v>1</v>
      </c>
      <c r="N180" s="142" t="s">
        <v>37</v>
      </c>
      <c r="P180" s="143">
        <f t="shared" si="21"/>
        <v>0</v>
      </c>
      <c r="Q180" s="143">
        <v>0</v>
      </c>
      <c r="R180" s="143">
        <f t="shared" si="22"/>
        <v>0</v>
      </c>
      <c r="S180" s="143">
        <v>0</v>
      </c>
      <c r="T180" s="144">
        <f t="shared" si="23"/>
        <v>0</v>
      </c>
      <c r="AR180" s="145" t="s">
        <v>84</v>
      </c>
      <c r="AT180" s="145" t="s">
        <v>144</v>
      </c>
      <c r="AU180" s="145" t="s">
        <v>74</v>
      </c>
      <c r="AY180" s="16" t="s">
        <v>142</v>
      </c>
      <c r="BE180" s="146">
        <f t="shared" si="24"/>
        <v>0</v>
      </c>
      <c r="BF180" s="146">
        <f t="shared" si="25"/>
        <v>0</v>
      </c>
      <c r="BG180" s="146">
        <f t="shared" si="26"/>
        <v>0</v>
      </c>
      <c r="BH180" s="146">
        <f t="shared" si="27"/>
        <v>0</v>
      </c>
      <c r="BI180" s="146">
        <f t="shared" si="28"/>
        <v>0</v>
      </c>
      <c r="BJ180" s="16" t="s">
        <v>74</v>
      </c>
      <c r="BK180" s="146">
        <f t="shared" si="29"/>
        <v>0</v>
      </c>
      <c r="BL180" s="16" t="s">
        <v>84</v>
      </c>
      <c r="BM180" s="145" t="s">
        <v>502</v>
      </c>
    </row>
    <row r="181" spans="2:63" s="11" customFormat="1" ht="25.9" customHeight="1">
      <c r="B181" s="120"/>
      <c r="D181" s="121" t="s">
        <v>69</v>
      </c>
      <c r="E181" s="122" t="s">
        <v>370</v>
      </c>
      <c r="F181" s="122" t="s">
        <v>1285</v>
      </c>
      <c r="I181" s="123"/>
      <c r="J181" s="124">
        <f>BK181</f>
        <v>0</v>
      </c>
      <c r="L181" s="120"/>
      <c r="M181" s="125"/>
      <c r="P181" s="126">
        <f>SUM(P182:P199)</f>
        <v>0</v>
      </c>
      <c r="R181" s="126">
        <f>SUM(R182:R199)</f>
        <v>0</v>
      </c>
      <c r="T181" s="127">
        <f>SUM(T182:T199)</f>
        <v>0</v>
      </c>
      <c r="AR181" s="121" t="s">
        <v>74</v>
      </c>
      <c r="AT181" s="128" t="s">
        <v>69</v>
      </c>
      <c r="AU181" s="128" t="s">
        <v>70</v>
      </c>
      <c r="AY181" s="121" t="s">
        <v>142</v>
      </c>
      <c r="BK181" s="129">
        <f>SUM(BK182:BK199)</f>
        <v>0</v>
      </c>
    </row>
    <row r="182" spans="2:65" s="1" customFormat="1" ht="16.5" customHeight="1">
      <c r="B182" s="132"/>
      <c r="C182" s="133" t="s">
        <v>492</v>
      </c>
      <c r="D182" s="133" t="s">
        <v>144</v>
      </c>
      <c r="E182" s="134" t="s">
        <v>506</v>
      </c>
      <c r="F182" s="135" t="s">
        <v>1271</v>
      </c>
      <c r="G182" s="136" t="s">
        <v>391</v>
      </c>
      <c r="H182" s="137">
        <v>220</v>
      </c>
      <c r="I182" s="138"/>
      <c r="J182" s="139">
        <f aca="true" t="shared" si="30" ref="J182:J199">ROUND(I182*H182,2)</f>
        <v>0</v>
      </c>
      <c r="K182" s="140"/>
      <c r="L182" s="31"/>
      <c r="M182" s="141" t="s">
        <v>1</v>
      </c>
      <c r="N182" s="142" t="s">
        <v>37</v>
      </c>
      <c r="P182" s="143">
        <f aca="true" t="shared" si="31" ref="P182:P199">O182*H182</f>
        <v>0</v>
      </c>
      <c r="Q182" s="143">
        <v>0</v>
      </c>
      <c r="R182" s="143">
        <f aca="true" t="shared" si="32" ref="R182:R199">Q182*H182</f>
        <v>0</v>
      </c>
      <c r="S182" s="143">
        <v>0</v>
      </c>
      <c r="T182" s="144">
        <f aca="true" t="shared" si="33" ref="T182:T199">S182*H182</f>
        <v>0</v>
      </c>
      <c r="AR182" s="145" t="s">
        <v>84</v>
      </c>
      <c r="AT182" s="145" t="s">
        <v>144</v>
      </c>
      <c r="AU182" s="145" t="s">
        <v>74</v>
      </c>
      <c r="AY182" s="16" t="s">
        <v>142</v>
      </c>
      <c r="BE182" s="146">
        <f aca="true" t="shared" si="34" ref="BE182:BE199">IF(N182="základní",J182,0)</f>
        <v>0</v>
      </c>
      <c r="BF182" s="146">
        <f aca="true" t="shared" si="35" ref="BF182:BF199">IF(N182="snížená",J182,0)</f>
        <v>0</v>
      </c>
      <c r="BG182" s="146">
        <f aca="true" t="shared" si="36" ref="BG182:BG199">IF(N182="zákl. přenesená",J182,0)</f>
        <v>0</v>
      </c>
      <c r="BH182" s="146">
        <f aca="true" t="shared" si="37" ref="BH182:BH199">IF(N182="sníž. přenesená",J182,0)</f>
        <v>0</v>
      </c>
      <c r="BI182" s="146">
        <f aca="true" t="shared" si="38" ref="BI182:BI199">IF(N182="nulová",J182,0)</f>
        <v>0</v>
      </c>
      <c r="BJ182" s="16" t="s">
        <v>74</v>
      </c>
      <c r="BK182" s="146">
        <f aca="true" t="shared" si="39" ref="BK182:BK199">ROUND(I182*H182,2)</f>
        <v>0</v>
      </c>
      <c r="BL182" s="16" t="s">
        <v>84</v>
      </c>
      <c r="BM182" s="145" t="s">
        <v>505</v>
      </c>
    </row>
    <row r="183" spans="2:65" s="1" customFormat="1" ht="16.5" customHeight="1">
      <c r="B183" s="132"/>
      <c r="C183" s="133" t="s">
        <v>366</v>
      </c>
      <c r="D183" s="133" t="s">
        <v>144</v>
      </c>
      <c r="E183" s="134" t="s">
        <v>373</v>
      </c>
      <c r="F183" s="135" t="s">
        <v>1286</v>
      </c>
      <c r="G183" s="136" t="s">
        <v>200</v>
      </c>
      <c r="H183" s="137">
        <v>110</v>
      </c>
      <c r="I183" s="138"/>
      <c r="J183" s="139">
        <f t="shared" si="30"/>
        <v>0</v>
      </c>
      <c r="K183" s="140"/>
      <c r="L183" s="31"/>
      <c r="M183" s="141" t="s">
        <v>1</v>
      </c>
      <c r="N183" s="142" t="s">
        <v>37</v>
      </c>
      <c r="P183" s="143">
        <f t="shared" si="31"/>
        <v>0</v>
      </c>
      <c r="Q183" s="143">
        <v>0</v>
      </c>
      <c r="R183" s="143">
        <f t="shared" si="32"/>
        <v>0</v>
      </c>
      <c r="S183" s="143">
        <v>0</v>
      </c>
      <c r="T183" s="144">
        <f t="shared" si="33"/>
        <v>0</v>
      </c>
      <c r="AR183" s="145" t="s">
        <v>84</v>
      </c>
      <c r="AT183" s="145" t="s">
        <v>144</v>
      </c>
      <c r="AU183" s="145" t="s">
        <v>74</v>
      </c>
      <c r="AY183" s="16" t="s">
        <v>142</v>
      </c>
      <c r="BE183" s="146">
        <f t="shared" si="34"/>
        <v>0</v>
      </c>
      <c r="BF183" s="146">
        <f t="shared" si="35"/>
        <v>0</v>
      </c>
      <c r="BG183" s="146">
        <f t="shared" si="36"/>
        <v>0</v>
      </c>
      <c r="BH183" s="146">
        <f t="shared" si="37"/>
        <v>0</v>
      </c>
      <c r="BI183" s="146">
        <f t="shared" si="38"/>
        <v>0</v>
      </c>
      <c r="BJ183" s="16" t="s">
        <v>74</v>
      </c>
      <c r="BK183" s="146">
        <f t="shared" si="39"/>
        <v>0</v>
      </c>
      <c r="BL183" s="16" t="s">
        <v>84</v>
      </c>
      <c r="BM183" s="145" t="s">
        <v>509</v>
      </c>
    </row>
    <row r="184" spans="2:65" s="1" customFormat="1" ht="16.5" customHeight="1">
      <c r="B184" s="132"/>
      <c r="C184" s="133" t="s">
        <v>499</v>
      </c>
      <c r="D184" s="133" t="s">
        <v>144</v>
      </c>
      <c r="E184" s="134" t="s">
        <v>513</v>
      </c>
      <c r="F184" s="135" t="s">
        <v>1287</v>
      </c>
      <c r="G184" s="136" t="s">
        <v>200</v>
      </c>
      <c r="H184" s="137">
        <v>3</v>
      </c>
      <c r="I184" s="138"/>
      <c r="J184" s="139">
        <f t="shared" si="30"/>
        <v>0</v>
      </c>
      <c r="K184" s="140"/>
      <c r="L184" s="31"/>
      <c r="M184" s="141" t="s">
        <v>1</v>
      </c>
      <c r="N184" s="142" t="s">
        <v>37</v>
      </c>
      <c r="P184" s="143">
        <f t="shared" si="31"/>
        <v>0</v>
      </c>
      <c r="Q184" s="143">
        <v>0</v>
      </c>
      <c r="R184" s="143">
        <f t="shared" si="32"/>
        <v>0</v>
      </c>
      <c r="S184" s="143">
        <v>0</v>
      </c>
      <c r="T184" s="144">
        <f t="shared" si="33"/>
        <v>0</v>
      </c>
      <c r="AR184" s="145" t="s">
        <v>84</v>
      </c>
      <c r="AT184" s="145" t="s">
        <v>144</v>
      </c>
      <c r="AU184" s="145" t="s">
        <v>74</v>
      </c>
      <c r="AY184" s="16" t="s">
        <v>142</v>
      </c>
      <c r="BE184" s="146">
        <f t="shared" si="34"/>
        <v>0</v>
      </c>
      <c r="BF184" s="146">
        <f t="shared" si="35"/>
        <v>0</v>
      </c>
      <c r="BG184" s="146">
        <f t="shared" si="36"/>
        <v>0</v>
      </c>
      <c r="BH184" s="146">
        <f t="shared" si="37"/>
        <v>0</v>
      </c>
      <c r="BI184" s="146">
        <f t="shared" si="38"/>
        <v>0</v>
      </c>
      <c r="BJ184" s="16" t="s">
        <v>74</v>
      </c>
      <c r="BK184" s="146">
        <f t="shared" si="39"/>
        <v>0</v>
      </c>
      <c r="BL184" s="16" t="s">
        <v>84</v>
      </c>
      <c r="BM184" s="145" t="s">
        <v>512</v>
      </c>
    </row>
    <row r="185" spans="2:65" s="1" customFormat="1" ht="16.5" customHeight="1">
      <c r="B185" s="132"/>
      <c r="C185" s="133" t="s">
        <v>370</v>
      </c>
      <c r="D185" s="133" t="s">
        <v>144</v>
      </c>
      <c r="E185" s="134" t="s">
        <v>378</v>
      </c>
      <c r="F185" s="135" t="s">
        <v>1288</v>
      </c>
      <c r="G185" s="136" t="s">
        <v>200</v>
      </c>
      <c r="H185" s="137">
        <v>15</v>
      </c>
      <c r="I185" s="138"/>
      <c r="J185" s="139">
        <f t="shared" si="30"/>
        <v>0</v>
      </c>
      <c r="K185" s="140"/>
      <c r="L185" s="31"/>
      <c r="M185" s="141" t="s">
        <v>1</v>
      </c>
      <c r="N185" s="142" t="s">
        <v>37</v>
      </c>
      <c r="P185" s="143">
        <f t="shared" si="31"/>
        <v>0</v>
      </c>
      <c r="Q185" s="143">
        <v>0</v>
      </c>
      <c r="R185" s="143">
        <f t="shared" si="32"/>
        <v>0</v>
      </c>
      <c r="S185" s="143">
        <v>0</v>
      </c>
      <c r="T185" s="144">
        <f t="shared" si="33"/>
        <v>0</v>
      </c>
      <c r="AR185" s="145" t="s">
        <v>84</v>
      </c>
      <c r="AT185" s="145" t="s">
        <v>144</v>
      </c>
      <c r="AU185" s="145" t="s">
        <v>74</v>
      </c>
      <c r="AY185" s="16" t="s">
        <v>142</v>
      </c>
      <c r="BE185" s="146">
        <f t="shared" si="34"/>
        <v>0</v>
      </c>
      <c r="BF185" s="146">
        <f t="shared" si="35"/>
        <v>0</v>
      </c>
      <c r="BG185" s="146">
        <f t="shared" si="36"/>
        <v>0</v>
      </c>
      <c r="BH185" s="146">
        <f t="shared" si="37"/>
        <v>0</v>
      </c>
      <c r="BI185" s="146">
        <f t="shared" si="38"/>
        <v>0</v>
      </c>
      <c r="BJ185" s="16" t="s">
        <v>74</v>
      </c>
      <c r="BK185" s="146">
        <f t="shared" si="39"/>
        <v>0</v>
      </c>
      <c r="BL185" s="16" t="s">
        <v>84</v>
      </c>
      <c r="BM185" s="145" t="s">
        <v>516</v>
      </c>
    </row>
    <row r="186" spans="2:65" s="1" customFormat="1" ht="16.5" customHeight="1">
      <c r="B186" s="132"/>
      <c r="C186" s="133" t="s">
        <v>506</v>
      </c>
      <c r="D186" s="133" t="s">
        <v>144</v>
      </c>
      <c r="E186" s="134" t="s">
        <v>520</v>
      </c>
      <c r="F186" s="135" t="s">
        <v>1289</v>
      </c>
      <c r="G186" s="136" t="s">
        <v>200</v>
      </c>
      <c r="H186" s="137">
        <v>52</v>
      </c>
      <c r="I186" s="138"/>
      <c r="J186" s="139">
        <f t="shared" si="30"/>
        <v>0</v>
      </c>
      <c r="K186" s="140"/>
      <c r="L186" s="31"/>
      <c r="M186" s="141" t="s">
        <v>1</v>
      </c>
      <c r="N186" s="142" t="s">
        <v>37</v>
      </c>
      <c r="P186" s="143">
        <f t="shared" si="31"/>
        <v>0</v>
      </c>
      <c r="Q186" s="143">
        <v>0</v>
      </c>
      <c r="R186" s="143">
        <f t="shared" si="32"/>
        <v>0</v>
      </c>
      <c r="S186" s="143">
        <v>0</v>
      </c>
      <c r="T186" s="144">
        <f t="shared" si="33"/>
        <v>0</v>
      </c>
      <c r="AR186" s="145" t="s">
        <v>84</v>
      </c>
      <c r="AT186" s="145" t="s">
        <v>144</v>
      </c>
      <c r="AU186" s="145" t="s">
        <v>74</v>
      </c>
      <c r="AY186" s="16" t="s">
        <v>142</v>
      </c>
      <c r="BE186" s="146">
        <f t="shared" si="34"/>
        <v>0</v>
      </c>
      <c r="BF186" s="146">
        <f t="shared" si="35"/>
        <v>0</v>
      </c>
      <c r="BG186" s="146">
        <f t="shared" si="36"/>
        <v>0</v>
      </c>
      <c r="BH186" s="146">
        <f t="shared" si="37"/>
        <v>0</v>
      </c>
      <c r="BI186" s="146">
        <f t="shared" si="38"/>
        <v>0</v>
      </c>
      <c r="BJ186" s="16" t="s">
        <v>74</v>
      </c>
      <c r="BK186" s="146">
        <f t="shared" si="39"/>
        <v>0</v>
      </c>
      <c r="BL186" s="16" t="s">
        <v>84</v>
      </c>
      <c r="BM186" s="145" t="s">
        <v>519</v>
      </c>
    </row>
    <row r="187" spans="2:65" s="1" customFormat="1" ht="16.5" customHeight="1">
      <c r="B187" s="132"/>
      <c r="C187" s="133" t="s">
        <v>373</v>
      </c>
      <c r="D187" s="133" t="s">
        <v>144</v>
      </c>
      <c r="E187" s="134" t="s">
        <v>383</v>
      </c>
      <c r="F187" s="135" t="s">
        <v>1290</v>
      </c>
      <c r="G187" s="136" t="s">
        <v>200</v>
      </c>
      <c r="H187" s="137">
        <v>3</v>
      </c>
      <c r="I187" s="138"/>
      <c r="J187" s="139">
        <f t="shared" si="30"/>
        <v>0</v>
      </c>
      <c r="K187" s="140"/>
      <c r="L187" s="31"/>
      <c r="M187" s="141" t="s">
        <v>1</v>
      </c>
      <c r="N187" s="142" t="s">
        <v>37</v>
      </c>
      <c r="P187" s="143">
        <f t="shared" si="31"/>
        <v>0</v>
      </c>
      <c r="Q187" s="143">
        <v>0</v>
      </c>
      <c r="R187" s="143">
        <f t="shared" si="32"/>
        <v>0</v>
      </c>
      <c r="S187" s="143">
        <v>0</v>
      </c>
      <c r="T187" s="144">
        <f t="shared" si="33"/>
        <v>0</v>
      </c>
      <c r="AR187" s="145" t="s">
        <v>84</v>
      </c>
      <c r="AT187" s="145" t="s">
        <v>144</v>
      </c>
      <c r="AU187" s="145" t="s">
        <v>74</v>
      </c>
      <c r="AY187" s="16" t="s">
        <v>142</v>
      </c>
      <c r="BE187" s="146">
        <f t="shared" si="34"/>
        <v>0</v>
      </c>
      <c r="BF187" s="146">
        <f t="shared" si="35"/>
        <v>0</v>
      </c>
      <c r="BG187" s="146">
        <f t="shared" si="36"/>
        <v>0</v>
      </c>
      <c r="BH187" s="146">
        <f t="shared" si="37"/>
        <v>0</v>
      </c>
      <c r="BI187" s="146">
        <f t="shared" si="38"/>
        <v>0</v>
      </c>
      <c r="BJ187" s="16" t="s">
        <v>74</v>
      </c>
      <c r="BK187" s="146">
        <f t="shared" si="39"/>
        <v>0</v>
      </c>
      <c r="BL187" s="16" t="s">
        <v>84</v>
      </c>
      <c r="BM187" s="145" t="s">
        <v>523</v>
      </c>
    </row>
    <row r="188" spans="2:65" s="1" customFormat="1" ht="24.15" customHeight="1">
      <c r="B188" s="132"/>
      <c r="C188" s="133" t="s">
        <v>513</v>
      </c>
      <c r="D188" s="133" t="s">
        <v>144</v>
      </c>
      <c r="E188" s="134" t="s">
        <v>527</v>
      </c>
      <c r="F188" s="135" t="s">
        <v>1291</v>
      </c>
      <c r="G188" s="136" t="s">
        <v>200</v>
      </c>
      <c r="H188" s="137">
        <v>50</v>
      </c>
      <c r="I188" s="138"/>
      <c r="J188" s="139">
        <f t="shared" si="30"/>
        <v>0</v>
      </c>
      <c r="K188" s="140"/>
      <c r="L188" s="31"/>
      <c r="M188" s="141" t="s">
        <v>1</v>
      </c>
      <c r="N188" s="142" t="s">
        <v>37</v>
      </c>
      <c r="P188" s="143">
        <f t="shared" si="31"/>
        <v>0</v>
      </c>
      <c r="Q188" s="143">
        <v>0</v>
      </c>
      <c r="R188" s="143">
        <f t="shared" si="32"/>
        <v>0</v>
      </c>
      <c r="S188" s="143">
        <v>0</v>
      </c>
      <c r="T188" s="144">
        <f t="shared" si="33"/>
        <v>0</v>
      </c>
      <c r="AR188" s="145" t="s">
        <v>84</v>
      </c>
      <c r="AT188" s="145" t="s">
        <v>144</v>
      </c>
      <c r="AU188" s="145" t="s">
        <v>74</v>
      </c>
      <c r="AY188" s="16" t="s">
        <v>142</v>
      </c>
      <c r="BE188" s="146">
        <f t="shared" si="34"/>
        <v>0</v>
      </c>
      <c r="BF188" s="146">
        <f t="shared" si="35"/>
        <v>0</v>
      </c>
      <c r="BG188" s="146">
        <f t="shared" si="36"/>
        <v>0</v>
      </c>
      <c r="BH188" s="146">
        <f t="shared" si="37"/>
        <v>0</v>
      </c>
      <c r="BI188" s="146">
        <f t="shared" si="38"/>
        <v>0</v>
      </c>
      <c r="BJ188" s="16" t="s">
        <v>74</v>
      </c>
      <c r="BK188" s="146">
        <f t="shared" si="39"/>
        <v>0</v>
      </c>
      <c r="BL188" s="16" t="s">
        <v>84</v>
      </c>
      <c r="BM188" s="145" t="s">
        <v>526</v>
      </c>
    </row>
    <row r="189" spans="2:65" s="1" customFormat="1" ht="24.15" customHeight="1">
      <c r="B189" s="132"/>
      <c r="C189" s="133" t="s">
        <v>378</v>
      </c>
      <c r="D189" s="133" t="s">
        <v>144</v>
      </c>
      <c r="E189" s="134" t="s">
        <v>392</v>
      </c>
      <c r="F189" s="135" t="s">
        <v>1292</v>
      </c>
      <c r="G189" s="136" t="s">
        <v>200</v>
      </c>
      <c r="H189" s="137">
        <v>185</v>
      </c>
      <c r="I189" s="138"/>
      <c r="J189" s="139">
        <f t="shared" si="30"/>
        <v>0</v>
      </c>
      <c r="K189" s="140"/>
      <c r="L189" s="31"/>
      <c r="M189" s="141" t="s">
        <v>1</v>
      </c>
      <c r="N189" s="142" t="s">
        <v>37</v>
      </c>
      <c r="P189" s="143">
        <f t="shared" si="31"/>
        <v>0</v>
      </c>
      <c r="Q189" s="143">
        <v>0</v>
      </c>
      <c r="R189" s="143">
        <f t="shared" si="32"/>
        <v>0</v>
      </c>
      <c r="S189" s="143">
        <v>0</v>
      </c>
      <c r="T189" s="144">
        <f t="shared" si="33"/>
        <v>0</v>
      </c>
      <c r="AR189" s="145" t="s">
        <v>84</v>
      </c>
      <c r="AT189" s="145" t="s">
        <v>144</v>
      </c>
      <c r="AU189" s="145" t="s">
        <v>74</v>
      </c>
      <c r="AY189" s="16" t="s">
        <v>142</v>
      </c>
      <c r="BE189" s="146">
        <f t="shared" si="34"/>
        <v>0</v>
      </c>
      <c r="BF189" s="146">
        <f t="shared" si="35"/>
        <v>0</v>
      </c>
      <c r="BG189" s="146">
        <f t="shared" si="36"/>
        <v>0</v>
      </c>
      <c r="BH189" s="146">
        <f t="shared" si="37"/>
        <v>0</v>
      </c>
      <c r="BI189" s="146">
        <f t="shared" si="38"/>
        <v>0</v>
      </c>
      <c r="BJ189" s="16" t="s">
        <v>74</v>
      </c>
      <c r="BK189" s="146">
        <f t="shared" si="39"/>
        <v>0</v>
      </c>
      <c r="BL189" s="16" t="s">
        <v>84</v>
      </c>
      <c r="BM189" s="145" t="s">
        <v>530</v>
      </c>
    </row>
    <row r="190" spans="2:65" s="1" customFormat="1" ht="21.75" customHeight="1">
      <c r="B190" s="132"/>
      <c r="C190" s="133" t="s">
        <v>520</v>
      </c>
      <c r="D190" s="133" t="s">
        <v>144</v>
      </c>
      <c r="E190" s="134" t="s">
        <v>534</v>
      </c>
      <c r="F190" s="135" t="s">
        <v>1293</v>
      </c>
      <c r="G190" s="136" t="s">
        <v>463</v>
      </c>
      <c r="H190" s="137">
        <v>4</v>
      </c>
      <c r="I190" s="138"/>
      <c r="J190" s="139">
        <f t="shared" si="30"/>
        <v>0</v>
      </c>
      <c r="K190" s="140"/>
      <c r="L190" s="31"/>
      <c r="M190" s="141" t="s">
        <v>1</v>
      </c>
      <c r="N190" s="142" t="s">
        <v>37</v>
      </c>
      <c r="P190" s="143">
        <f t="shared" si="31"/>
        <v>0</v>
      </c>
      <c r="Q190" s="143">
        <v>0</v>
      </c>
      <c r="R190" s="143">
        <f t="shared" si="32"/>
        <v>0</v>
      </c>
      <c r="S190" s="143">
        <v>0</v>
      </c>
      <c r="T190" s="144">
        <f t="shared" si="33"/>
        <v>0</v>
      </c>
      <c r="AR190" s="145" t="s">
        <v>84</v>
      </c>
      <c r="AT190" s="145" t="s">
        <v>144</v>
      </c>
      <c r="AU190" s="145" t="s">
        <v>74</v>
      </c>
      <c r="AY190" s="16" t="s">
        <v>142</v>
      </c>
      <c r="BE190" s="146">
        <f t="shared" si="34"/>
        <v>0</v>
      </c>
      <c r="BF190" s="146">
        <f t="shared" si="35"/>
        <v>0</v>
      </c>
      <c r="BG190" s="146">
        <f t="shared" si="36"/>
        <v>0</v>
      </c>
      <c r="BH190" s="146">
        <f t="shared" si="37"/>
        <v>0</v>
      </c>
      <c r="BI190" s="146">
        <f t="shared" si="38"/>
        <v>0</v>
      </c>
      <c r="BJ190" s="16" t="s">
        <v>74</v>
      </c>
      <c r="BK190" s="146">
        <f t="shared" si="39"/>
        <v>0</v>
      </c>
      <c r="BL190" s="16" t="s">
        <v>84</v>
      </c>
      <c r="BM190" s="145" t="s">
        <v>533</v>
      </c>
    </row>
    <row r="191" spans="2:65" s="1" customFormat="1" ht="24.15" customHeight="1">
      <c r="B191" s="132"/>
      <c r="C191" s="133" t="s">
        <v>383</v>
      </c>
      <c r="D191" s="133" t="s">
        <v>144</v>
      </c>
      <c r="E191" s="134" t="s">
        <v>401</v>
      </c>
      <c r="F191" s="135" t="s">
        <v>1294</v>
      </c>
      <c r="G191" s="136" t="s">
        <v>463</v>
      </c>
      <c r="H191" s="137">
        <v>4</v>
      </c>
      <c r="I191" s="138"/>
      <c r="J191" s="139">
        <f t="shared" si="30"/>
        <v>0</v>
      </c>
      <c r="K191" s="140"/>
      <c r="L191" s="31"/>
      <c r="M191" s="141" t="s">
        <v>1</v>
      </c>
      <c r="N191" s="142" t="s">
        <v>37</v>
      </c>
      <c r="P191" s="143">
        <f t="shared" si="31"/>
        <v>0</v>
      </c>
      <c r="Q191" s="143">
        <v>0</v>
      </c>
      <c r="R191" s="143">
        <f t="shared" si="32"/>
        <v>0</v>
      </c>
      <c r="S191" s="143">
        <v>0</v>
      </c>
      <c r="T191" s="144">
        <f t="shared" si="33"/>
        <v>0</v>
      </c>
      <c r="AR191" s="145" t="s">
        <v>84</v>
      </c>
      <c r="AT191" s="145" t="s">
        <v>144</v>
      </c>
      <c r="AU191" s="145" t="s">
        <v>74</v>
      </c>
      <c r="AY191" s="16" t="s">
        <v>142</v>
      </c>
      <c r="BE191" s="146">
        <f t="shared" si="34"/>
        <v>0</v>
      </c>
      <c r="BF191" s="146">
        <f t="shared" si="35"/>
        <v>0</v>
      </c>
      <c r="BG191" s="146">
        <f t="shared" si="36"/>
        <v>0</v>
      </c>
      <c r="BH191" s="146">
        <f t="shared" si="37"/>
        <v>0</v>
      </c>
      <c r="BI191" s="146">
        <f t="shared" si="38"/>
        <v>0</v>
      </c>
      <c r="BJ191" s="16" t="s">
        <v>74</v>
      </c>
      <c r="BK191" s="146">
        <f t="shared" si="39"/>
        <v>0</v>
      </c>
      <c r="BL191" s="16" t="s">
        <v>84</v>
      </c>
      <c r="BM191" s="145" t="s">
        <v>537</v>
      </c>
    </row>
    <row r="192" spans="2:65" s="1" customFormat="1" ht="33" customHeight="1">
      <c r="B192" s="132"/>
      <c r="C192" s="133" t="s">
        <v>527</v>
      </c>
      <c r="D192" s="133" t="s">
        <v>144</v>
      </c>
      <c r="E192" s="134" t="s">
        <v>541</v>
      </c>
      <c r="F192" s="135" t="s">
        <v>1295</v>
      </c>
      <c r="G192" s="136" t="s">
        <v>200</v>
      </c>
      <c r="H192" s="137">
        <v>1</v>
      </c>
      <c r="I192" s="138"/>
      <c r="J192" s="139">
        <f t="shared" si="30"/>
        <v>0</v>
      </c>
      <c r="K192" s="140"/>
      <c r="L192" s="31"/>
      <c r="M192" s="141" t="s">
        <v>1</v>
      </c>
      <c r="N192" s="142" t="s">
        <v>37</v>
      </c>
      <c r="P192" s="143">
        <f t="shared" si="31"/>
        <v>0</v>
      </c>
      <c r="Q192" s="143">
        <v>0</v>
      </c>
      <c r="R192" s="143">
        <f t="shared" si="32"/>
        <v>0</v>
      </c>
      <c r="S192" s="143">
        <v>0</v>
      </c>
      <c r="T192" s="144">
        <f t="shared" si="33"/>
        <v>0</v>
      </c>
      <c r="AR192" s="145" t="s">
        <v>84</v>
      </c>
      <c r="AT192" s="145" t="s">
        <v>144</v>
      </c>
      <c r="AU192" s="145" t="s">
        <v>74</v>
      </c>
      <c r="AY192" s="16" t="s">
        <v>142</v>
      </c>
      <c r="BE192" s="146">
        <f t="shared" si="34"/>
        <v>0</v>
      </c>
      <c r="BF192" s="146">
        <f t="shared" si="35"/>
        <v>0</v>
      </c>
      <c r="BG192" s="146">
        <f t="shared" si="36"/>
        <v>0</v>
      </c>
      <c r="BH192" s="146">
        <f t="shared" si="37"/>
        <v>0</v>
      </c>
      <c r="BI192" s="146">
        <f t="shared" si="38"/>
        <v>0</v>
      </c>
      <c r="BJ192" s="16" t="s">
        <v>74</v>
      </c>
      <c r="BK192" s="146">
        <f t="shared" si="39"/>
        <v>0</v>
      </c>
      <c r="BL192" s="16" t="s">
        <v>84</v>
      </c>
      <c r="BM192" s="145" t="s">
        <v>540</v>
      </c>
    </row>
    <row r="193" spans="2:65" s="1" customFormat="1" ht="16.5" customHeight="1">
      <c r="B193" s="132"/>
      <c r="C193" s="133" t="s">
        <v>392</v>
      </c>
      <c r="D193" s="133" t="s">
        <v>144</v>
      </c>
      <c r="E193" s="134" t="s">
        <v>405</v>
      </c>
      <c r="F193" s="135" t="s">
        <v>1296</v>
      </c>
      <c r="G193" s="136" t="s">
        <v>391</v>
      </c>
      <c r="H193" s="137">
        <v>150</v>
      </c>
      <c r="I193" s="138"/>
      <c r="J193" s="139">
        <f t="shared" si="30"/>
        <v>0</v>
      </c>
      <c r="K193" s="140"/>
      <c r="L193" s="31"/>
      <c r="M193" s="141" t="s">
        <v>1</v>
      </c>
      <c r="N193" s="142" t="s">
        <v>37</v>
      </c>
      <c r="P193" s="143">
        <f t="shared" si="31"/>
        <v>0</v>
      </c>
      <c r="Q193" s="143">
        <v>0</v>
      </c>
      <c r="R193" s="143">
        <f t="shared" si="32"/>
        <v>0</v>
      </c>
      <c r="S193" s="143">
        <v>0</v>
      </c>
      <c r="T193" s="144">
        <f t="shared" si="33"/>
        <v>0</v>
      </c>
      <c r="AR193" s="145" t="s">
        <v>84</v>
      </c>
      <c r="AT193" s="145" t="s">
        <v>144</v>
      </c>
      <c r="AU193" s="145" t="s">
        <v>74</v>
      </c>
      <c r="AY193" s="16" t="s">
        <v>142</v>
      </c>
      <c r="BE193" s="146">
        <f t="shared" si="34"/>
        <v>0</v>
      </c>
      <c r="BF193" s="146">
        <f t="shared" si="35"/>
        <v>0</v>
      </c>
      <c r="BG193" s="146">
        <f t="shared" si="36"/>
        <v>0</v>
      </c>
      <c r="BH193" s="146">
        <f t="shared" si="37"/>
        <v>0</v>
      </c>
      <c r="BI193" s="146">
        <f t="shared" si="38"/>
        <v>0</v>
      </c>
      <c r="BJ193" s="16" t="s">
        <v>74</v>
      </c>
      <c r="BK193" s="146">
        <f t="shared" si="39"/>
        <v>0</v>
      </c>
      <c r="BL193" s="16" t="s">
        <v>84</v>
      </c>
      <c r="BM193" s="145" t="s">
        <v>544</v>
      </c>
    </row>
    <row r="194" spans="2:65" s="1" customFormat="1" ht="16.5" customHeight="1">
      <c r="B194" s="132"/>
      <c r="C194" s="133" t="s">
        <v>534</v>
      </c>
      <c r="D194" s="133" t="s">
        <v>144</v>
      </c>
      <c r="E194" s="134" t="s">
        <v>548</v>
      </c>
      <c r="F194" s="135" t="s">
        <v>1297</v>
      </c>
      <c r="G194" s="136" t="s">
        <v>463</v>
      </c>
      <c r="H194" s="137">
        <v>1</v>
      </c>
      <c r="I194" s="138"/>
      <c r="J194" s="139">
        <f t="shared" si="30"/>
        <v>0</v>
      </c>
      <c r="K194" s="140"/>
      <c r="L194" s="31"/>
      <c r="M194" s="141" t="s">
        <v>1</v>
      </c>
      <c r="N194" s="142" t="s">
        <v>37</v>
      </c>
      <c r="P194" s="143">
        <f t="shared" si="31"/>
        <v>0</v>
      </c>
      <c r="Q194" s="143">
        <v>0</v>
      </c>
      <c r="R194" s="143">
        <f t="shared" si="32"/>
        <v>0</v>
      </c>
      <c r="S194" s="143">
        <v>0</v>
      </c>
      <c r="T194" s="144">
        <f t="shared" si="33"/>
        <v>0</v>
      </c>
      <c r="AR194" s="145" t="s">
        <v>84</v>
      </c>
      <c r="AT194" s="145" t="s">
        <v>144</v>
      </c>
      <c r="AU194" s="145" t="s">
        <v>74</v>
      </c>
      <c r="AY194" s="16" t="s">
        <v>142</v>
      </c>
      <c r="BE194" s="146">
        <f t="shared" si="34"/>
        <v>0</v>
      </c>
      <c r="BF194" s="146">
        <f t="shared" si="35"/>
        <v>0</v>
      </c>
      <c r="BG194" s="146">
        <f t="shared" si="36"/>
        <v>0</v>
      </c>
      <c r="BH194" s="146">
        <f t="shared" si="37"/>
        <v>0</v>
      </c>
      <c r="BI194" s="146">
        <f t="shared" si="38"/>
        <v>0</v>
      </c>
      <c r="BJ194" s="16" t="s">
        <v>74</v>
      </c>
      <c r="BK194" s="146">
        <f t="shared" si="39"/>
        <v>0</v>
      </c>
      <c r="BL194" s="16" t="s">
        <v>84</v>
      </c>
      <c r="BM194" s="145" t="s">
        <v>547</v>
      </c>
    </row>
    <row r="195" spans="2:65" s="1" customFormat="1" ht="16.5" customHeight="1">
      <c r="B195" s="132"/>
      <c r="C195" s="133" t="s">
        <v>401</v>
      </c>
      <c r="D195" s="133" t="s">
        <v>144</v>
      </c>
      <c r="E195" s="134" t="s">
        <v>408</v>
      </c>
      <c r="F195" s="135" t="s">
        <v>1298</v>
      </c>
      <c r="G195" s="136" t="s">
        <v>1251</v>
      </c>
      <c r="H195" s="137">
        <v>4</v>
      </c>
      <c r="I195" s="138"/>
      <c r="J195" s="139">
        <f t="shared" si="30"/>
        <v>0</v>
      </c>
      <c r="K195" s="140"/>
      <c r="L195" s="31"/>
      <c r="M195" s="141" t="s">
        <v>1</v>
      </c>
      <c r="N195" s="142" t="s">
        <v>37</v>
      </c>
      <c r="P195" s="143">
        <f t="shared" si="31"/>
        <v>0</v>
      </c>
      <c r="Q195" s="143">
        <v>0</v>
      </c>
      <c r="R195" s="143">
        <f t="shared" si="32"/>
        <v>0</v>
      </c>
      <c r="S195" s="143">
        <v>0</v>
      </c>
      <c r="T195" s="144">
        <f t="shared" si="33"/>
        <v>0</v>
      </c>
      <c r="AR195" s="145" t="s">
        <v>84</v>
      </c>
      <c r="AT195" s="145" t="s">
        <v>144</v>
      </c>
      <c r="AU195" s="145" t="s">
        <v>74</v>
      </c>
      <c r="AY195" s="16" t="s">
        <v>142</v>
      </c>
      <c r="BE195" s="146">
        <f t="shared" si="34"/>
        <v>0</v>
      </c>
      <c r="BF195" s="146">
        <f t="shared" si="35"/>
        <v>0</v>
      </c>
      <c r="BG195" s="146">
        <f t="shared" si="36"/>
        <v>0</v>
      </c>
      <c r="BH195" s="146">
        <f t="shared" si="37"/>
        <v>0</v>
      </c>
      <c r="BI195" s="146">
        <f t="shared" si="38"/>
        <v>0</v>
      </c>
      <c r="BJ195" s="16" t="s">
        <v>74</v>
      </c>
      <c r="BK195" s="146">
        <f t="shared" si="39"/>
        <v>0</v>
      </c>
      <c r="BL195" s="16" t="s">
        <v>84</v>
      </c>
      <c r="BM195" s="145" t="s">
        <v>551</v>
      </c>
    </row>
    <row r="196" spans="2:65" s="1" customFormat="1" ht="16.5" customHeight="1">
      <c r="B196" s="132"/>
      <c r="C196" s="133" t="s">
        <v>541</v>
      </c>
      <c r="D196" s="133" t="s">
        <v>144</v>
      </c>
      <c r="E196" s="134" t="s">
        <v>557</v>
      </c>
      <c r="F196" s="135" t="s">
        <v>1299</v>
      </c>
      <c r="G196" s="136" t="s">
        <v>1251</v>
      </c>
      <c r="H196" s="137">
        <v>50</v>
      </c>
      <c r="I196" s="138"/>
      <c r="J196" s="139">
        <f t="shared" si="30"/>
        <v>0</v>
      </c>
      <c r="K196" s="140"/>
      <c r="L196" s="31"/>
      <c r="M196" s="141" t="s">
        <v>1</v>
      </c>
      <c r="N196" s="142" t="s">
        <v>37</v>
      </c>
      <c r="P196" s="143">
        <f t="shared" si="31"/>
        <v>0</v>
      </c>
      <c r="Q196" s="143">
        <v>0</v>
      </c>
      <c r="R196" s="143">
        <f t="shared" si="32"/>
        <v>0</v>
      </c>
      <c r="S196" s="143">
        <v>0</v>
      </c>
      <c r="T196" s="144">
        <f t="shared" si="33"/>
        <v>0</v>
      </c>
      <c r="AR196" s="145" t="s">
        <v>84</v>
      </c>
      <c r="AT196" s="145" t="s">
        <v>144</v>
      </c>
      <c r="AU196" s="145" t="s">
        <v>74</v>
      </c>
      <c r="AY196" s="16" t="s">
        <v>142</v>
      </c>
      <c r="BE196" s="146">
        <f t="shared" si="34"/>
        <v>0</v>
      </c>
      <c r="BF196" s="146">
        <f t="shared" si="35"/>
        <v>0</v>
      </c>
      <c r="BG196" s="146">
        <f t="shared" si="36"/>
        <v>0</v>
      </c>
      <c r="BH196" s="146">
        <f t="shared" si="37"/>
        <v>0</v>
      </c>
      <c r="BI196" s="146">
        <f t="shared" si="38"/>
        <v>0</v>
      </c>
      <c r="BJ196" s="16" t="s">
        <v>74</v>
      </c>
      <c r="BK196" s="146">
        <f t="shared" si="39"/>
        <v>0</v>
      </c>
      <c r="BL196" s="16" t="s">
        <v>84</v>
      </c>
      <c r="BM196" s="145" t="s">
        <v>556</v>
      </c>
    </row>
    <row r="197" spans="2:65" s="1" customFormat="1" ht="16.5" customHeight="1">
      <c r="B197" s="132"/>
      <c r="C197" s="133" t="s">
        <v>405</v>
      </c>
      <c r="D197" s="133" t="s">
        <v>144</v>
      </c>
      <c r="E197" s="134" t="s">
        <v>417</v>
      </c>
      <c r="F197" s="135" t="s">
        <v>1300</v>
      </c>
      <c r="G197" s="136" t="s">
        <v>1251</v>
      </c>
      <c r="H197" s="137">
        <v>24</v>
      </c>
      <c r="I197" s="138"/>
      <c r="J197" s="139">
        <f t="shared" si="30"/>
        <v>0</v>
      </c>
      <c r="K197" s="140"/>
      <c r="L197" s="31"/>
      <c r="M197" s="141" t="s">
        <v>1</v>
      </c>
      <c r="N197" s="142" t="s">
        <v>37</v>
      </c>
      <c r="P197" s="143">
        <f t="shared" si="31"/>
        <v>0</v>
      </c>
      <c r="Q197" s="143">
        <v>0</v>
      </c>
      <c r="R197" s="143">
        <f t="shared" si="32"/>
        <v>0</v>
      </c>
      <c r="S197" s="143">
        <v>0</v>
      </c>
      <c r="T197" s="144">
        <f t="shared" si="33"/>
        <v>0</v>
      </c>
      <c r="AR197" s="145" t="s">
        <v>84</v>
      </c>
      <c r="AT197" s="145" t="s">
        <v>144</v>
      </c>
      <c r="AU197" s="145" t="s">
        <v>74</v>
      </c>
      <c r="AY197" s="16" t="s">
        <v>142</v>
      </c>
      <c r="BE197" s="146">
        <f t="shared" si="34"/>
        <v>0</v>
      </c>
      <c r="BF197" s="146">
        <f t="shared" si="35"/>
        <v>0</v>
      </c>
      <c r="BG197" s="146">
        <f t="shared" si="36"/>
        <v>0</v>
      </c>
      <c r="BH197" s="146">
        <f t="shared" si="37"/>
        <v>0</v>
      </c>
      <c r="BI197" s="146">
        <f t="shared" si="38"/>
        <v>0</v>
      </c>
      <c r="BJ197" s="16" t="s">
        <v>74</v>
      </c>
      <c r="BK197" s="146">
        <f t="shared" si="39"/>
        <v>0</v>
      </c>
      <c r="BL197" s="16" t="s">
        <v>84</v>
      </c>
      <c r="BM197" s="145" t="s">
        <v>561</v>
      </c>
    </row>
    <row r="198" spans="2:65" s="1" customFormat="1" ht="16.5" customHeight="1">
      <c r="B198" s="132"/>
      <c r="C198" s="133" t="s">
        <v>548</v>
      </c>
      <c r="D198" s="133" t="s">
        <v>144</v>
      </c>
      <c r="E198" s="134" t="s">
        <v>565</v>
      </c>
      <c r="F198" s="135" t="s">
        <v>1301</v>
      </c>
      <c r="G198" s="136" t="s">
        <v>1251</v>
      </c>
      <c r="H198" s="137">
        <v>16</v>
      </c>
      <c r="I198" s="138"/>
      <c r="J198" s="139">
        <f t="shared" si="30"/>
        <v>0</v>
      </c>
      <c r="K198" s="140"/>
      <c r="L198" s="31"/>
      <c r="M198" s="141" t="s">
        <v>1</v>
      </c>
      <c r="N198" s="142" t="s">
        <v>37</v>
      </c>
      <c r="P198" s="143">
        <f t="shared" si="31"/>
        <v>0</v>
      </c>
      <c r="Q198" s="143">
        <v>0</v>
      </c>
      <c r="R198" s="143">
        <f t="shared" si="32"/>
        <v>0</v>
      </c>
      <c r="S198" s="143">
        <v>0</v>
      </c>
      <c r="T198" s="144">
        <f t="shared" si="33"/>
        <v>0</v>
      </c>
      <c r="AR198" s="145" t="s">
        <v>84</v>
      </c>
      <c r="AT198" s="145" t="s">
        <v>144</v>
      </c>
      <c r="AU198" s="145" t="s">
        <v>74</v>
      </c>
      <c r="AY198" s="16" t="s">
        <v>142</v>
      </c>
      <c r="BE198" s="146">
        <f t="shared" si="34"/>
        <v>0</v>
      </c>
      <c r="BF198" s="146">
        <f t="shared" si="35"/>
        <v>0</v>
      </c>
      <c r="BG198" s="146">
        <f t="shared" si="36"/>
        <v>0</v>
      </c>
      <c r="BH198" s="146">
        <f t="shared" si="37"/>
        <v>0</v>
      </c>
      <c r="BI198" s="146">
        <f t="shared" si="38"/>
        <v>0</v>
      </c>
      <c r="BJ198" s="16" t="s">
        <v>74</v>
      </c>
      <c r="BK198" s="146">
        <f t="shared" si="39"/>
        <v>0</v>
      </c>
      <c r="BL198" s="16" t="s">
        <v>84</v>
      </c>
      <c r="BM198" s="145" t="s">
        <v>564</v>
      </c>
    </row>
    <row r="199" spans="2:65" s="1" customFormat="1" ht="21.75" customHeight="1">
      <c r="B199" s="132"/>
      <c r="C199" s="133" t="s">
        <v>408</v>
      </c>
      <c r="D199" s="133" t="s">
        <v>144</v>
      </c>
      <c r="E199" s="134" t="s">
        <v>420</v>
      </c>
      <c r="F199" s="135" t="s">
        <v>1282</v>
      </c>
      <c r="G199" s="136" t="s">
        <v>463</v>
      </c>
      <c r="H199" s="137">
        <v>1</v>
      </c>
      <c r="I199" s="138"/>
      <c r="J199" s="139">
        <f t="shared" si="30"/>
        <v>0</v>
      </c>
      <c r="K199" s="140"/>
      <c r="L199" s="31"/>
      <c r="M199" s="141" t="s">
        <v>1</v>
      </c>
      <c r="N199" s="142" t="s">
        <v>37</v>
      </c>
      <c r="P199" s="143">
        <f t="shared" si="31"/>
        <v>0</v>
      </c>
      <c r="Q199" s="143">
        <v>0</v>
      </c>
      <c r="R199" s="143">
        <f t="shared" si="32"/>
        <v>0</v>
      </c>
      <c r="S199" s="143">
        <v>0</v>
      </c>
      <c r="T199" s="144">
        <f t="shared" si="33"/>
        <v>0</v>
      </c>
      <c r="AR199" s="145" t="s">
        <v>84</v>
      </c>
      <c r="AT199" s="145" t="s">
        <v>144</v>
      </c>
      <c r="AU199" s="145" t="s">
        <v>74</v>
      </c>
      <c r="AY199" s="16" t="s">
        <v>142</v>
      </c>
      <c r="BE199" s="146">
        <f t="shared" si="34"/>
        <v>0</v>
      </c>
      <c r="BF199" s="146">
        <f t="shared" si="35"/>
        <v>0</v>
      </c>
      <c r="BG199" s="146">
        <f t="shared" si="36"/>
        <v>0</v>
      </c>
      <c r="BH199" s="146">
        <f t="shared" si="37"/>
        <v>0</v>
      </c>
      <c r="BI199" s="146">
        <f t="shared" si="38"/>
        <v>0</v>
      </c>
      <c r="BJ199" s="16" t="s">
        <v>74</v>
      </c>
      <c r="BK199" s="146">
        <f t="shared" si="39"/>
        <v>0</v>
      </c>
      <c r="BL199" s="16" t="s">
        <v>84</v>
      </c>
      <c r="BM199" s="145" t="s">
        <v>568</v>
      </c>
    </row>
    <row r="200" spans="2:63" s="11" customFormat="1" ht="25.9" customHeight="1">
      <c r="B200" s="120"/>
      <c r="D200" s="121" t="s">
        <v>69</v>
      </c>
      <c r="E200" s="122" t="s">
        <v>572</v>
      </c>
      <c r="F200" s="122" t="s">
        <v>1302</v>
      </c>
      <c r="I200" s="123"/>
      <c r="J200" s="124">
        <f>BK200</f>
        <v>0</v>
      </c>
      <c r="L200" s="120"/>
      <c r="M200" s="125"/>
      <c r="P200" s="126">
        <f>SUM(P201:P219)</f>
        <v>0</v>
      </c>
      <c r="R200" s="126">
        <f>SUM(R201:R219)</f>
        <v>0</v>
      </c>
      <c r="T200" s="127">
        <f>SUM(T201:T219)</f>
        <v>0</v>
      </c>
      <c r="AR200" s="121" t="s">
        <v>74</v>
      </c>
      <c r="AT200" s="128" t="s">
        <v>69</v>
      </c>
      <c r="AU200" s="128" t="s">
        <v>70</v>
      </c>
      <c r="AY200" s="121" t="s">
        <v>142</v>
      </c>
      <c r="BK200" s="129">
        <f>SUM(BK201:BK219)</f>
        <v>0</v>
      </c>
    </row>
    <row r="201" spans="2:65" s="1" customFormat="1" ht="21.75" customHeight="1">
      <c r="B201" s="132"/>
      <c r="C201" s="133" t="s">
        <v>557</v>
      </c>
      <c r="D201" s="133" t="s">
        <v>144</v>
      </c>
      <c r="E201" s="134" t="s">
        <v>426</v>
      </c>
      <c r="F201" s="135" t="s">
        <v>1303</v>
      </c>
      <c r="G201" s="136" t="s">
        <v>200</v>
      </c>
      <c r="H201" s="137">
        <v>1</v>
      </c>
      <c r="I201" s="138"/>
      <c r="J201" s="139">
        <f aca="true" t="shared" si="40" ref="J201:J219">ROUND(I201*H201,2)</f>
        <v>0</v>
      </c>
      <c r="K201" s="140"/>
      <c r="L201" s="31"/>
      <c r="M201" s="141" t="s">
        <v>1</v>
      </c>
      <c r="N201" s="142" t="s">
        <v>37</v>
      </c>
      <c r="P201" s="143">
        <f aca="true" t="shared" si="41" ref="P201:P219">O201*H201</f>
        <v>0</v>
      </c>
      <c r="Q201" s="143">
        <v>0</v>
      </c>
      <c r="R201" s="143">
        <f aca="true" t="shared" si="42" ref="R201:R219">Q201*H201</f>
        <v>0</v>
      </c>
      <c r="S201" s="143">
        <v>0</v>
      </c>
      <c r="T201" s="144">
        <f aca="true" t="shared" si="43" ref="T201:T219">S201*H201</f>
        <v>0</v>
      </c>
      <c r="AR201" s="145" t="s">
        <v>84</v>
      </c>
      <c r="AT201" s="145" t="s">
        <v>144</v>
      </c>
      <c r="AU201" s="145" t="s">
        <v>74</v>
      </c>
      <c r="AY201" s="16" t="s">
        <v>142</v>
      </c>
      <c r="BE201" s="146">
        <f aca="true" t="shared" si="44" ref="BE201:BE219">IF(N201="základní",J201,0)</f>
        <v>0</v>
      </c>
      <c r="BF201" s="146">
        <f aca="true" t="shared" si="45" ref="BF201:BF219">IF(N201="snížená",J201,0)</f>
        <v>0</v>
      </c>
      <c r="BG201" s="146">
        <f aca="true" t="shared" si="46" ref="BG201:BG219">IF(N201="zákl. přenesená",J201,0)</f>
        <v>0</v>
      </c>
      <c r="BH201" s="146">
        <f aca="true" t="shared" si="47" ref="BH201:BH219">IF(N201="sníž. přenesená",J201,0)</f>
        <v>0</v>
      </c>
      <c r="BI201" s="146">
        <f aca="true" t="shared" si="48" ref="BI201:BI219">IF(N201="nulová",J201,0)</f>
        <v>0</v>
      </c>
      <c r="BJ201" s="16" t="s">
        <v>74</v>
      </c>
      <c r="BK201" s="146">
        <f aca="true" t="shared" si="49" ref="BK201:BK219">ROUND(I201*H201,2)</f>
        <v>0</v>
      </c>
      <c r="BL201" s="16" t="s">
        <v>84</v>
      </c>
      <c r="BM201" s="145" t="s">
        <v>571</v>
      </c>
    </row>
    <row r="202" spans="2:65" s="1" customFormat="1" ht="16.5" customHeight="1">
      <c r="B202" s="132"/>
      <c r="C202" s="133" t="s">
        <v>417</v>
      </c>
      <c r="D202" s="133" t="s">
        <v>144</v>
      </c>
      <c r="E202" s="134" t="s">
        <v>579</v>
      </c>
      <c r="F202" s="135" t="s">
        <v>1304</v>
      </c>
      <c r="G202" s="136" t="s">
        <v>391</v>
      </c>
      <c r="H202" s="137">
        <v>100</v>
      </c>
      <c r="I202" s="138"/>
      <c r="J202" s="139">
        <f t="shared" si="40"/>
        <v>0</v>
      </c>
      <c r="K202" s="140"/>
      <c r="L202" s="31"/>
      <c r="M202" s="141" t="s">
        <v>1</v>
      </c>
      <c r="N202" s="142" t="s">
        <v>37</v>
      </c>
      <c r="P202" s="143">
        <f t="shared" si="41"/>
        <v>0</v>
      </c>
      <c r="Q202" s="143">
        <v>0</v>
      </c>
      <c r="R202" s="143">
        <f t="shared" si="42"/>
        <v>0</v>
      </c>
      <c r="S202" s="143">
        <v>0</v>
      </c>
      <c r="T202" s="144">
        <f t="shared" si="43"/>
        <v>0</v>
      </c>
      <c r="AR202" s="145" t="s">
        <v>84</v>
      </c>
      <c r="AT202" s="145" t="s">
        <v>144</v>
      </c>
      <c r="AU202" s="145" t="s">
        <v>74</v>
      </c>
      <c r="AY202" s="16" t="s">
        <v>142</v>
      </c>
      <c r="BE202" s="146">
        <f t="shared" si="44"/>
        <v>0</v>
      </c>
      <c r="BF202" s="146">
        <f t="shared" si="45"/>
        <v>0</v>
      </c>
      <c r="BG202" s="146">
        <f t="shared" si="46"/>
        <v>0</v>
      </c>
      <c r="BH202" s="146">
        <f t="shared" si="47"/>
        <v>0</v>
      </c>
      <c r="BI202" s="146">
        <f t="shared" si="48"/>
        <v>0</v>
      </c>
      <c r="BJ202" s="16" t="s">
        <v>74</v>
      </c>
      <c r="BK202" s="146">
        <f t="shared" si="49"/>
        <v>0</v>
      </c>
      <c r="BL202" s="16" t="s">
        <v>84</v>
      </c>
      <c r="BM202" s="145" t="s">
        <v>575</v>
      </c>
    </row>
    <row r="203" spans="2:65" s="1" customFormat="1" ht="16.5" customHeight="1">
      <c r="B203" s="132"/>
      <c r="C203" s="133" t="s">
        <v>565</v>
      </c>
      <c r="D203" s="133" t="s">
        <v>144</v>
      </c>
      <c r="E203" s="134" t="s">
        <v>431</v>
      </c>
      <c r="F203" s="135" t="s">
        <v>1305</v>
      </c>
      <c r="G203" s="136" t="s">
        <v>391</v>
      </c>
      <c r="H203" s="137">
        <v>250</v>
      </c>
      <c r="I203" s="138"/>
      <c r="J203" s="139">
        <f t="shared" si="40"/>
        <v>0</v>
      </c>
      <c r="K203" s="140"/>
      <c r="L203" s="31"/>
      <c r="M203" s="141" t="s">
        <v>1</v>
      </c>
      <c r="N203" s="142" t="s">
        <v>37</v>
      </c>
      <c r="P203" s="143">
        <f t="shared" si="41"/>
        <v>0</v>
      </c>
      <c r="Q203" s="143">
        <v>0</v>
      </c>
      <c r="R203" s="143">
        <f t="shared" si="42"/>
        <v>0</v>
      </c>
      <c r="S203" s="143">
        <v>0</v>
      </c>
      <c r="T203" s="144">
        <f t="shared" si="43"/>
        <v>0</v>
      </c>
      <c r="AR203" s="145" t="s">
        <v>84</v>
      </c>
      <c r="AT203" s="145" t="s">
        <v>144</v>
      </c>
      <c r="AU203" s="145" t="s">
        <v>74</v>
      </c>
      <c r="AY203" s="16" t="s">
        <v>142</v>
      </c>
      <c r="BE203" s="146">
        <f t="shared" si="44"/>
        <v>0</v>
      </c>
      <c r="BF203" s="146">
        <f t="shared" si="45"/>
        <v>0</v>
      </c>
      <c r="BG203" s="146">
        <f t="shared" si="46"/>
        <v>0</v>
      </c>
      <c r="BH203" s="146">
        <f t="shared" si="47"/>
        <v>0</v>
      </c>
      <c r="BI203" s="146">
        <f t="shared" si="48"/>
        <v>0</v>
      </c>
      <c r="BJ203" s="16" t="s">
        <v>74</v>
      </c>
      <c r="BK203" s="146">
        <f t="shared" si="49"/>
        <v>0</v>
      </c>
      <c r="BL203" s="16" t="s">
        <v>84</v>
      </c>
      <c r="BM203" s="145" t="s">
        <v>578</v>
      </c>
    </row>
    <row r="204" spans="2:65" s="1" customFormat="1" ht="16.5" customHeight="1">
      <c r="B204" s="132"/>
      <c r="C204" s="133" t="s">
        <v>420</v>
      </c>
      <c r="D204" s="133" t="s">
        <v>144</v>
      </c>
      <c r="E204" s="134" t="s">
        <v>586</v>
      </c>
      <c r="F204" s="135" t="s">
        <v>1306</v>
      </c>
      <c r="G204" s="136" t="s">
        <v>391</v>
      </c>
      <c r="H204" s="137">
        <v>40</v>
      </c>
      <c r="I204" s="138"/>
      <c r="J204" s="139">
        <f t="shared" si="40"/>
        <v>0</v>
      </c>
      <c r="K204" s="140"/>
      <c r="L204" s="31"/>
      <c r="M204" s="141" t="s">
        <v>1</v>
      </c>
      <c r="N204" s="142" t="s">
        <v>37</v>
      </c>
      <c r="P204" s="143">
        <f t="shared" si="41"/>
        <v>0</v>
      </c>
      <c r="Q204" s="143">
        <v>0</v>
      </c>
      <c r="R204" s="143">
        <f t="shared" si="42"/>
        <v>0</v>
      </c>
      <c r="S204" s="143">
        <v>0</v>
      </c>
      <c r="T204" s="144">
        <f t="shared" si="43"/>
        <v>0</v>
      </c>
      <c r="AR204" s="145" t="s">
        <v>84</v>
      </c>
      <c r="AT204" s="145" t="s">
        <v>144</v>
      </c>
      <c r="AU204" s="145" t="s">
        <v>74</v>
      </c>
      <c r="AY204" s="16" t="s">
        <v>142</v>
      </c>
      <c r="BE204" s="146">
        <f t="shared" si="44"/>
        <v>0</v>
      </c>
      <c r="BF204" s="146">
        <f t="shared" si="45"/>
        <v>0</v>
      </c>
      <c r="BG204" s="146">
        <f t="shared" si="46"/>
        <v>0</v>
      </c>
      <c r="BH204" s="146">
        <f t="shared" si="47"/>
        <v>0</v>
      </c>
      <c r="BI204" s="146">
        <f t="shared" si="48"/>
        <v>0</v>
      </c>
      <c r="BJ204" s="16" t="s">
        <v>74</v>
      </c>
      <c r="BK204" s="146">
        <f t="shared" si="49"/>
        <v>0</v>
      </c>
      <c r="BL204" s="16" t="s">
        <v>84</v>
      </c>
      <c r="BM204" s="145" t="s">
        <v>582</v>
      </c>
    </row>
    <row r="205" spans="2:65" s="1" customFormat="1" ht="16.5" customHeight="1">
      <c r="B205" s="132"/>
      <c r="C205" s="133" t="s">
        <v>572</v>
      </c>
      <c r="D205" s="133" t="s">
        <v>144</v>
      </c>
      <c r="E205" s="134" t="s">
        <v>437</v>
      </c>
      <c r="F205" s="135" t="s">
        <v>1307</v>
      </c>
      <c r="G205" s="136" t="s">
        <v>391</v>
      </c>
      <c r="H205" s="137">
        <v>50</v>
      </c>
      <c r="I205" s="138"/>
      <c r="J205" s="139">
        <f t="shared" si="40"/>
        <v>0</v>
      </c>
      <c r="K205" s="140"/>
      <c r="L205" s="31"/>
      <c r="M205" s="141" t="s">
        <v>1</v>
      </c>
      <c r="N205" s="142" t="s">
        <v>37</v>
      </c>
      <c r="P205" s="143">
        <f t="shared" si="41"/>
        <v>0</v>
      </c>
      <c r="Q205" s="143">
        <v>0</v>
      </c>
      <c r="R205" s="143">
        <f t="shared" si="42"/>
        <v>0</v>
      </c>
      <c r="S205" s="143">
        <v>0</v>
      </c>
      <c r="T205" s="144">
        <f t="shared" si="43"/>
        <v>0</v>
      </c>
      <c r="AR205" s="145" t="s">
        <v>84</v>
      </c>
      <c r="AT205" s="145" t="s">
        <v>144</v>
      </c>
      <c r="AU205" s="145" t="s">
        <v>74</v>
      </c>
      <c r="AY205" s="16" t="s">
        <v>142</v>
      </c>
      <c r="BE205" s="146">
        <f t="shared" si="44"/>
        <v>0</v>
      </c>
      <c r="BF205" s="146">
        <f t="shared" si="45"/>
        <v>0</v>
      </c>
      <c r="BG205" s="146">
        <f t="shared" si="46"/>
        <v>0</v>
      </c>
      <c r="BH205" s="146">
        <f t="shared" si="47"/>
        <v>0</v>
      </c>
      <c r="BI205" s="146">
        <f t="shared" si="48"/>
        <v>0</v>
      </c>
      <c r="BJ205" s="16" t="s">
        <v>74</v>
      </c>
      <c r="BK205" s="146">
        <f t="shared" si="49"/>
        <v>0</v>
      </c>
      <c r="BL205" s="16" t="s">
        <v>84</v>
      </c>
      <c r="BM205" s="145" t="s">
        <v>585</v>
      </c>
    </row>
    <row r="206" spans="2:65" s="1" customFormat="1" ht="16.5" customHeight="1">
      <c r="B206" s="132"/>
      <c r="C206" s="133" t="s">
        <v>426</v>
      </c>
      <c r="D206" s="133" t="s">
        <v>144</v>
      </c>
      <c r="E206" s="134" t="s">
        <v>593</v>
      </c>
      <c r="F206" s="135" t="s">
        <v>1308</v>
      </c>
      <c r="G206" s="136" t="s">
        <v>200</v>
      </c>
      <c r="H206" s="137">
        <v>400</v>
      </c>
      <c r="I206" s="138"/>
      <c r="J206" s="139">
        <f t="shared" si="40"/>
        <v>0</v>
      </c>
      <c r="K206" s="140"/>
      <c r="L206" s="31"/>
      <c r="M206" s="141" t="s">
        <v>1</v>
      </c>
      <c r="N206" s="142" t="s">
        <v>37</v>
      </c>
      <c r="P206" s="143">
        <f t="shared" si="41"/>
        <v>0</v>
      </c>
      <c r="Q206" s="143">
        <v>0</v>
      </c>
      <c r="R206" s="143">
        <f t="shared" si="42"/>
        <v>0</v>
      </c>
      <c r="S206" s="143">
        <v>0</v>
      </c>
      <c r="T206" s="144">
        <f t="shared" si="43"/>
        <v>0</v>
      </c>
      <c r="AR206" s="145" t="s">
        <v>84</v>
      </c>
      <c r="AT206" s="145" t="s">
        <v>144</v>
      </c>
      <c r="AU206" s="145" t="s">
        <v>74</v>
      </c>
      <c r="AY206" s="16" t="s">
        <v>142</v>
      </c>
      <c r="BE206" s="146">
        <f t="shared" si="44"/>
        <v>0</v>
      </c>
      <c r="BF206" s="146">
        <f t="shared" si="45"/>
        <v>0</v>
      </c>
      <c r="BG206" s="146">
        <f t="shared" si="46"/>
        <v>0</v>
      </c>
      <c r="BH206" s="146">
        <f t="shared" si="47"/>
        <v>0</v>
      </c>
      <c r="BI206" s="146">
        <f t="shared" si="48"/>
        <v>0</v>
      </c>
      <c r="BJ206" s="16" t="s">
        <v>74</v>
      </c>
      <c r="BK206" s="146">
        <f t="shared" si="49"/>
        <v>0</v>
      </c>
      <c r="BL206" s="16" t="s">
        <v>84</v>
      </c>
      <c r="BM206" s="145" t="s">
        <v>589</v>
      </c>
    </row>
    <row r="207" spans="2:65" s="1" customFormat="1" ht="16.5" customHeight="1">
      <c r="B207" s="132"/>
      <c r="C207" s="133" t="s">
        <v>579</v>
      </c>
      <c r="D207" s="133" t="s">
        <v>144</v>
      </c>
      <c r="E207" s="134" t="s">
        <v>442</v>
      </c>
      <c r="F207" s="135" t="s">
        <v>1309</v>
      </c>
      <c r="G207" s="136" t="s">
        <v>391</v>
      </c>
      <c r="H207" s="137">
        <v>650</v>
      </c>
      <c r="I207" s="138"/>
      <c r="J207" s="139">
        <f t="shared" si="40"/>
        <v>0</v>
      </c>
      <c r="K207" s="140"/>
      <c r="L207" s="31"/>
      <c r="M207" s="141" t="s">
        <v>1</v>
      </c>
      <c r="N207" s="142" t="s">
        <v>37</v>
      </c>
      <c r="P207" s="143">
        <f t="shared" si="41"/>
        <v>0</v>
      </c>
      <c r="Q207" s="143">
        <v>0</v>
      </c>
      <c r="R207" s="143">
        <f t="shared" si="42"/>
        <v>0</v>
      </c>
      <c r="S207" s="143">
        <v>0</v>
      </c>
      <c r="T207" s="144">
        <f t="shared" si="43"/>
        <v>0</v>
      </c>
      <c r="AR207" s="145" t="s">
        <v>84</v>
      </c>
      <c r="AT207" s="145" t="s">
        <v>144</v>
      </c>
      <c r="AU207" s="145" t="s">
        <v>74</v>
      </c>
      <c r="AY207" s="16" t="s">
        <v>142</v>
      </c>
      <c r="BE207" s="146">
        <f t="shared" si="44"/>
        <v>0</v>
      </c>
      <c r="BF207" s="146">
        <f t="shared" si="45"/>
        <v>0</v>
      </c>
      <c r="BG207" s="146">
        <f t="shared" si="46"/>
        <v>0</v>
      </c>
      <c r="BH207" s="146">
        <f t="shared" si="47"/>
        <v>0</v>
      </c>
      <c r="BI207" s="146">
        <f t="shared" si="48"/>
        <v>0</v>
      </c>
      <c r="BJ207" s="16" t="s">
        <v>74</v>
      </c>
      <c r="BK207" s="146">
        <f t="shared" si="49"/>
        <v>0</v>
      </c>
      <c r="BL207" s="16" t="s">
        <v>84</v>
      </c>
      <c r="BM207" s="145" t="s">
        <v>592</v>
      </c>
    </row>
    <row r="208" spans="2:65" s="1" customFormat="1" ht="16.5" customHeight="1">
      <c r="B208" s="132"/>
      <c r="C208" s="133" t="s">
        <v>431</v>
      </c>
      <c r="D208" s="133" t="s">
        <v>144</v>
      </c>
      <c r="E208" s="134" t="s">
        <v>608</v>
      </c>
      <c r="F208" s="135" t="s">
        <v>1310</v>
      </c>
      <c r="G208" s="136" t="s">
        <v>200</v>
      </c>
      <c r="H208" s="137">
        <v>50</v>
      </c>
      <c r="I208" s="138"/>
      <c r="J208" s="139">
        <f t="shared" si="40"/>
        <v>0</v>
      </c>
      <c r="K208" s="140"/>
      <c r="L208" s="31"/>
      <c r="M208" s="141" t="s">
        <v>1</v>
      </c>
      <c r="N208" s="142" t="s">
        <v>37</v>
      </c>
      <c r="P208" s="143">
        <f t="shared" si="41"/>
        <v>0</v>
      </c>
      <c r="Q208" s="143">
        <v>0</v>
      </c>
      <c r="R208" s="143">
        <f t="shared" si="42"/>
        <v>0</v>
      </c>
      <c r="S208" s="143">
        <v>0</v>
      </c>
      <c r="T208" s="144">
        <f t="shared" si="43"/>
        <v>0</v>
      </c>
      <c r="AR208" s="145" t="s">
        <v>84</v>
      </c>
      <c r="AT208" s="145" t="s">
        <v>144</v>
      </c>
      <c r="AU208" s="145" t="s">
        <v>74</v>
      </c>
      <c r="AY208" s="16" t="s">
        <v>142</v>
      </c>
      <c r="BE208" s="146">
        <f t="shared" si="44"/>
        <v>0</v>
      </c>
      <c r="BF208" s="146">
        <f t="shared" si="45"/>
        <v>0</v>
      </c>
      <c r="BG208" s="146">
        <f t="shared" si="46"/>
        <v>0</v>
      </c>
      <c r="BH208" s="146">
        <f t="shared" si="47"/>
        <v>0</v>
      </c>
      <c r="BI208" s="146">
        <f t="shared" si="48"/>
        <v>0</v>
      </c>
      <c r="BJ208" s="16" t="s">
        <v>74</v>
      </c>
      <c r="BK208" s="146">
        <f t="shared" si="49"/>
        <v>0</v>
      </c>
      <c r="BL208" s="16" t="s">
        <v>84</v>
      </c>
      <c r="BM208" s="145" t="s">
        <v>596</v>
      </c>
    </row>
    <row r="209" spans="2:65" s="1" customFormat="1" ht="16.5" customHeight="1">
      <c r="B209" s="132"/>
      <c r="C209" s="133" t="s">
        <v>586</v>
      </c>
      <c r="D209" s="133" t="s">
        <v>144</v>
      </c>
      <c r="E209" s="134" t="s">
        <v>446</v>
      </c>
      <c r="F209" s="135" t="s">
        <v>1311</v>
      </c>
      <c r="G209" s="136" t="s">
        <v>200</v>
      </c>
      <c r="H209" s="137">
        <v>50</v>
      </c>
      <c r="I209" s="138"/>
      <c r="J209" s="139">
        <f t="shared" si="40"/>
        <v>0</v>
      </c>
      <c r="K209" s="140"/>
      <c r="L209" s="31"/>
      <c r="M209" s="141" t="s">
        <v>1</v>
      </c>
      <c r="N209" s="142" t="s">
        <v>37</v>
      </c>
      <c r="P209" s="143">
        <f t="shared" si="41"/>
        <v>0</v>
      </c>
      <c r="Q209" s="143">
        <v>0</v>
      </c>
      <c r="R209" s="143">
        <f t="shared" si="42"/>
        <v>0</v>
      </c>
      <c r="S209" s="143">
        <v>0</v>
      </c>
      <c r="T209" s="144">
        <f t="shared" si="43"/>
        <v>0</v>
      </c>
      <c r="AR209" s="145" t="s">
        <v>84</v>
      </c>
      <c r="AT209" s="145" t="s">
        <v>144</v>
      </c>
      <c r="AU209" s="145" t="s">
        <v>74</v>
      </c>
      <c r="AY209" s="16" t="s">
        <v>142</v>
      </c>
      <c r="BE209" s="146">
        <f t="shared" si="44"/>
        <v>0</v>
      </c>
      <c r="BF209" s="146">
        <f t="shared" si="45"/>
        <v>0</v>
      </c>
      <c r="BG209" s="146">
        <f t="shared" si="46"/>
        <v>0</v>
      </c>
      <c r="BH209" s="146">
        <f t="shared" si="47"/>
        <v>0</v>
      </c>
      <c r="BI209" s="146">
        <f t="shared" si="48"/>
        <v>0</v>
      </c>
      <c r="BJ209" s="16" t="s">
        <v>74</v>
      </c>
      <c r="BK209" s="146">
        <f t="shared" si="49"/>
        <v>0</v>
      </c>
      <c r="BL209" s="16" t="s">
        <v>84</v>
      </c>
      <c r="BM209" s="145" t="s">
        <v>604</v>
      </c>
    </row>
    <row r="210" spans="2:65" s="1" customFormat="1" ht="16.5" customHeight="1">
      <c r="B210" s="132"/>
      <c r="C210" s="133" t="s">
        <v>437</v>
      </c>
      <c r="D210" s="133" t="s">
        <v>144</v>
      </c>
      <c r="E210" s="134" t="s">
        <v>618</v>
      </c>
      <c r="F210" s="135" t="s">
        <v>1312</v>
      </c>
      <c r="G210" s="136" t="s">
        <v>200</v>
      </c>
      <c r="H210" s="137">
        <v>50</v>
      </c>
      <c r="I210" s="138"/>
      <c r="J210" s="139">
        <f t="shared" si="40"/>
        <v>0</v>
      </c>
      <c r="K210" s="140"/>
      <c r="L210" s="31"/>
      <c r="M210" s="141" t="s">
        <v>1</v>
      </c>
      <c r="N210" s="142" t="s">
        <v>37</v>
      </c>
      <c r="P210" s="143">
        <f t="shared" si="41"/>
        <v>0</v>
      </c>
      <c r="Q210" s="143">
        <v>0</v>
      </c>
      <c r="R210" s="143">
        <f t="shared" si="42"/>
        <v>0</v>
      </c>
      <c r="S210" s="143">
        <v>0</v>
      </c>
      <c r="T210" s="144">
        <f t="shared" si="43"/>
        <v>0</v>
      </c>
      <c r="AR210" s="145" t="s">
        <v>84</v>
      </c>
      <c r="AT210" s="145" t="s">
        <v>144</v>
      </c>
      <c r="AU210" s="145" t="s">
        <v>74</v>
      </c>
      <c r="AY210" s="16" t="s">
        <v>142</v>
      </c>
      <c r="BE210" s="146">
        <f t="shared" si="44"/>
        <v>0</v>
      </c>
      <c r="BF210" s="146">
        <f t="shared" si="45"/>
        <v>0</v>
      </c>
      <c r="BG210" s="146">
        <f t="shared" si="46"/>
        <v>0</v>
      </c>
      <c r="BH210" s="146">
        <f t="shared" si="47"/>
        <v>0</v>
      </c>
      <c r="BI210" s="146">
        <f t="shared" si="48"/>
        <v>0</v>
      </c>
      <c r="BJ210" s="16" t="s">
        <v>74</v>
      </c>
      <c r="BK210" s="146">
        <f t="shared" si="49"/>
        <v>0</v>
      </c>
      <c r="BL210" s="16" t="s">
        <v>84</v>
      </c>
      <c r="BM210" s="145" t="s">
        <v>611</v>
      </c>
    </row>
    <row r="211" spans="2:65" s="1" customFormat="1" ht="16.5" customHeight="1">
      <c r="B211" s="132"/>
      <c r="C211" s="133" t="s">
        <v>593</v>
      </c>
      <c r="D211" s="133" t="s">
        <v>144</v>
      </c>
      <c r="E211" s="134" t="s">
        <v>451</v>
      </c>
      <c r="F211" s="135" t="s">
        <v>1313</v>
      </c>
      <c r="G211" s="136" t="s">
        <v>200</v>
      </c>
      <c r="H211" s="137">
        <v>4</v>
      </c>
      <c r="I211" s="138"/>
      <c r="J211" s="139">
        <f t="shared" si="40"/>
        <v>0</v>
      </c>
      <c r="K211" s="140"/>
      <c r="L211" s="31"/>
      <c r="M211" s="141" t="s">
        <v>1</v>
      </c>
      <c r="N211" s="142" t="s">
        <v>37</v>
      </c>
      <c r="P211" s="143">
        <f t="shared" si="41"/>
        <v>0</v>
      </c>
      <c r="Q211" s="143">
        <v>0</v>
      </c>
      <c r="R211" s="143">
        <f t="shared" si="42"/>
        <v>0</v>
      </c>
      <c r="S211" s="143">
        <v>0</v>
      </c>
      <c r="T211" s="144">
        <f t="shared" si="43"/>
        <v>0</v>
      </c>
      <c r="AR211" s="145" t="s">
        <v>84</v>
      </c>
      <c r="AT211" s="145" t="s">
        <v>144</v>
      </c>
      <c r="AU211" s="145" t="s">
        <v>74</v>
      </c>
      <c r="AY211" s="16" t="s">
        <v>142</v>
      </c>
      <c r="BE211" s="146">
        <f t="shared" si="44"/>
        <v>0</v>
      </c>
      <c r="BF211" s="146">
        <f t="shared" si="45"/>
        <v>0</v>
      </c>
      <c r="BG211" s="146">
        <f t="shared" si="46"/>
        <v>0</v>
      </c>
      <c r="BH211" s="146">
        <f t="shared" si="47"/>
        <v>0</v>
      </c>
      <c r="BI211" s="146">
        <f t="shared" si="48"/>
        <v>0</v>
      </c>
      <c r="BJ211" s="16" t="s">
        <v>74</v>
      </c>
      <c r="BK211" s="146">
        <f t="shared" si="49"/>
        <v>0</v>
      </c>
      <c r="BL211" s="16" t="s">
        <v>84</v>
      </c>
      <c r="BM211" s="145" t="s">
        <v>616</v>
      </c>
    </row>
    <row r="212" spans="2:65" s="1" customFormat="1" ht="16.5" customHeight="1">
      <c r="B212" s="132"/>
      <c r="C212" s="133" t="s">
        <v>442</v>
      </c>
      <c r="D212" s="133" t="s">
        <v>144</v>
      </c>
      <c r="E212" s="134" t="s">
        <v>628</v>
      </c>
      <c r="F212" s="135" t="s">
        <v>1314</v>
      </c>
      <c r="G212" s="136" t="s">
        <v>200</v>
      </c>
      <c r="H212" s="137">
        <v>4</v>
      </c>
      <c r="I212" s="138"/>
      <c r="J212" s="139">
        <f t="shared" si="40"/>
        <v>0</v>
      </c>
      <c r="K212" s="140"/>
      <c r="L212" s="31"/>
      <c r="M212" s="141" t="s">
        <v>1</v>
      </c>
      <c r="N212" s="142" t="s">
        <v>37</v>
      </c>
      <c r="P212" s="143">
        <f t="shared" si="41"/>
        <v>0</v>
      </c>
      <c r="Q212" s="143">
        <v>0</v>
      </c>
      <c r="R212" s="143">
        <f t="shared" si="42"/>
        <v>0</v>
      </c>
      <c r="S212" s="143">
        <v>0</v>
      </c>
      <c r="T212" s="144">
        <f t="shared" si="43"/>
        <v>0</v>
      </c>
      <c r="AR212" s="145" t="s">
        <v>84</v>
      </c>
      <c r="AT212" s="145" t="s">
        <v>144</v>
      </c>
      <c r="AU212" s="145" t="s">
        <v>74</v>
      </c>
      <c r="AY212" s="16" t="s">
        <v>142</v>
      </c>
      <c r="BE212" s="146">
        <f t="shared" si="44"/>
        <v>0</v>
      </c>
      <c r="BF212" s="146">
        <f t="shared" si="45"/>
        <v>0</v>
      </c>
      <c r="BG212" s="146">
        <f t="shared" si="46"/>
        <v>0</v>
      </c>
      <c r="BH212" s="146">
        <f t="shared" si="47"/>
        <v>0</v>
      </c>
      <c r="BI212" s="146">
        <f t="shared" si="48"/>
        <v>0</v>
      </c>
      <c r="BJ212" s="16" t="s">
        <v>74</v>
      </c>
      <c r="BK212" s="146">
        <f t="shared" si="49"/>
        <v>0</v>
      </c>
      <c r="BL212" s="16" t="s">
        <v>84</v>
      </c>
      <c r="BM212" s="145" t="s">
        <v>621</v>
      </c>
    </row>
    <row r="213" spans="2:65" s="1" customFormat="1" ht="16.5" customHeight="1">
      <c r="B213" s="132"/>
      <c r="C213" s="133" t="s">
        <v>608</v>
      </c>
      <c r="D213" s="133" t="s">
        <v>144</v>
      </c>
      <c r="E213" s="134" t="s">
        <v>458</v>
      </c>
      <c r="F213" s="135" t="s">
        <v>1315</v>
      </c>
      <c r="G213" s="136" t="s">
        <v>391</v>
      </c>
      <c r="H213" s="137">
        <v>24</v>
      </c>
      <c r="I213" s="138"/>
      <c r="J213" s="139">
        <f t="shared" si="40"/>
        <v>0</v>
      </c>
      <c r="K213" s="140"/>
      <c r="L213" s="31"/>
      <c r="M213" s="141" t="s">
        <v>1</v>
      </c>
      <c r="N213" s="142" t="s">
        <v>37</v>
      </c>
      <c r="P213" s="143">
        <f t="shared" si="41"/>
        <v>0</v>
      </c>
      <c r="Q213" s="143">
        <v>0</v>
      </c>
      <c r="R213" s="143">
        <f t="shared" si="42"/>
        <v>0</v>
      </c>
      <c r="S213" s="143">
        <v>0</v>
      </c>
      <c r="T213" s="144">
        <f t="shared" si="43"/>
        <v>0</v>
      </c>
      <c r="AR213" s="145" t="s">
        <v>84</v>
      </c>
      <c r="AT213" s="145" t="s">
        <v>144</v>
      </c>
      <c r="AU213" s="145" t="s">
        <v>74</v>
      </c>
      <c r="AY213" s="16" t="s">
        <v>142</v>
      </c>
      <c r="BE213" s="146">
        <f t="shared" si="44"/>
        <v>0</v>
      </c>
      <c r="BF213" s="146">
        <f t="shared" si="45"/>
        <v>0</v>
      </c>
      <c r="BG213" s="146">
        <f t="shared" si="46"/>
        <v>0</v>
      </c>
      <c r="BH213" s="146">
        <f t="shared" si="47"/>
        <v>0</v>
      </c>
      <c r="BI213" s="146">
        <f t="shared" si="48"/>
        <v>0</v>
      </c>
      <c r="BJ213" s="16" t="s">
        <v>74</v>
      </c>
      <c r="BK213" s="146">
        <f t="shared" si="49"/>
        <v>0</v>
      </c>
      <c r="BL213" s="16" t="s">
        <v>84</v>
      </c>
      <c r="BM213" s="145" t="s">
        <v>626</v>
      </c>
    </row>
    <row r="214" spans="2:65" s="1" customFormat="1" ht="24.15" customHeight="1">
      <c r="B214" s="132"/>
      <c r="C214" s="133" t="s">
        <v>446</v>
      </c>
      <c r="D214" s="133" t="s">
        <v>144</v>
      </c>
      <c r="E214" s="134" t="s">
        <v>636</v>
      </c>
      <c r="F214" s="135" t="s">
        <v>1316</v>
      </c>
      <c r="G214" s="136" t="s">
        <v>463</v>
      </c>
      <c r="H214" s="137">
        <v>4</v>
      </c>
      <c r="I214" s="138"/>
      <c r="J214" s="139">
        <f t="shared" si="40"/>
        <v>0</v>
      </c>
      <c r="K214" s="140"/>
      <c r="L214" s="31"/>
      <c r="M214" s="141" t="s">
        <v>1</v>
      </c>
      <c r="N214" s="142" t="s">
        <v>37</v>
      </c>
      <c r="P214" s="143">
        <f t="shared" si="41"/>
        <v>0</v>
      </c>
      <c r="Q214" s="143">
        <v>0</v>
      </c>
      <c r="R214" s="143">
        <f t="shared" si="42"/>
        <v>0</v>
      </c>
      <c r="S214" s="143">
        <v>0</v>
      </c>
      <c r="T214" s="144">
        <f t="shared" si="43"/>
        <v>0</v>
      </c>
      <c r="AR214" s="145" t="s">
        <v>84</v>
      </c>
      <c r="AT214" s="145" t="s">
        <v>144</v>
      </c>
      <c r="AU214" s="145" t="s">
        <v>74</v>
      </c>
      <c r="AY214" s="16" t="s">
        <v>142</v>
      </c>
      <c r="BE214" s="146">
        <f t="shared" si="44"/>
        <v>0</v>
      </c>
      <c r="BF214" s="146">
        <f t="shared" si="45"/>
        <v>0</v>
      </c>
      <c r="BG214" s="146">
        <f t="shared" si="46"/>
        <v>0</v>
      </c>
      <c r="BH214" s="146">
        <f t="shared" si="47"/>
        <v>0</v>
      </c>
      <c r="BI214" s="146">
        <f t="shared" si="48"/>
        <v>0</v>
      </c>
      <c r="BJ214" s="16" t="s">
        <v>74</v>
      </c>
      <c r="BK214" s="146">
        <f t="shared" si="49"/>
        <v>0</v>
      </c>
      <c r="BL214" s="16" t="s">
        <v>84</v>
      </c>
      <c r="BM214" s="145" t="s">
        <v>631</v>
      </c>
    </row>
    <row r="215" spans="2:65" s="1" customFormat="1" ht="16.5" customHeight="1">
      <c r="B215" s="132"/>
      <c r="C215" s="133" t="s">
        <v>618</v>
      </c>
      <c r="D215" s="133" t="s">
        <v>144</v>
      </c>
      <c r="E215" s="134" t="s">
        <v>464</v>
      </c>
      <c r="F215" s="135" t="s">
        <v>1317</v>
      </c>
      <c r="G215" s="136" t="s">
        <v>200</v>
      </c>
      <c r="H215" s="137">
        <v>192</v>
      </c>
      <c r="I215" s="138"/>
      <c r="J215" s="139">
        <f t="shared" si="40"/>
        <v>0</v>
      </c>
      <c r="K215" s="140"/>
      <c r="L215" s="31"/>
      <c r="M215" s="141" t="s">
        <v>1</v>
      </c>
      <c r="N215" s="142" t="s">
        <v>37</v>
      </c>
      <c r="P215" s="143">
        <f t="shared" si="41"/>
        <v>0</v>
      </c>
      <c r="Q215" s="143">
        <v>0</v>
      </c>
      <c r="R215" s="143">
        <f t="shared" si="42"/>
        <v>0</v>
      </c>
      <c r="S215" s="143">
        <v>0</v>
      </c>
      <c r="T215" s="144">
        <f t="shared" si="43"/>
        <v>0</v>
      </c>
      <c r="AR215" s="145" t="s">
        <v>84</v>
      </c>
      <c r="AT215" s="145" t="s">
        <v>144</v>
      </c>
      <c r="AU215" s="145" t="s">
        <v>74</v>
      </c>
      <c r="AY215" s="16" t="s">
        <v>142</v>
      </c>
      <c r="BE215" s="146">
        <f t="shared" si="44"/>
        <v>0</v>
      </c>
      <c r="BF215" s="146">
        <f t="shared" si="45"/>
        <v>0</v>
      </c>
      <c r="BG215" s="146">
        <f t="shared" si="46"/>
        <v>0</v>
      </c>
      <c r="BH215" s="146">
        <f t="shared" si="47"/>
        <v>0</v>
      </c>
      <c r="BI215" s="146">
        <f t="shared" si="48"/>
        <v>0</v>
      </c>
      <c r="BJ215" s="16" t="s">
        <v>74</v>
      </c>
      <c r="BK215" s="146">
        <f t="shared" si="49"/>
        <v>0</v>
      </c>
      <c r="BL215" s="16" t="s">
        <v>84</v>
      </c>
      <c r="BM215" s="145" t="s">
        <v>635</v>
      </c>
    </row>
    <row r="216" spans="2:65" s="1" customFormat="1" ht="16.5" customHeight="1">
      <c r="B216" s="132"/>
      <c r="C216" s="133" t="s">
        <v>451</v>
      </c>
      <c r="D216" s="133" t="s">
        <v>144</v>
      </c>
      <c r="E216" s="134" t="s">
        <v>654</v>
      </c>
      <c r="F216" s="135" t="s">
        <v>1318</v>
      </c>
      <c r="G216" s="136" t="s">
        <v>463</v>
      </c>
      <c r="H216" s="137">
        <v>1</v>
      </c>
      <c r="I216" s="138"/>
      <c r="J216" s="139">
        <f t="shared" si="40"/>
        <v>0</v>
      </c>
      <c r="K216" s="140"/>
      <c r="L216" s="31"/>
      <c r="M216" s="141" t="s">
        <v>1</v>
      </c>
      <c r="N216" s="142" t="s">
        <v>37</v>
      </c>
      <c r="P216" s="143">
        <f t="shared" si="41"/>
        <v>0</v>
      </c>
      <c r="Q216" s="143">
        <v>0</v>
      </c>
      <c r="R216" s="143">
        <f t="shared" si="42"/>
        <v>0</v>
      </c>
      <c r="S216" s="143">
        <v>0</v>
      </c>
      <c r="T216" s="144">
        <f t="shared" si="43"/>
        <v>0</v>
      </c>
      <c r="AR216" s="145" t="s">
        <v>84</v>
      </c>
      <c r="AT216" s="145" t="s">
        <v>144</v>
      </c>
      <c r="AU216" s="145" t="s">
        <v>74</v>
      </c>
      <c r="AY216" s="16" t="s">
        <v>142</v>
      </c>
      <c r="BE216" s="146">
        <f t="shared" si="44"/>
        <v>0</v>
      </c>
      <c r="BF216" s="146">
        <f t="shared" si="45"/>
        <v>0</v>
      </c>
      <c r="BG216" s="146">
        <f t="shared" si="46"/>
        <v>0</v>
      </c>
      <c r="BH216" s="146">
        <f t="shared" si="47"/>
        <v>0</v>
      </c>
      <c r="BI216" s="146">
        <f t="shared" si="48"/>
        <v>0</v>
      </c>
      <c r="BJ216" s="16" t="s">
        <v>74</v>
      </c>
      <c r="BK216" s="146">
        <f t="shared" si="49"/>
        <v>0</v>
      </c>
      <c r="BL216" s="16" t="s">
        <v>84</v>
      </c>
      <c r="BM216" s="145" t="s">
        <v>639</v>
      </c>
    </row>
    <row r="217" spans="2:65" s="1" customFormat="1" ht="16.5" customHeight="1">
      <c r="B217" s="132"/>
      <c r="C217" s="133" t="s">
        <v>628</v>
      </c>
      <c r="D217" s="133" t="s">
        <v>144</v>
      </c>
      <c r="E217" s="134" t="s">
        <v>228</v>
      </c>
      <c r="F217" s="135" t="s">
        <v>1319</v>
      </c>
      <c r="G217" s="136" t="s">
        <v>391</v>
      </c>
      <c r="H217" s="137">
        <v>800</v>
      </c>
      <c r="I217" s="138"/>
      <c r="J217" s="139">
        <f t="shared" si="40"/>
        <v>0</v>
      </c>
      <c r="K217" s="140"/>
      <c r="L217" s="31"/>
      <c r="M217" s="141" t="s">
        <v>1</v>
      </c>
      <c r="N217" s="142" t="s">
        <v>37</v>
      </c>
      <c r="P217" s="143">
        <f t="shared" si="41"/>
        <v>0</v>
      </c>
      <c r="Q217" s="143">
        <v>0</v>
      </c>
      <c r="R217" s="143">
        <f t="shared" si="42"/>
        <v>0</v>
      </c>
      <c r="S217" s="143">
        <v>0</v>
      </c>
      <c r="T217" s="144">
        <f t="shared" si="43"/>
        <v>0</v>
      </c>
      <c r="AR217" s="145" t="s">
        <v>84</v>
      </c>
      <c r="AT217" s="145" t="s">
        <v>144</v>
      </c>
      <c r="AU217" s="145" t="s">
        <v>74</v>
      </c>
      <c r="AY217" s="16" t="s">
        <v>142</v>
      </c>
      <c r="BE217" s="146">
        <f t="shared" si="44"/>
        <v>0</v>
      </c>
      <c r="BF217" s="146">
        <f t="shared" si="45"/>
        <v>0</v>
      </c>
      <c r="BG217" s="146">
        <f t="shared" si="46"/>
        <v>0</v>
      </c>
      <c r="BH217" s="146">
        <f t="shared" si="47"/>
        <v>0</v>
      </c>
      <c r="BI217" s="146">
        <f t="shared" si="48"/>
        <v>0</v>
      </c>
      <c r="BJ217" s="16" t="s">
        <v>74</v>
      </c>
      <c r="BK217" s="146">
        <f t="shared" si="49"/>
        <v>0</v>
      </c>
      <c r="BL217" s="16" t="s">
        <v>84</v>
      </c>
      <c r="BM217" s="145" t="s">
        <v>644</v>
      </c>
    </row>
    <row r="218" spans="2:65" s="1" customFormat="1" ht="16.5" customHeight="1">
      <c r="B218" s="132"/>
      <c r="C218" s="133" t="s">
        <v>458</v>
      </c>
      <c r="D218" s="133" t="s">
        <v>144</v>
      </c>
      <c r="E218" s="134" t="s">
        <v>668</v>
      </c>
      <c r="F218" s="135" t="s">
        <v>1297</v>
      </c>
      <c r="G218" s="136" t="s">
        <v>463</v>
      </c>
      <c r="H218" s="137">
        <v>1</v>
      </c>
      <c r="I218" s="138"/>
      <c r="J218" s="139">
        <f t="shared" si="40"/>
        <v>0</v>
      </c>
      <c r="K218" s="140"/>
      <c r="L218" s="31"/>
      <c r="M218" s="141" t="s">
        <v>1</v>
      </c>
      <c r="N218" s="142" t="s">
        <v>37</v>
      </c>
      <c r="P218" s="143">
        <f t="shared" si="41"/>
        <v>0</v>
      </c>
      <c r="Q218" s="143">
        <v>0</v>
      </c>
      <c r="R218" s="143">
        <f t="shared" si="42"/>
        <v>0</v>
      </c>
      <c r="S218" s="143">
        <v>0</v>
      </c>
      <c r="T218" s="144">
        <f t="shared" si="43"/>
        <v>0</v>
      </c>
      <c r="AR218" s="145" t="s">
        <v>84</v>
      </c>
      <c r="AT218" s="145" t="s">
        <v>144</v>
      </c>
      <c r="AU218" s="145" t="s">
        <v>74</v>
      </c>
      <c r="AY218" s="16" t="s">
        <v>142</v>
      </c>
      <c r="BE218" s="146">
        <f t="shared" si="44"/>
        <v>0</v>
      </c>
      <c r="BF218" s="146">
        <f t="shared" si="45"/>
        <v>0</v>
      </c>
      <c r="BG218" s="146">
        <f t="shared" si="46"/>
        <v>0</v>
      </c>
      <c r="BH218" s="146">
        <f t="shared" si="47"/>
        <v>0</v>
      </c>
      <c r="BI218" s="146">
        <f t="shared" si="48"/>
        <v>0</v>
      </c>
      <c r="BJ218" s="16" t="s">
        <v>74</v>
      </c>
      <c r="BK218" s="146">
        <f t="shared" si="49"/>
        <v>0</v>
      </c>
      <c r="BL218" s="16" t="s">
        <v>84</v>
      </c>
      <c r="BM218" s="145" t="s">
        <v>657</v>
      </c>
    </row>
    <row r="219" spans="2:65" s="1" customFormat="1" ht="21.75" customHeight="1">
      <c r="B219" s="132"/>
      <c r="C219" s="133" t="s">
        <v>636</v>
      </c>
      <c r="D219" s="133" t="s">
        <v>144</v>
      </c>
      <c r="E219" s="134" t="s">
        <v>470</v>
      </c>
      <c r="F219" s="135" t="s">
        <v>1282</v>
      </c>
      <c r="G219" s="136" t="s">
        <v>463</v>
      </c>
      <c r="H219" s="137">
        <v>1</v>
      </c>
      <c r="I219" s="138"/>
      <c r="J219" s="139">
        <f t="shared" si="40"/>
        <v>0</v>
      </c>
      <c r="K219" s="140"/>
      <c r="L219" s="31"/>
      <c r="M219" s="141" t="s">
        <v>1</v>
      </c>
      <c r="N219" s="142" t="s">
        <v>37</v>
      </c>
      <c r="P219" s="143">
        <f t="shared" si="41"/>
        <v>0</v>
      </c>
      <c r="Q219" s="143">
        <v>0</v>
      </c>
      <c r="R219" s="143">
        <f t="shared" si="42"/>
        <v>0</v>
      </c>
      <c r="S219" s="143">
        <v>0</v>
      </c>
      <c r="T219" s="144">
        <f t="shared" si="43"/>
        <v>0</v>
      </c>
      <c r="AR219" s="145" t="s">
        <v>84</v>
      </c>
      <c r="AT219" s="145" t="s">
        <v>144</v>
      </c>
      <c r="AU219" s="145" t="s">
        <v>74</v>
      </c>
      <c r="AY219" s="16" t="s">
        <v>142</v>
      </c>
      <c r="BE219" s="146">
        <f t="shared" si="44"/>
        <v>0</v>
      </c>
      <c r="BF219" s="146">
        <f t="shared" si="45"/>
        <v>0</v>
      </c>
      <c r="BG219" s="146">
        <f t="shared" si="46"/>
        <v>0</v>
      </c>
      <c r="BH219" s="146">
        <f t="shared" si="47"/>
        <v>0</v>
      </c>
      <c r="BI219" s="146">
        <f t="shared" si="48"/>
        <v>0</v>
      </c>
      <c r="BJ219" s="16" t="s">
        <v>74</v>
      </c>
      <c r="BK219" s="146">
        <f t="shared" si="49"/>
        <v>0</v>
      </c>
      <c r="BL219" s="16" t="s">
        <v>84</v>
      </c>
      <c r="BM219" s="145" t="s">
        <v>662</v>
      </c>
    </row>
    <row r="220" spans="2:63" s="11" customFormat="1" ht="25.9" customHeight="1">
      <c r="B220" s="120"/>
      <c r="D220" s="121" t="s">
        <v>69</v>
      </c>
      <c r="E220" s="122" t="s">
        <v>677</v>
      </c>
      <c r="F220" s="122" t="s">
        <v>1080</v>
      </c>
      <c r="I220" s="123"/>
      <c r="J220" s="124">
        <f>BK220</f>
        <v>0</v>
      </c>
      <c r="L220" s="120"/>
      <c r="M220" s="125"/>
      <c r="P220" s="126">
        <f>SUM(P221:P226)</f>
        <v>0</v>
      </c>
      <c r="R220" s="126">
        <f>SUM(R221:R226)</f>
        <v>0</v>
      </c>
      <c r="T220" s="127">
        <f>SUM(T221:T226)</f>
        <v>0</v>
      </c>
      <c r="AR220" s="121" t="s">
        <v>74</v>
      </c>
      <c r="AT220" s="128" t="s">
        <v>69</v>
      </c>
      <c r="AU220" s="128" t="s">
        <v>70</v>
      </c>
      <c r="AY220" s="121" t="s">
        <v>142</v>
      </c>
      <c r="BK220" s="129">
        <f>SUM(BK221:BK226)</f>
        <v>0</v>
      </c>
    </row>
    <row r="221" spans="2:65" s="1" customFormat="1" ht="16.5" customHeight="1">
      <c r="B221" s="132"/>
      <c r="C221" s="133" t="s">
        <v>464</v>
      </c>
      <c r="D221" s="133" t="s">
        <v>144</v>
      </c>
      <c r="E221" s="134" t="s">
        <v>474</v>
      </c>
      <c r="F221" s="135" t="s">
        <v>1320</v>
      </c>
      <c r="G221" s="136" t="s">
        <v>463</v>
      </c>
      <c r="H221" s="137">
        <v>1</v>
      </c>
      <c r="I221" s="138"/>
      <c r="J221" s="139">
        <f aca="true" t="shared" si="50" ref="J221:J226">ROUND(I221*H221,2)</f>
        <v>0</v>
      </c>
      <c r="K221" s="140"/>
      <c r="L221" s="31"/>
      <c r="M221" s="141" t="s">
        <v>1</v>
      </c>
      <c r="N221" s="142" t="s">
        <v>37</v>
      </c>
      <c r="P221" s="143">
        <f aca="true" t="shared" si="51" ref="P221:P226">O221*H221</f>
        <v>0</v>
      </c>
      <c r="Q221" s="143">
        <v>0</v>
      </c>
      <c r="R221" s="143">
        <f aca="true" t="shared" si="52" ref="R221:R226">Q221*H221</f>
        <v>0</v>
      </c>
      <c r="S221" s="143">
        <v>0</v>
      </c>
      <c r="T221" s="144">
        <f aca="true" t="shared" si="53" ref="T221:T226">S221*H221</f>
        <v>0</v>
      </c>
      <c r="AR221" s="145" t="s">
        <v>84</v>
      </c>
      <c r="AT221" s="145" t="s">
        <v>144</v>
      </c>
      <c r="AU221" s="145" t="s">
        <v>74</v>
      </c>
      <c r="AY221" s="16" t="s">
        <v>142</v>
      </c>
      <c r="BE221" s="146">
        <f aca="true" t="shared" si="54" ref="BE221:BE226">IF(N221="základní",J221,0)</f>
        <v>0</v>
      </c>
      <c r="BF221" s="146">
        <f aca="true" t="shared" si="55" ref="BF221:BF226">IF(N221="snížená",J221,0)</f>
        <v>0</v>
      </c>
      <c r="BG221" s="146">
        <f aca="true" t="shared" si="56" ref="BG221:BG226">IF(N221="zákl. přenesená",J221,0)</f>
        <v>0</v>
      </c>
      <c r="BH221" s="146">
        <f aca="true" t="shared" si="57" ref="BH221:BH226">IF(N221="sníž. přenesená",J221,0)</f>
        <v>0</v>
      </c>
      <c r="BI221" s="146">
        <f aca="true" t="shared" si="58" ref="BI221:BI226">IF(N221="nulová",J221,0)</f>
        <v>0</v>
      </c>
      <c r="BJ221" s="16" t="s">
        <v>74</v>
      </c>
      <c r="BK221" s="146">
        <f aca="true" t="shared" si="59" ref="BK221:BK226">ROUND(I221*H221,2)</f>
        <v>0</v>
      </c>
      <c r="BL221" s="16" t="s">
        <v>84</v>
      </c>
      <c r="BM221" s="145" t="s">
        <v>671</v>
      </c>
    </row>
    <row r="222" spans="2:65" s="1" customFormat="1" ht="16.5" customHeight="1">
      <c r="B222" s="132"/>
      <c r="C222" s="133" t="s">
        <v>654</v>
      </c>
      <c r="D222" s="133" t="s">
        <v>144</v>
      </c>
      <c r="E222" s="134" t="s">
        <v>690</v>
      </c>
      <c r="F222" s="135" t="s">
        <v>1321</v>
      </c>
      <c r="G222" s="136" t="s">
        <v>463</v>
      </c>
      <c r="H222" s="137">
        <v>1</v>
      </c>
      <c r="I222" s="138"/>
      <c r="J222" s="139">
        <f t="shared" si="50"/>
        <v>0</v>
      </c>
      <c r="K222" s="140"/>
      <c r="L222" s="31"/>
      <c r="M222" s="141" t="s">
        <v>1</v>
      </c>
      <c r="N222" s="142" t="s">
        <v>37</v>
      </c>
      <c r="P222" s="143">
        <f t="shared" si="51"/>
        <v>0</v>
      </c>
      <c r="Q222" s="143">
        <v>0</v>
      </c>
      <c r="R222" s="143">
        <f t="shared" si="52"/>
        <v>0</v>
      </c>
      <c r="S222" s="143">
        <v>0</v>
      </c>
      <c r="T222" s="144">
        <f t="shared" si="53"/>
        <v>0</v>
      </c>
      <c r="AR222" s="145" t="s">
        <v>84</v>
      </c>
      <c r="AT222" s="145" t="s">
        <v>144</v>
      </c>
      <c r="AU222" s="145" t="s">
        <v>74</v>
      </c>
      <c r="AY222" s="16" t="s">
        <v>142</v>
      </c>
      <c r="BE222" s="146">
        <f t="shared" si="54"/>
        <v>0</v>
      </c>
      <c r="BF222" s="146">
        <f t="shared" si="55"/>
        <v>0</v>
      </c>
      <c r="BG222" s="146">
        <f t="shared" si="56"/>
        <v>0</v>
      </c>
      <c r="BH222" s="146">
        <f t="shared" si="57"/>
        <v>0</v>
      </c>
      <c r="BI222" s="146">
        <f t="shared" si="58"/>
        <v>0</v>
      </c>
      <c r="BJ222" s="16" t="s">
        <v>74</v>
      </c>
      <c r="BK222" s="146">
        <f t="shared" si="59"/>
        <v>0</v>
      </c>
      <c r="BL222" s="16" t="s">
        <v>84</v>
      </c>
      <c r="BM222" s="145" t="s">
        <v>676</v>
      </c>
    </row>
    <row r="223" spans="2:65" s="1" customFormat="1" ht="16.5" customHeight="1">
      <c r="B223" s="132"/>
      <c r="C223" s="133" t="s">
        <v>228</v>
      </c>
      <c r="D223" s="133" t="s">
        <v>144</v>
      </c>
      <c r="E223" s="134" t="s">
        <v>477</v>
      </c>
      <c r="F223" s="135" t="s">
        <v>1322</v>
      </c>
      <c r="G223" s="136" t="s">
        <v>1251</v>
      </c>
      <c r="H223" s="137">
        <v>24</v>
      </c>
      <c r="I223" s="138"/>
      <c r="J223" s="139">
        <f t="shared" si="50"/>
        <v>0</v>
      </c>
      <c r="K223" s="140"/>
      <c r="L223" s="31"/>
      <c r="M223" s="141" t="s">
        <v>1</v>
      </c>
      <c r="N223" s="142" t="s">
        <v>37</v>
      </c>
      <c r="P223" s="143">
        <f t="shared" si="51"/>
        <v>0</v>
      </c>
      <c r="Q223" s="143">
        <v>0</v>
      </c>
      <c r="R223" s="143">
        <f t="shared" si="52"/>
        <v>0</v>
      </c>
      <c r="S223" s="143">
        <v>0</v>
      </c>
      <c r="T223" s="144">
        <f t="shared" si="53"/>
        <v>0</v>
      </c>
      <c r="AR223" s="145" t="s">
        <v>84</v>
      </c>
      <c r="AT223" s="145" t="s">
        <v>144</v>
      </c>
      <c r="AU223" s="145" t="s">
        <v>74</v>
      </c>
      <c r="AY223" s="16" t="s">
        <v>142</v>
      </c>
      <c r="BE223" s="146">
        <f t="shared" si="54"/>
        <v>0</v>
      </c>
      <c r="BF223" s="146">
        <f t="shared" si="55"/>
        <v>0</v>
      </c>
      <c r="BG223" s="146">
        <f t="shared" si="56"/>
        <v>0</v>
      </c>
      <c r="BH223" s="146">
        <f t="shared" si="57"/>
        <v>0</v>
      </c>
      <c r="BI223" s="146">
        <f t="shared" si="58"/>
        <v>0</v>
      </c>
      <c r="BJ223" s="16" t="s">
        <v>74</v>
      </c>
      <c r="BK223" s="146">
        <f t="shared" si="59"/>
        <v>0</v>
      </c>
      <c r="BL223" s="16" t="s">
        <v>84</v>
      </c>
      <c r="BM223" s="145" t="s">
        <v>680</v>
      </c>
    </row>
    <row r="224" spans="2:65" s="1" customFormat="1" ht="16.5" customHeight="1">
      <c r="B224" s="132"/>
      <c r="C224" s="133" t="s">
        <v>668</v>
      </c>
      <c r="D224" s="133" t="s">
        <v>144</v>
      </c>
      <c r="E224" s="134" t="s">
        <v>697</v>
      </c>
      <c r="F224" s="135" t="s">
        <v>1323</v>
      </c>
      <c r="G224" s="136" t="s">
        <v>463</v>
      </c>
      <c r="H224" s="137">
        <v>1</v>
      </c>
      <c r="I224" s="138"/>
      <c r="J224" s="139">
        <f t="shared" si="50"/>
        <v>0</v>
      </c>
      <c r="K224" s="140"/>
      <c r="L224" s="31"/>
      <c r="M224" s="141" t="s">
        <v>1</v>
      </c>
      <c r="N224" s="142" t="s">
        <v>37</v>
      </c>
      <c r="P224" s="143">
        <f t="shared" si="51"/>
        <v>0</v>
      </c>
      <c r="Q224" s="143">
        <v>0</v>
      </c>
      <c r="R224" s="143">
        <f t="shared" si="52"/>
        <v>0</v>
      </c>
      <c r="S224" s="143">
        <v>0</v>
      </c>
      <c r="T224" s="144">
        <f t="shared" si="53"/>
        <v>0</v>
      </c>
      <c r="AR224" s="145" t="s">
        <v>84</v>
      </c>
      <c r="AT224" s="145" t="s">
        <v>144</v>
      </c>
      <c r="AU224" s="145" t="s">
        <v>74</v>
      </c>
      <c r="AY224" s="16" t="s">
        <v>142</v>
      </c>
      <c r="BE224" s="146">
        <f t="shared" si="54"/>
        <v>0</v>
      </c>
      <c r="BF224" s="146">
        <f t="shared" si="55"/>
        <v>0</v>
      </c>
      <c r="BG224" s="146">
        <f t="shared" si="56"/>
        <v>0</v>
      </c>
      <c r="BH224" s="146">
        <f t="shared" si="57"/>
        <v>0</v>
      </c>
      <c r="BI224" s="146">
        <f t="shared" si="58"/>
        <v>0</v>
      </c>
      <c r="BJ224" s="16" t="s">
        <v>74</v>
      </c>
      <c r="BK224" s="146">
        <f t="shared" si="59"/>
        <v>0</v>
      </c>
      <c r="BL224" s="16" t="s">
        <v>84</v>
      </c>
      <c r="BM224" s="145" t="s">
        <v>687</v>
      </c>
    </row>
    <row r="225" spans="2:65" s="1" customFormat="1" ht="16.5" customHeight="1">
      <c r="B225" s="132"/>
      <c r="C225" s="133" t="s">
        <v>470</v>
      </c>
      <c r="D225" s="133" t="s">
        <v>144</v>
      </c>
      <c r="E225" s="134" t="s">
        <v>481</v>
      </c>
      <c r="F225" s="135" t="s">
        <v>1324</v>
      </c>
      <c r="G225" s="136" t="s">
        <v>1251</v>
      </c>
      <c r="H225" s="137">
        <v>10</v>
      </c>
      <c r="I225" s="138"/>
      <c r="J225" s="139">
        <f t="shared" si="50"/>
        <v>0</v>
      </c>
      <c r="K225" s="140"/>
      <c r="L225" s="31"/>
      <c r="M225" s="141" t="s">
        <v>1</v>
      </c>
      <c r="N225" s="142" t="s">
        <v>37</v>
      </c>
      <c r="P225" s="143">
        <f t="shared" si="51"/>
        <v>0</v>
      </c>
      <c r="Q225" s="143">
        <v>0</v>
      </c>
      <c r="R225" s="143">
        <f t="shared" si="52"/>
        <v>0</v>
      </c>
      <c r="S225" s="143">
        <v>0</v>
      </c>
      <c r="T225" s="144">
        <f t="shared" si="53"/>
        <v>0</v>
      </c>
      <c r="AR225" s="145" t="s">
        <v>84</v>
      </c>
      <c r="AT225" s="145" t="s">
        <v>144</v>
      </c>
      <c r="AU225" s="145" t="s">
        <v>74</v>
      </c>
      <c r="AY225" s="16" t="s">
        <v>142</v>
      </c>
      <c r="BE225" s="146">
        <f t="shared" si="54"/>
        <v>0</v>
      </c>
      <c r="BF225" s="146">
        <f t="shared" si="55"/>
        <v>0</v>
      </c>
      <c r="BG225" s="146">
        <f t="shared" si="56"/>
        <v>0</v>
      </c>
      <c r="BH225" s="146">
        <f t="shared" si="57"/>
        <v>0</v>
      </c>
      <c r="BI225" s="146">
        <f t="shared" si="58"/>
        <v>0</v>
      </c>
      <c r="BJ225" s="16" t="s">
        <v>74</v>
      </c>
      <c r="BK225" s="146">
        <f t="shared" si="59"/>
        <v>0</v>
      </c>
      <c r="BL225" s="16" t="s">
        <v>84</v>
      </c>
      <c r="BM225" s="145" t="s">
        <v>693</v>
      </c>
    </row>
    <row r="226" spans="2:65" s="1" customFormat="1" ht="16.5" customHeight="1">
      <c r="B226" s="132"/>
      <c r="C226" s="133" t="s">
        <v>677</v>
      </c>
      <c r="D226" s="133" t="s">
        <v>144</v>
      </c>
      <c r="E226" s="134" t="s">
        <v>713</v>
      </c>
      <c r="F226" s="135" t="s">
        <v>1325</v>
      </c>
      <c r="G226" s="136" t="s">
        <v>1251</v>
      </c>
      <c r="H226" s="137">
        <v>22</v>
      </c>
      <c r="I226" s="138"/>
      <c r="J226" s="139">
        <f t="shared" si="50"/>
        <v>0</v>
      </c>
      <c r="K226" s="140"/>
      <c r="L226" s="31"/>
      <c r="M226" s="179" t="s">
        <v>1</v>
      </c>
      <c r="N226" s="180" t="s">
        <v>37</v>
      </c>
      <c r="O226" s="181"/>
      <c r="P226" s="182">
        <f t="shared" si="51"/>
        <v>0</v>
      </c>
      <c r="Q226" s="182">
        <v>0</v>
      </c>
      <c r="R226" s="182">
        <f t="shared" si="52"/>
        <v>0</v>
      </c>
      <c r="S226" s="182">
        <v>0</v>
      </c>
      <c r="T226" s="183">
        <f t="shared" si="53"/>
        <v>0</v>
      </c>
      <c r="AR226" s="145" t="s">
        <v>84</v>
      </c>
      <c r="AT226" s="145" t="s">
        <v>144</v>
      </c>
      <c r="AU226" s="145" t="s">
        <v>74</v>
      </c>
      <c r="AY226" s="16" t="s">
        <v>142</v>
      </c>
      <c r="BE226" s="146">
        <f t="shared" si="54"/>
        <v>0</v>
      </c>
      <c r="BF226" s="146">
        <f t="shared" si="55"/>
        <v>0</v>
      </c>
      <c r="BG226" s="146">
        <f t="shared" si="56"/>
        <v>0</v>
      </c>
      <c r="BH226" s="146">
        <f t="shared" si="57"/>
        <v>0</v>
      </c>
      <c r="BI226" s="146">
        <f t="shared" si="58"/>
        <v>0</v>
      </c>
      <c r="BJ226" s="16" t="s">
        <v>74</v>
      </c>
      <c r="BK226" s="146">
        <f t="shared" si="59"/>
        <v>0</v>
      </c>
      <c r="BL226" s="16" t="s">
        <v>84</v>
      </c>
      <c r="BM226" s="145" t="s">
        <v>696</v>
      </c>
    </row>
    <row r="227" spans="2:12" s="1" customFormat="1" ht="7" customHeight="1">
      <c r="B227" s="43"/>
      <c r="C227" s="44"/>
      <c r="D227" s="44"/>
      <c r="E227" s="44"/>
      <c r="F227" s="44"/>
      <c r="G227" s="44"/>
      <c r="H227" s="44"/>
      <c r="I227" s="44"/>
      <c r="J227" s="44"/>
      <c r="K227" s="44"/>
      <c r="L227" s="31"/>
    </row>
  </sheetData>
  <autoFilter ref="C121:K226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48"/>
  <sheetViews>
    <sheetView showGridLines="0" workbookViewId="0" topLeftCell="A128">
      <selection activeCell="F156" sqref="F156"/>
    </sheetView>
  </sheetViews>
  <sheetFormatPr defaultColWidth="9.140625" defaultRowHeight="12"/>
  <cols>
    <col min="1" max="1" width="8.28125" style="0" customWidth="1"/>
    <col min="2" max="2" width="1.2851562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7" customHeight="1">
      <c r="L2" s="207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6" t="s">
        <v>91</v>
      </c>
    </row>
    <row r="3" spans="2:46" ht="7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78</v>
      </c>
    </row>
    <row r="4" spans="2:46" ht="25" customHeight="1">
      <c r="B4" s="19"/>
      <c r="D4" s="20" t="s">
        <v>98</v>
      </c>
      <c r="L4" s="19"/>
      <c r="M4" s="87" t="s">
        <v>10</v>
      </c>
      <c r="AT4" s="16" t="s">
        <v>3</v>
      </c>
    </row>
    <row r="5" spans="2:12" ht="7" customHeight="1">
      <c r="B5" s="19"/>
      <c r="L5" s="19"/>
    </row>
    <row r="6" spans="2:12" ht="12" customHeight="1">
      <c r="B6" s="19"/>
      <c r="D6" s="26" t="s">
        <v>15</v>
      </c>
      <c r="L6" s="19"/>
    </row>
    <row r="7" spans="2:12" ht="26.25" customHeight="1">
      <c r="B7" s="19"/>
      <c r="E7" s="227" t="str">
        <f>'Rekapitulace stavby'!K6</f>
        <v xml:space="preserve">Revitalizace prostor OGV, objekt Komenského 10, Jihlava </v>
      </c>
      <c r="F7" s="228"/>
      <c r="G7" s="228"/>
      <c r="H7" s="228"/>
      <c r="L7" s="19"/>
    </row>
    <row r="8" spans="2:12" s="1" customFormat="1" ht="12" customHeight="1">
      <c r="B8" s="31"/>
      <c r="D8" s="26" t="s">
        <v>99</v>
      </c>
      <c r="L8" s="31"/>
    </row>
    <row r="9" spans="2:12" s="1" customFormat="1" ht="16.5" customHeight="1">
      <c r="B9" s="31"/>
      <c r="E9" s="216" t="s">
        <v>1326</v>
      </c>
      <c r="F9" s="226"/>
      <c r="G9" s="226"/>
      <c r="H9" s="226"/>
      <c r="L9" s="31"/>
    </row>
    <row r="10" spans="2:12" s="1" customFormat="1" ht="12">
      <c r="B10" s="31"/>
      <c r="L10" s="31"/>
    </row>
    <row r="11" spans="2:12" s="1" customFormat="1" ht="12" customHeight="1">
      <c r="B11" s="31"/>
      <c r="D11" s="26" t="s">
        <v>16</v>
      </c>
      <c r="F11" s="24" t="s">
        <v>1</v>
      </c>
      <c r="I11" s="26" t="s">
        <v>17</v>
      </c>
      <c r="J11" s="24" t="s">
        <v>1</v>
      </c>
      <c r="L11" s="31"/>
    </row>
    <row r="12" spans="2:12" s="1" customFormat="1" ht="12" customHeight="1">
      <c r="B12" s="31"/>
      <c r="D12" s="26" t="s">
        <v>18</v>
      </c>
      <c r="F12" s="24" t="s">
        <v>19</v>
      </c>
      <c r="I12" s="26" t="s">
        <v>20</v>
      </c>
      <c r="J12" s="51" t="str">
        <f>'Rekapitulace stavby'!AN8</f>
        <v>24. 8. 2023</v>
      </c>
      <c r="L12" s="31"/>
    </row>
    <row r="13" spans="2:12" s="1" customFormat="1" ht="10.75" customHeight="1">
      <c r="B13" s="31"/>
      <c r="L13" s="31"/>
    </row>
    <row r="14" spans="2:12" s="1" customFormat="1" ht="12" customHeight="1">
      <c r="B14" s="31"/>
      <c r="D14" s="26" t="s">
        <v>22</v>
      </c>
      <c r="I14" s="26" t="s">
        <v>23</v>
      </c>
      <c r="J14" s="24" t="s">
        <v>1</v>
      </c>
      <c r="L14" s="31"/>
    </row>
    <row r="15" spans="2:12" s="1" customFormat="1" ht="18" customHeight="1">
      <c r="B15" s="31"/>
      <c r="E15" s="24" t="s">
        <v>24</v>
      </c>
      <c r="I15" s="26" t="s">
        <v>25</v>
      </c>
      <c r="J15" s="24" t="s">
        <v>1</v>
      </c>
      <c r="L15" s="31"/>
    </row>
    <row r="16" spans="2:12" s="1" customFormat="1" ht="7" customHeight="1">
      <c r="B16" s="31"/>
      <c r="L16" s="31"/>
    </row>
    <row r="17" spans="2:12" s="1" customFormat="1" ht="12" customHeight="1">
      <c r="B17" s="31"/>
      <c r="D17" s="26" t="s">
        <v>1472</v>
      </c>
      <c r="I17" s="26" t="s">
        <v>23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29" t="str">
        <f>'Rekapitulace stavby'!E14</f>
        <v>Vyplň údaj</v>
      </c>
      <c r="F18" s="195"/>
      <c r="G18" s="195"/>
      <c r="H18" s="195"/>
      <c r="I18" s="26" t="s">
        <v>25</v>
      </c>
      <c r="J18" s="27" t="str">
        <f>'Rekapitulace stavby'!AN14</f>
        <v>Vyplň údaj</v>
      </c>
      <c r="L18" s="31"/>
    </row>
    <row r="19" spans="2:12" s="1" customFormat="1" ht="7" customHeight="1">
      <c r="B19" s="31"/>
      <c r="L19" s="31"/>
    </row>
    <row r="20" spans="2:12" s="1" customFormat="1" ht="12" customHeight="1">
      <c r="B20" s="31"/>
      <c r="D20" s="26" t="s">
        <v>27</v>
      </c>
      <c r="I20" s="26" t="s">
        <v>23</v>
      </c>
      <c r="J20" s="24" t="s">
        <v>1</v>
      </c>
      <c r="L20" s="31"/>
    </row>
    <row r="21" spans="2:12" s="1" customFormat="1" ht="18" customHeight="1">
      <c r="B21" s="31"/>
      <c r="E21" s="24" t="s">
        <v>28</v>
      </c>
      <c r="I21" s="26" t="s">
        <v>25</v>
      </c>
      <c r="J21" s="24" t="s">
        <v>1</v>
      </c>
      <c r="L21" s="31"/>
    </row>
    <row r="22" spans="2:12" s="1" customFormat="1" ht="7" customHeight="1">
      <c r="B22" s="31"/>
      <c r="L22" s="31"/>
    </row>
    <row r="23" spans="2:12" s="1" customFormat="1" ht="12" customHeight="1">
      <c r="B23" s="31"/>
      <c r="D23" s="26" t="s">
        <v>30</v>
      </c>
      <c r="I23" s="26" t="s">
        <v>23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25</v>
      </c>
      <c r="J24" s="24" t="str">
        <f>IF('Rekapitulace stavby'!AN20="","",'Rekapitulace stavby'!AN20)</f>
        <v/>
      </c>
      <c r="L24" s="31"/>
    </row>
    <row r="25" spans="2:12" s="1" customFormat="1" ht="7" customHeight="1">
      <c r="B25" s="31"/>
      <c r="L25" s="31"/>
    </row>
    <row r="26" spans="2:12" s="1" customFormat="1" ht="12" customHeight="1">
      <c r="B26" s="31"/>
      <c r="D26" s="26" t="s">
        <v>31</v>
      </c>
      <c r="L26" s="31"/>
    </row>
    <row r="27" spans="2:12" s="7" customFormat="1" ht="16.5" customHeight="1">
      <c r="B27" s="88"/>
      <c r="E27" s="200" t="s">
        <v>1</v>
      </c>
      <c r="F27" s="200"/>
      <c r="G27" s="200"/>
      <c r="H27" s="200"/>
      <c r="L27" s="88"/>
    </row>
    <row r="28" spans="2:12" s="1" customFormat="1" ht="7" customHeight="1">
      <c r="B28" s="31"/>
      <c r="L28" s="31"/>
    </row>
    <row r="29" spans="2:12" s="1" customFormat="1" ht="7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4" customHeight="1">
      <c r="B30" s="31"/>
      <c r="D30" s="89" t="s">
        <v>32</v>
      </c>
      <c r="J30" s="65">
        <f>ROUND(J120,2)</f>
        <v>0</v>
      </c>
      <c r="L30" s="31"/>
    </row>
    <row r="31" spans="2:12" s="1" customFormat="1" ht="7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" customHeight="1">
      <c r="B32" s="31"/>
      <c r="F32" s="34" t="s">
        <v>34</v>
      </c>
      <c r="I32" s="34" t="s">
        <v>33</v>
      </c>
      <c r="J32" s="34" t="s">
        <v>35</v>
      </c>
      <c r="L32" s="31"/>
    </row>
    <row r="33" spans="2:12" s="1" customFormat="1" ht="14.4" customHeight="1">
      <c r="B33" s="31"/>
      <c r="D33" s="54" t="s">
        <v>36</v>
      </c>
      <c r="E33" s="26" t="s">
        <v>37</v>
      </c>
      <c r="F33" s="90">
        <f>ROUND((SUM(BE120:BE147)),2)</f>
        <v>0</v>
      </c>
      <c r="I33" s="91">
        <v>0.21</v>
      </c>
      <c r="J33" s="90">
        <f>ROUND(((SUM(BE120:BE147))*I33),2)</f>
        <v>0</v>
      </c>
      <c r="L33" s="31"/>
    </row>
    <row r="34" spans="2:12" s="1" customFormat="1" ht="14.4" customHeight="1">
      <c r="B34" s="31"/>
      <c r="E34" s="26" t="s">
        <v>38</v>
      </c>
      <c r="F34" s="90">
        <f>ROUND((SUM(BF120:BF147)),2)</f>
        <v>0</v>
      </c>
      <c r="I34" s="91">
        <v>0.15</v>
      </c>
      <c r="J34" s="90">
        <f>ROUND(((SUM(BF120:BF147))*I34),2)</f>
        <v>0</v>
      </c>
      <c r="L34" s="31"/>
    </row>
    <row r="35" spans="2:12" s="1" customFormat="1" ht="14.4" customHeight="1" hidden="1">
      <c r="B35" s="31"/>
      <c r="E35" s="26" t="s">
        <v>39</v>
      </c>
      <c r="F35" s="90">
        <f>ROUND((SUM(BG120:BG147)),2)</f>
        <v>0</v>
      </c>
      <c r="I35" s="91">
        <v>0.21</v>
      </c>
      <c r="J35" s="90">
        <f>0</f>
        <v>0</v>
      </c>
      <c r="L35" s="31"/>
    </row>
    <row r="36" spans="2:12" s="1" customFormat="1" ht="14.4" customHeight="1" hidden="1">
      <c r="B36" s="31"/>
      <c r="E36" s="26" t="s">
        <v>40</v>
      </c>
      <c r="F36" s="90">
        <f>ROUND((SUM(BH120:BH147)),2)</f>
        <v>0</v>
      </c>
      <c r="I36" s="91">
        <v>0.15</v>
      </c>
      <c r="J36" s="90">
        <f>0</f>
        <v>0</v>
      </c>
      <c r="L36" s="31"/>
    </row>
    <row r="37" spans="2:12" s="1" customFormat="1" ht="14.4" customHeight="1" hidden="1">
      <c r="B37" s="31"/>
      <c r="E37" s="26" t="s">
        <v>41</v>
      </c>
      <c r="F37" s="90">
        <f>ROUND((SUM(BI120:BI147)),2)</f>
        <v>0</v>
      </c>
      <c r="I37" s="91">
        <v>0</v>
      </c>
      <c r="J37" s="90">
        <f>0</f>
        <v>0</v>
      </c>
      <c r="L37" s="31"/>
    </row>
    <row r="38" spans="2:12" s="1" customFormat="1" ht="7" customHeight="1">
      <c r="B38" s="31"/>
      <c r="L38" s="31"/>
    </row>
    <row r="39" spans="2:12" s="1" customFormat="1" ht="25.4" customHeight="1">
      <c r="B39" s="31"/>
      <c r="C39" s="92"/>
      <c r="D39" s="93" t="s">
        <v>42</v>
      </c>
      <c r="E39" s="56"/>
      <c r="F39" s="56"/>
      <c r="G39" s="94" t="s">
        <v>43</v>
      </c>
      <c r="H39" s="95" t="s">
        <v>44</v>
      </c>
      <c r="I39" s="56"/>
      <c r="J39" s="96">
        <f>SUM(J30:J37)</f>
        <v>0</v>
      </c>
      <c r="K39" s="97"/>
      <c r="L39" s="31"/>
    </row>
    <row r="40" spans="2:12" s="1" customFormat="1" ht="14.4" customHeight="1">
      <c r="B40" s="31"/>
      <c r="L40" s="31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5">
      <c r="B61" s="31"/>
      <c r="D61" s="42" t="s">
        <v>47</v>
      </c>
      <c r="E61" s="33"/>
      <c r="F61" s="98" t="s">
        <v>48</v>
      </c>
      <c r="G61" s="42" t="s">
        <v>47</v>
      </c>
      <c r="H61" s="33"/>
      <c r="I61" s="33"/>
      <c r="J61" s="99" t="s">
        <v>48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3">
      <c r="B65" s="31"/>
      <c r="D65" s="40" t="s">
        <v>1474</v>
      </c>
      <c r="E65" s="41"/>
      <c r="F65" s="41"/>
      <c r="G65" s="40" t="s">
        <v>1473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5">
      <c r="B76" s="31"/>
      <c r="D76" s="42" t="s">
        <v>47</v>
      </c>
      <c r="E76" s="33"/>
      <c r="F76" s="98" t="s">
        <v>48</v>
      </c>
      <c r="G76" s="42" t="s">
        <v>47</v>
      </c>
      <c r="H76" s="33"/>
      <c r="I76" s="33"/>
      <c r="J76" s="99" t="s">
        <v>48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7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5" customHeight="1">
      <c r="B82" s="31"/>
      <c r="C82" s="20" t="s">
        <v>101</v>
      </c>
      <c r="L82" s="31"/>
    </row>
    <row r="83" spans="2:12" s="1" customFormat="1" ht="7" customHeight="1">
      <c r="B83" s="31"/>
      <c r="L83" s="31"/>
    </row>
    <row r="84" spans="2:12" s="1" customFormat="1" ht="12" customHeight="1">
      <c r="B84" s="31"/>
      <c r="C84" s="26" t="s">
        <v>15</v>
      </c>
      <c r="L84" s="31"/>
    </row>
    <row r="85" spans="2:12" s="1" customFormat="1" ht="26.25" customHeight="1">
      <c r="B85" s="31"/>
      <c r="E85" s="227" t="str">
        <f>E7</f>
        <v xml:space="preserve">Revitalizace prostor OGV, objekt Komenského 10, Jihlava </v>
      </c>
      <c r="F85" s="228"/>
      <c r="G85" s="228"/>
      <c r="H85" s="228"/>
      <c r="L85" s="31"/>
    </row>
    <row r="86" spans="2:12" s="1" customFormat="1" ht="12" customHeight="1">
      <c r="B86" s="31"/>
      <c r="C86" s="26" t="s">
        <v>99</v>
      </c>
      <c r="L86" s="31"/>
    </row>
    <row r="87" spans="2:12" s="1" customFormat="1" ht="16.5" customHeight="1">
      <c r="B87" s="31"/>
      <c r="E87" s="216" t="str">
        <f>E9</f>
        <v>7 - VZT</v>
      </c>
      <c r="F87" s="226"/>
      <c r="G87" s="226"/>
      <c r="H87" s="226"/>
      <c r="L87" s="31"/>
    </row>
    <row r="88" spans="2:12" s="1" customFormat="1" ht="7" customHeight="1">
      <c r="B88" s="31"/>
      <c r="L88" s="31"/>
    </row>
    <row r="89" spans="2:12" s="1" customFormat="1" ht="12" customHeight="1">
      <c r="B89" s="31"/>
      <c r="C89" s="26" t="s">
        <v>18</v>
      </c>
      <c r="F89" s="24" t="str">
        <f>F12</f>
        <v xml:space="preserve"> </v>
      </c>
      <c r="I89" s="26" t="s">
        <v>20</v>
      </c>
      <c r="J89" s="51" t="str">
        <f>IF(J12="","",J12)</f>
        <v>24. 8. 2023</v>
      </c>
      <c r="L89" s="31"/>
    </row>
    <row r="90" spans="2:12" s="1" customFormat="1" ht="7" customHeight="1">
      <c r="B90" s="31"/>
      <c r="L90" s="31"/>
    </row>
    <row r="91" spans="2:12" s="1" customFormat="1" ht="15.15" customHeight="1">
      <c r="B91" s="31"/>
      <c r="C91" s="26" t="s">
        <v>22</v>
      </c>
      <c r="F91" s="24" t="str">
        <f>E15</f>
        <v>Oblastní galerie Vysočiny v Jihlavě</v>
      </c>
      <c r="I91" s="26" t="s">
        <v>27</v>
      </c>
      <c r="J91" s="29" t="str">
        <f>E21</f>
        <v>Atelier Tsunami s.r.o.</v>
      </c>
      <c r="L91" s="31"/>
    </row>
    <row r="92" spans="2:12" s="1" customFormat="1" ht="15.15" customHeight="1">
      <c r="B92" s="31"/>
      <c r="C92" s="26" t="s">
        <v>1472</v>
      </c>
      <c r="F92" s="24" t="str">
        <f>IF(E18="","",E18)</f>
        <v>Vyplň údaj</v>
      </c>
      <c r="I92" s="26" t="s">
        <v>30</v>
      </c>
      <c r="J92" s="29" t="str">
        <f>E24</f>
        <v xml:space="preserve"> </v>
      </c>
      <c r="L92" s="31"/>
    </row>
    <row r="93" spans="2:12" s="1" customFormat="1" ht="10.25" customHeight="1">
      <c r="B93" s="31"/>
      <c r="L93" s="31"/>
    </row>
    <row r="94" spans="2:12" s="1" customFormat="1" ht="29.25" customHeight="1">
      <c r="B94" s="31"/>
      <c r="C94" s="100" t="s">
        <v>102</v>
      </c>
      <c r="D94" s="92"/>
      <c r="E94" s="92"/>
      <c r="F94" s="92"/>
      <c r="G94" s="92"/>
      <c r="H94" s="92"/>
      <c r="I94" s="92"/>
      <c r="J94" s="101" t="s">
        <v>103</v>
      </c>
      <c r="K94" s="92"/>
      <c r="L94" s="31"/>
    </row>
    <row r="95" spans="2:12" s="1" customFormat="1" ht="10.25" customHeight="1">
      <c r="B95" s="31"/>
      <c r="L95" s="31"/>
    </row>
    <row r="96" spans="2:47" s="1" customFormat="1" ht="22.75" customHeight="1">
      <c r="B96" s="31"/>
      <c r="C96" s="102" t="s">
        <v>104</v>
      </c>
      <c r="J96" s="65">
        <f>J120</f>
        <v>0</v>
      </c>
      <c r="L96" s="31"/>
      <c r="AU96" s="16" t="s">
        <v>105</v>
      </c>
    </row>
    <row r="97" spans="2:12" s="8" customFormat="1" ht="25" customHeight="1">
      <c r="B97" s="103"/>
      <c r="D97" s="104" t="s">
        <v>1327</v>
      </c>
      <c r="E97" s="105"/>
      <c r="F97" s="105"/>
      <c r="G97" s="105"/>
      <c r="H97" s="105"/>
      <c r="I97" s="105"/>
      <c r="J97" s="106">
        <f>J121</f>
        <v>0</v>
      </c>
      <c r="L97" s="103"/>
    </row>
    <row r="98" spans="2:12" s="8" customFormat="1" ht="25" customHeight="1">
      <c r="B98" s="103"/>
      <c r="D98" s="104" t="s">
        <v>1328</v>
      </c>
      <c r="E98" s="105"/>
      <c r="F98" s="105"/>
      <c r="G98" s="105"/>
      <c r="H98" s="105"/>
      <c r="I98" s="105"/>
      <c r="J98" s="106">
        <f>J125</f>
        <v>0</v>
      </c>
      <c r="L98" s="103"/>
    </row>
    <row r="99" spans="2:12" s="8" customFormat="1" ht="25" customHeight="1">
      <c r="B99" s="103"/>
      <c r="D99" s="104" t="s">
        <v>1329</v>
      </c>
      <c r="E99" s="105"/>
      <c r="F99" s="105"/>
      <c r="G99" s="105"/>
      <c r="H99" s="105"/>
      <c r="I99" s="105"/>
      <c r="J99" s="106">
        <f>J134</f>
        <v>0</v>
      </c>
      <c r="L99" s="103"/>
    </row>
    <row r="100" spans="2:12" s="8" customFormat="1" ht="25" customHeight="1">
      <c r="B100" s="103"/>
      <c r="D100" s="104" t="s">
        <v>1330</v>
      </c>
      <c r="E100" s="105"/>
      <c r="F100" s="105"/>
      <c r="G100" s="105"/>
      <c r="H100" s="105"/>
      <c r="I100" s="105"/>
      <c r="J100" s="106">
        <f>J141</f>
        <v>0</v>
      </c>
      <c r="L100" s="103"/>
    </row>
    <row r="101" spans="2:12" s="1" customFormat="1" ht="21.75" customHeight="1">
      <c r="B101" s="31"/>
      <c r="L101" s="31"/>
    </row>
    <row r="102" spans="2:12" s="1" customFormat="1" ht="7" customHeight="1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31"/>
    </row>
    <row r="106" spans="2:12" s="1" customFormat="1" ht="7" customHeight="1"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31"/>
    </row>
    <row r="107" spans="2:12" s="1" customFormat="1" ht="25" customHeight="1">
      <c r="B107" s="31"/>
      <c r="C107" s="20" t="s">
        <v>127</v>
      </c>
      <c r="L107" s="31"/>
    </row>
    <row r="108" spans="2:12" s="1" customFormat="1" ht="7" customHeight="1">
      <c r="B108" s="31"/>
      <c r="L108" s="31"/>
    </row>
    <row r="109" spans="2:12" s="1" customFormat="1" ht="12" customHeight="1">
      <c r="B109" s="31"/>
      <c r="C109" s="26" t="s">
        <v>15</v>
      </c>
      <c r="L109" s="31"/>
    </row>
    <row r="110" spans="2:12" s="1" customFormat="1" ht="26.25" customHeight="1">
      <c r="B110" s="31"/>
      <c r="E110" s="227" t="str">
        <f>E7</f>
        <v xml:space="preserve">Revitalizace prostor OGV, objekt Komenského 10, Jihlava </v>
      </c>
      <c r="F110" s="228"/>
      <c r="G110" s="228"/>
      <c r="H110" s="228"/>
      <c r="L110" s="31"/>
    </row>
    <row r="111" spans="2:12" s="1" customFormat="1" ht="12" customHeight="1">
      <c r="B111" s="31"/>
      <c r="C111" s="26" t="s">
        <v>99</v>
      </c>
      <c r="L111" s="31"/>
    </row>
    <row r="112" spans="2:12" s="1" customFormat="1" ht="16.5" customHeight="1">
      <c r="B112" s="31"/>
      <c r="E112" s="216" t="str">
        <f>E9</f>
        <v>7 - VZT</v>
      </c>
      <c r="F112" s="226"/>
      <c r="G112" s="226"/>
      <c r="H112" s="226"/>
      <c r="L112" s="31"/>
    </row>
    <row r="113" spans="2:12" s="1" customFormat="1" ht="7" customHeight="1">
      <c r="B113" s="31"/>
      <c r="L113" s="31"/>
    </row>
    <row r="114" spans="2:12" s="1" customFormat="1" ht="12" customHeight="1">
      <c r="B114" s="31"/>
      <c r="C114" s="26" t="s">
        <v>18</v>
      </c>
      <c r="F114" s="24" t="str">
        <f>F12</f>
        <v xml:space="preserve"> </v>
      </c>
      <c r="I114" s="26" t="s">
        <v>20</v>
      </c>
      <c r="J114" s="51" t="str">
        <f>IF(J12="","",J12)</f>
        <v>24. 8. 2023</v>
      </c>
      <c r="L114" s="31"/>
    </row>
    <row r="115" spans="2:12" s="1" customFormat="1" ht="7" customHeight="1">
      <c r="B115" s="31"/>
      <c r="L115" s="31"/>
    </row>
    <row r="116" spans="2:12" s="1" customFormat="1" ht="15.15" customHeight="1">
      <c r="B116" s="31"/>
      <c r="C116" s="26" t="s">
        <v>22</v>
      </c>
      <c r="F116" s="24" t="str">
        <f>E15</f>
        <v>Oblastní galerie Vysočiny v Jihlavě</v>
      </c>
      <c r="I116" s="26" t="s">
        <v>27</v>
      </c>
      <c r="J116" s="29" t="str">
        <f>E21</f>
        <v>Atelier Tsunami s.r.o.</v>
      </c>
      <c r="L116" s="31"/>
    </row>
    <row r="117" spans="2:12" s="1" customFormat="1" ht="15.15" customHeight="1">
      <c r="B117" s="31"/>
      <c r="C117" s="26" t="s">
        <v>1472</v>
      </c>
      <c r="F117" s="24" t="str">
        <f>IF(E18="","",E18)</f>
        <v>Vyplň údaj</v>
      </c>
      <c r="I117" s="26" t="s">
        <v>30</v>
      </c>
      <c r="J117" s="29" t="str">
        <f>E24</f>
        <v xml:space="preserve"> </v>
      </c>
      <c r="L117" s="31"/>
    </row>
    <row r="118" spans="2:12" s="1" customFormat="1" ht="10.25" customHeight="1">
      <c r="B118" s="31"/>
      <c r="L118" s="31"/>
    </row>
    <row r="119" spans="2:20" s="10" customFormat="1" ht="29.25" customHeight="1">
      <c r="B119" s="111"/>
      <c r="C119" s="112" t="s">
        <v>128</v>
      </c>
      <c r="D119" s="113" t="s">
        <v>55</v>
      </c>
      <c r="E119" s="113" t="s">
        <v>51</v>
      </c>
      <c r="F119" s="113" t="s">
        <v>52</v>
      </c>
      <c r="G119" s="113" t="s">
        <v>129</v>
      </c>
      <c r="H119" s="113" t="s">
        <v>130</v>
      </c>
      <c r="I119" s="113" t="s">
        <v>131</v>
      </c>
      <c r="J119" s="114" t="s">
        <v>103</v>
      </c>
      <c r="K119" s="115" t="s">
        <v>132</v>
      </c>
      <c r="L119" s="111"/>
      <c r="M119" s="58" t="s">
        <v>1</v>
      </c>
      <c r="N119" s="59" t="s">
        <v>36</v>
      </c>
      <c r="O119" s="59" t="s">
        <v>133</v>
      </c>
      <c r="P119" s="59" t="s">
        <v>134</v>
      </c>
      <c r="Q119" s="59" t="s">
        <v>135</v>
      </c>
      <c r="R119" s="59" t="s">
        <v>136</v>
      </c>
      <c r="S119" s="59" t="s">
        <v>137</v>
      </c>
      <c r="T119" s="60" t="s">
        <v>138</v>
      </c>
    </row>
    <row r="120" spans="2:63" s="1" customFormat="1" ht="22.75" customHeight="1">
      <c r="B120" s="31"/>
      <c r="C120" s="63" t="s">
        <v>139</v>
      </c>
      <c r="J120" s="116">
        <f>BK120</f>
        <v>0</v>
      </c>
      <c r="L120" s="31"/>
      <c r="M120" s="61"/>
      <c r="N120" s="52"/>
      <c r="O120" s="52"/>
      <c r="P120" s="117">
        <f>P121+P125+P134+P141</f>
        <v>0</v>
      </c>
      <c r="Q120" s="52"/>
      <c r="R120" s="117">
        <f>R121+R125+R134+R141</f>
        <v>0</v>
      </c>
      <c r="S120" s="52"/>
      <c r="T120" s="118">
        <f>T121+T125+T134+T141</f>
        <v>0</v>
      </c>
      <c r="AT120" s="16" t="s">
        <v>69</v>
      </c>
      <c r="AU120" s="16" t="s">
        <v>105</v>
      </c>
      <c r="BK120" s="119">
        <f>BK121+BK125+BK134+BK141</f>
        <v>0</v>
      </c>
    </row>
    <row r="121" spans="2:63" s="11" customFormat="1" ht="25.9" customHeight="1">
      <c r="B121" s="120"/>
      <c r="D121" s="121" t="s">
        <v>69</v>
      </c>
      <c r="E121" s="122" t="s">
        <v>74</v>
      </c>
      <c r="F121" s="122" t="s">
        <v>1331</v>
      </c>
      <c r="I121" s="123"/>
      <c r="J121" s="124">
        <f>BK121</f>
        <v>0</v>
      </c>
      <c r="L121" s="120"/>
      <c r="M121" s="125"/>
      <c r="P121" s="126">
        <f>SUM(P122:P124)</f>
        <v>0</v>
      </c>
      <c r="R121" s="126">
        <f>SUM(R122:R124)</f>
        <v>0</v>
      </c>
      <c r="T121" s="127">
        <f>SUM(T122:T124)</f>
        <v>0</v>
      </c>
      <c r="AR121" s="121" t="s">
        <v>74</v>
      </c>
      <c r="AT121" s="128" t="s">
        <v>69</v>
      </c>
      <c r="AU121" s="128" t="s">
        <v>70</v>
      </c>
      <c r="AY121" s="121" t="s">
        <v>142</v>
      </c>
      <c r="BK121" s="129">
        <f>SUM(BK122:BK124)</f>
        <v>0</v>
      </c>
    </row>
    <row r="122" spans="2:65" s="1" customFormat="1" ht="66.5" customHeight="1">
      <c r="B122" s="132"/>
      <c r="C122" s="133" t="s">
        <v>74</v>
      </c>
      <c r="D122" s="133" t="s">
        <v>144</v>
      </c>
      <c r="E122" s="134" t="s">
        <v>1332</v>
      </c>
      <c r="F122" s="135" t="s">
        <v>1459</v>
      </c>
      <c r="G122" s="136" t="s">
        <v>200</v>
      </c>
      <c r="H122" s="137">
        <v>8</v>
      </c>
      <c r="I122" s="138"/>
      <c r="J122" s="139">
        <f>ROUND(I122*H122,2)</f>
        <v>0</v>
      </c>
      <c r="K122" s="140"/>
      <c r="L122" s="31"/>
      <c r="M122" s="141" t="s">
        <v>1</v>
      </c>
      <c r="N122" s="142" t="s">
        <v>37</v>
      </c>
      <c r="P122" s="143">
        <f>O122*H122</f>
        <v>0</v>
      </c>
      <c r="Q122" s="143">
        <v>0</v>
      </c>
      <c r="R122" s="143">
        <f>Q122*H122</f>
        <v>0</v>
      </c>
      <c r="S122" s="143">
        <v>0</v>
      </c>
      <c r="T122" s="144">
        <f>S122*H122</f>
        <v>0</v>
      </c>
      <c r="AR122" s="145" t="s">
        <v>84</v>
      </c>
      <c r="AT122" s="145" t="s">
        <v>144</v>
      </c>
      <c r="AU122" s="145" t="s">
        <v>74</v>
      </c>
      <c r="AY122" s="16" t="s">
        <v>142</v>
      </c>
      <c r="BE122" s="146">
        <f>IF(N122="základní",J122,0)</f>
        <v>0</v>
      </c>
      <c r="BF122" s="146">
        <f>IF(N122="snížená",J122,0)</f>
        <v>0</v>
      </c>
      <c r="BG122" s="146">
        <f>IF(N122="zákl. přenesená",J122,0)</f>
        <v>0</v>
      </c>
      <c r="BH122" s="146">
        <f>IF(N122="sníž. přenesená",J122,0)</f>
        <v>0</v>
      </c>
      <c r="BI122" s="146">
        <f>IF(N122="nulová",J122,0)</f>
        <v>0</v>
      </c>
      <c r="BJ122" s="16" t="s">
        <v>74</v>
      </c>
      <c r="BK122" s="146">
        <f>ROUND(I122*H122,2)</f>
        <v>0</v>
      </c>
      <c r="BL122" s="16" t="s">
        <v>84</v>
      </c>
      <c r="BM122" s="145" t="s">
        <v>78</v>
      </c>
    </row>
    <row r="123" spans="2:47" s="1" customFormat="1" ht="12">
      <c r="B123" s="31"/>
      <c r="D123" s="148" t="s">
        <v>987</v>
      </c>
      <c r="F123" s="184"/>
      <c r="I123" s="185"/>
      <c r="L123" s="31"/>
      <c r="M123" s="186"/>
      <c r="T123" s="55"/>
      <c r="AT123" s="16" t="s">
        <v>987</v>
      </c>
      <c r="AU123" s="16" t="s">
        <v>74</v>
      </c>
    </row>
    <row r="124" spans="2:65" s="1" customFormat="1" ht="16.5" customHeight="1">
      <c r="B124" s="132"/>
      <c r="C124" s="133" t="s">
        <v>78</v>
      </c>
      <c r="D124" s="133" t="s">
        <v>144</v>
      </c>
      <c r="E124" s="134" t="s">
        <v>1333</v>
      </c>
      <c r="F124" s="135" t="s">
        <v>1334</v>
      </c>
      <c r="G124" s="136" t="s">
        <v>200</v>
      </c>
      <c r="H124" s="137">
        <v>8</v>
      </c>
      <c r="I124" s="138"/>
      <c r="J124" s="139">
        <f>ROUND(I124*H124,2)</f>
        <v>0</v>
      </c>
      <c r="K124" s="140"/>
      <c r="L124" s="31"/>
      <c r="M124" s="141" t="s">
        <v>1</v>
      </c>
      <c r="N124" s="142" t="s">
        <v>37</v>
      </c>
      <c r="P124" s="143">
        <f>O124*H124</f>
        <v>0</v>
      </c>
      <c r="Q124" s="143">
        <v>0</v>
      </c>
      <c r="R124" s="143">
        <f>Q124*H124</f>
        <v>0</v>
      </c>
      <c r="S124" s="143">
        <v>0</v>
      </c>
      <c r="T124" s="144">
        <f>S124*H124</f>
        <v>0</v>
      </c>
      <c r="AR124" s="145" t="s">
        <v>84</v>
      </c>
      <c r="AT124" s="145" t="s">
        <v>144</v>
      </c>
      <c r="AU124" s="145" t="s">
        <v>74</v>
      </c>
      <c r="AY124" s="16" t="s">
        <v>142</v>
      </c>
      <c r="BE124" s="146">
        <f>IF(N124="základní",J124,0)</f>
        <v>0</v>
      </c>
      <c r="BF124" s="146">
        <f>IF(N124="snížená",J124,0)</f>
        <v>0</v>
      </c>
      <c r="BG124" s="146">
        <f>IF(N124="zákl. přenesená",J124,0)</f>
        <v>0</v>
      </c>
      <c r="BH124" s="146">
        <f>IF(N124="sníž. přenesená",J124,0)</f>
        <v>0</v>
      </c>
      <c r="BI124" s="146">
        <f>IF(N124="nulová",J124,0)</f>
        <v>0</v>
      </c>
      <c r="BJ124" s="16" t="s">
        <v>74</v>
      </c>
      <c r="BK124" s="146">
        <f>ROUND(I124*H124,2)</f>
        <v>0</v>
      </c>
      <c r="BL124" s="16" t="s">
        <v>84</v>
      </c>
      <c r="BM124" s="145" t="s">
        <v>84</v>
      </c>
    </row>
    <row r="125" spans="2:63" s="11" customFormat="1" ht="25.9" customHeight="1">
      <c r="B125" s="120"/>
      <c r="D125" s="121" t="s">
        <v>69</v>
      </c>
      <c r="E125" s="122" t="s">
        <v>78</v>
      </c>
      <c r="F125" s="122" t="s">
        <v>1335</v>
      </c>
      <c r="I125" s="123"/>
      <c r="J125" s="124">
        <f>BK125</f>
        <v>0</v>
      </c>
      <c r="L125" s="120"/>
      <c r="M125" s="125"/>
      <c r="P125" s="126">
        <f>SUM(P126:P133)</f>
        <v>0</v>
      </c>
      <c r="R125" s="126">
        <f>SUM(R126:R133)</f>
        <v>0</v>
      </c>
      <c r="T125" s="127">
        <f>SUM(T126:T133)</f>
        <v>0</v>
      </c>
      <c r="AR125" s="121" t="s">
        <v>74</v>
      </c>
      <c r="AT125" s="128" t="s">
        <v>69</v>
      </c>
      <c r="AU125" s="128" t="s">
        <v>70</v>
      </c>
      <c r="AY125" s="121" t="s">
        <v>142</v>
      </c>
      <c r="BK125" s="129">
        <f>SUM(BK126:BK133)</f>
        <v>0</v>
      </c>
    </row>
    <row r="126" spans="2:65" s="1" customFormat="1" ht="80.5" customHeight="1">
      <c r="B126" s="132"/>
      <c r="C126" s="133" t="s">
        <v>81</v>
      </c>
      <c r="D126" s="133" t="s">
        <v>144</v>
      </c>
      <c r="E126" s="134" t="s">
        <v>1336</v>
      </c>
      <c r="F126" s="135" t="s">
        <v>1460</v>
      </c>
      <c r="G126" s="136" t="s">
        <v>200</v>
      </c>
      <c r="H126" s="137">
        <v>1</v>
      </c>
      <c r="I126" s="138"/>
      <c r="J126" s="139">
        <f aca="true" t="shared" si="0" ref="J126:J133">ROUND(I126*H126,2)</f>
        <v>0</v>
      </c>
      <c r="K126" s="140"/>
      <c r="L126" s="31"/>
      <c r="M126" s="141" t="s">
        <v>1</v>
      </c>
      <c r="N126" s="142" t="s">
        <v>37</v>
      </c>
      <c r="P126" s="143">
        <f aca="true" t="shared" si="1" ref="P126:P133">O126*H126</f>
        <v>0</v>
      </c>
      <c r="Q126" s="143">
        <v>0</v>
      </c>
      <c r="R126" s="143">
        <f aca="true" t="shared" si="2" ref="R126:R133">Q126*H126</f>
        <v>0</v>
      </c>
      <c r="S126" s="143">
        <v>0</v>
      </c>
      <c r="T126" s="144">
        <f aca="true" t="shared" si="3" ref="T126:T133">S126*H126</f>
        <v>0</v>
      </c>
      <c r="AR126" s="145" t="s">
        <v>84</v>
      </c>
      <c r="AT126" s="145" t="s">
        <v>144</v>
      </c>
      <c r="AU126" s="145" t="s">
        <v>74</v>
      </c>
      <c r="AY126" s="16" t="s">
        <v>142</v>
      </c>
      <c r="BE126" s="146">
        <f aca="true" t="shared" si="4" ref="BE126:BE133">IF(N126="základní",J126,0)</f>
        <v>0</v>
      </c>
      <c r="BF126" s="146">
        <f aca="true" t="shared" si="5" ref="BF126:BF133">IF(N126="snížená",J126,0)</f>
        <v>0</v>
      </c>
      <c r="BG126" s="146">
        <f aca="true" t="shared" si="6" ref="BG126:BG133">IF(N126="zákl. přenesená",J126,0)</f>
        <v>0</v>
      </c>
      <c r="BH126" s="146">
        <f aca="true" t="shared" si="7" ref="BH126:BH133">IF(N126="sníž. přenesená",J126,0)</f>
        <v>0</v>
      </c>
      <c r="BI126" s="146">
        <f aca="true" t="shared" si="8" ref="BI126:BI133">IF(N126="nulová",J126,0)</f>
        <v>0</v>
      </c>
      <c r="BJ126" s="16" t="s">
        <v>74</v>
      </c>
      <c r="BK126" s="146">
        <f aca="true" t="shared" si="9" ref="BK126:BK133">ROUND(I126*H126,2)</f>
        <v>0</v>
      </c>
      <c r="BL126" s="16" t="s">
        <v>84</v>
      </c>
      <c r="BM126" s="145" t="s">
        <v>88</v>
      </c>
    </row>
    <row r="127" spans="2:65" s="1" customFormat="1" ht="37.75" customHeight="1">
      <c r="B127" s="132"/>
      <c r="C127" s="133" t="s">
        <v>84</v>
      </c>
      <c r="D127" s="133" t="s">
        <v>144</v>
      </c>
      <c r="E127" s="134" t="s">
        <v>1337</v>
      </c>
      <c r="F127" s="135" t="s">
        <v>1461</v>
      </c>
      <c r="G127" s="136" t="s">
        <v>200</v>
      </c>
      <c r="H127" s="137">
        <v>1</v>
      </c>
      <c r="I127" s="138"/>
      <c r="J127" s="139">
        <f t="shared" si="0"/>
        <v>0</v>
      </c>
      <c r="K127" s="140"/>
      <c r="L127" s="31"/>
      <c r="M127" s="141" t="s">
        <v>1</v>
      </c>
      <c r="N127" s="142" t="s">
        <v>37</v>
      </c>
      <c r="P127" s="143">
        <f t="shared" si="1"/>
        <v>0</v>
      </c>
      <c r="Q127" s="143">
        <v>0</v>
      </c>
      <c r="R127" s="143">
        <f t="shared" si="2"/>
        <v>0</v>
      </c>
      <c r="S127" s="143">
        <v>0</v>
      </c>
      <c r="T127" s="144">
        <f t="shared" si="3"/>
        <v>0</v>
      </c>
      <c r="AR127" s="145" t="s">
        <v>84</v>
      </c>
      <c r="AT127" s="145" t="s">
        <v>144</v>
      </c>
      <c r="AU127" s="145" t="s">
        <v>74</v>
      </c>
      <c r="AY127" s="16" t="s">
        <v>142</v>
      </c>
      <c r="BE127" s="146">
        <f t="shared" si="4"/>
        <v>0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6" t="s">
        <v>74</v>
      </c>
      <c r="BK127" s="146">
        <f t="shared" si="9"/>
        <v>0</v>
      </c>
      <c r="BL127" s="16" t="s">
        <v>84</v>
      </c>
      <c r="BM127" s="145" t="s">
        <v>92</v>
      </c>
    </row>
    <row r="128" spans="2:65" s="1" customFormat="1" ht="44.25" customHeight="1">
      <c r="B128" s="132"/>
      <c r="C128" s="133" t="s">
        <v>85</v>
      </c>
      <c r="D128" s="133" t="s">
        <v>144</v>
      </c>
      <c r="E128" s="134" t="s">
        <v>1338</v>
      </c>
      <c r="F128" s="135" t="s">
        <v>1463</v>
      </c>
      <c r="G128" s="136" t="s">
        <v>200</v>
      </c>
      <c r="H128" s="137">
        <v>1</v>
      </c>
      <c r="I128" s="138"/>
      <c r="J128" s="139">
        <f t="shared" si="0"/>
        <v>0</v>
      </c>
      <c r="K128" s="140"/>
      <c r="L128" s="31"/>
      <c r="M128" s="141" t="s">
        <v>1</v>
      </c>
      <c r="N128" s="142" t="s">
        <v>37</v>
      </c>
      <c r="P128" s="143">
        <f t="shared" si="1"/>
        <v>0</v>
      </c>
      <c r="Q128" s="143">
        <v>0</v>
      </c>
      <c r="R128" s="143">
        <f t="shared" si="2"/>
        <v>0</v>
      </c>
      <c r="S128" s="143">
        <v>0</v>
      </c>
      <c r="T128" s="144">
        <f t="shared" si="3"/>
        <v>0</v>
      </c>
      <c r="AR128" s="145" t="s">
        <v>84</v>
      </c>
      <c r="AT128" s="145" t="s">
        <v>144</v>
      </c>
      <c r="AU128" s="145" t="s">
        <v>74</v>
      </c>
      <c r="AY128" s="16" t="s">
        <v>142</v>
      </c>
      <c r="BE128" s="146">
        <f t="shared" si="4"/>
        <v>0</v>
      </c>
      <c r="BF128" s="146">
        <f t="shared" si="5"/>
        <v>0</v>
      </c>
      <c r="BG128" s="146">
        <f t="shared" si="6"/>
        <v>0</v>
      </c>
      <c r="BH128" s="146">
        <f t="shared" si="7"/>
        <v>0</v>
      </c>
      <c r="BI128" s="146">
        <f t="shared" si="8"/>
        <v>0</v>
      </c>
      <c r="BJ128" s="16" t="s">
        <v>74</v>
      </c>
      <c r="BK128" s="146">
        <f t="shared" si="9"/>
        <v>0</v>
      </c>
      <c r="BL128" s="16" t="s">
        <v>84</v>
      </c>
      <c r="BM128" s="145" t="s">
        <v>183</v>
      </c>
    </row>
    <row r="129" spans="2:65" s="1" customFormat="1" ht="33" customHeight="1">
      <c r="B129" s="132"/>
      <c r="C129" s="133" t="s">
        <v>88</v>
      </c>
      <c r="D129" s="133" t="s">
        <v>144</v>
      </c>
      <c r="E129" s="134" t="s">
        <v>1339</v>
      </c>
      <c r="F129" s="135" t="s">
        <v>1340</v>
      </c>
      <c r="G129" s="136" t="s">
        <v>1341</v>
      </c>
      <c r="H129" s="137">
        <v>20</v>
      </c>
      <c r="I129" s="138"/>
      <c r="J129" s="139">
        <f t="shared" si="0"/>
        <v>0</v>
      </c>
      <c r="K129" s="140"/>
      <c r="L129" s="31"/>
      <c r="M129" s="141" t="s">
        <v>1</v>
      </c>
      <c r="N129" s="142" t="s">
        <v>37</v>
      </c>
      <c r="P129" s="143">
        <f t="shared" si="1"/>
        <v>0</v>
      </c>
      <c r="Q129" s="143">
        <v>0</v>
      </c>
      <c r="R129" s="143">
        <f t="shared" si="2"/>
        <v>0</v>
      </c>
      <c r="S129" s="143">
        <v>0</v>
      </c>
      <c r="T129" s="144">
        <f t="shared" si="3"/>
        <v>0</v>
      </c>
      <c r="AR129" s="145" t="s">
        <v>84</v>
      </c>
      <c r="AT129" s="145" t="s">
        <v>144</v>
      </c>
      <c r="AU129" s="145" t="s">
        <v>74</v>
      </c>
      <c r="AY129" s="16" t="s">
        <v>142</v>
      </c>
      <c r="BE129" s="146">
        <f t="shared" si="4"/>
        <v>0</v>
      </c>
      <c r="BF129" s="146">
        <f t="shared" si="5"/>
        <v>0</v>
      </c>
      <c r="BG129" s="146">
        <f t="shared" si="6"/>
        <v>0</v>
      </c>
      <c r="BH129" s="146">
        <f t="shared" si="7"/>
        <v>0</v>
      </c>
      <c r="BI129" s="146">
        <f t="shared" si="8"/>
        <v>0</v>
      </c>
      <c r="BJ129" s="16" t="s">
        <v>74</v>
      </c>
      <c r="BK129" s="146">
        <f t="shared" si="9"/>
        <v>0</v>
      </c>
      <c r="BL129" s="16" t="s">
        <v>84</v>
      </c>
      <c r="BM129" s="145" t="s">
        <v>186</v>
      </c>
    </row>
    <row r="130" spans="2:65" s="1" customFormat="1" ht="24.15" customHeight="1">
      <c r="B130" s="132"/>
      <c r="C130" s="133" t="s">
        <v>89</v>
      </c>
      <c r="D130" s="133" t="s">
        <v>144</v>
      </c>
      <c r="E130" s="134" t="s">
        <v>1342</v>
      </c>
      <c r="F130" s="135" t="s">
        <v>1343</v>
      </c>
      <c r="G130" s="136" t="s">
        <v>1341</v>
      </c>
      <c r="H130" s="137">
        <v>6</v>
      </c>
      <c r="I130" s="138"/>
      <c r="J130" s="139">
        <f t="shared" si="0"/>
        <v>0</v>
      </c>
      <c r="K130" s="140"/>
      <c r="L130" s="31"/>
      <c r="M130" s="141" t="s">
        <v>1</v>
      </c>
      <c r="N130" s="142" t="s">
        <v>37</v>
      </c>
      <c r="P130" s="143">
        <f t="shared" si="1"/>
        <v>0</v>
      </c>
      <c r="Q130" s="143">
        <v>0</v>
      </c>
      <c r="R130" s="143">
        <f t="shared" si="2"/>
        <v>0</v>
      </c>
      <c r="S130" s="143">
        <v>0</v>
      </c>
      <c r="T130" s="144">
        <f t="shared" si="3"/>
        <v>0</v>
      </c>
      <c r="AR130" s="145" t="s">
        <v>84</v>
      </c>
      <c r="AT130" s="145" t="s">
        <v>144</v>
      </c>
      <c r="AU130" s="145" t="s">
        <v>74</v>
      </c>
      <c r="AY130" s="16" t="s">
        <v>142</v>
      </c>
      <c r="BE130" s="146">
        <f t="shared" si="4"/>
        <v>0</v>
      </c>
      <c r="BF130" s="146">
        <f t="shared" si="5"/>
        <v>0</v>
      </c>
      <c r="BG130" s="146">
        <f t="shared" si="6"/>
        <v>0</v>
      </c>
      <c r="BH130" s="146">
        <f t="shared" si="7"/>
        <v>0</v>
      </c>
      <c r="BI130" s="146">
        <f t="shared" si="8"/>
        <v>0</v>
      </c>
      <c r="BJ130" s="16" t="s">
        <v>74</v>
      </c>
      <c r="BK130" s="146">
        <f t="shared" si="9"/>
        <v>0</v>
      </c>
      <c r="BL130" s="16" t="s">
        <v>84</v>
      </c>
      <c r="BM130" s="145" t="s">
        <v>191</v>
      </c>
    </row>
    <row r="131" spans="2:65" s="1" customFormat="1" ht="16.5" customHeight="1">
      <c r="B131" s="132"/>
      <c r="C131" s="133" t="s">
        <v>92</v>
      </c>
      <c r="D131" s="133" t="s">
        <v>144</v>
      </c>
      <c r="E131" s="134" t="s">
        <v>1344</v>
      </c>
      <c r="F131" s="135" t="s">
        <v>1345</v>
      </c>
      <c r="G131" s="136" t="s">
        <v>200</v>
      </c>
      <c r="H131" s="137">
        <v>1</v>
      </c>
      <c r="I131" s="138"/>
      <c r="J131" s="139">
        <f t="shared" si="0"/>
        <v>0</v>
      </c>
      <c r="K131" s="140"/>
      <c r="L131" s="31"/>
      <c r="M131" s="141" t="s">
        <v>1</v>
      </c>
      <c r="N131" s="142" t="s">
        <v>37</v>
      </c>
      <c r="P131" s="143">
        <f t="shared" si="1"/>
        <v>0</v>
      </c>
      <c r="Q131" s="143">
        <v>0</v>
      </c>
      <c r="R131" s="143">
        <f t="shared" si="2"/>
        <v>0</v>
      </c>
      <c r="S131" s="143">
        <v>0</v>
      </c>
      <c r="T131" s="144">
        <f t="shared" si="3"/>
        <v>0</v>
      </c>
      <c r="AR131" s="145" t="s">
        <v>84</v>
      </c>
      <c r="AT131" s="145" t="s">
        <v>144</v>
      </c>
      <c r="AU131" s="145" t="s">
        <v>74</v>
      </c>
      <c r="AY131" s="16" t="s">
        <v>142</v>
      </c>
      <c r="BE131" s="146">
        <f t="shared" si="4"/>
        <v>0</v>
      </c>
      <c r="BF131" s="146">
        <f t="shared" si="5"/>
        <v>0</v>
      </c>
      <c r="BG131" s="146">
        <f t="shared" si="6"/>
        <v>0</v>
      </c>
      <c r="BH131" s="146">
        <f t="shared" si="7"/>
        <v>0</v>
      </c>
      <c r="BI131" s="146">
        <f t="shared" si="8"/>
        <v>0</v>
      </c>
      <c r="BJ131" s="16" t="s">
        <v>74</v>
      </c>
      <c r="BK131" s="146">
        <f t="shared" si="9"/>
        <v>0</v>
      </c>
      <c r="BL131" s="16" t="s">
        <v>84</v>
      </c>
      <c r="BM131" s="145" t="s">
        <v>201</v>
      </c>
    </row>
    <row r="132" spans="2:65" s="1" customFormat="1" ht="37.75" customHeight="1">
      <c r="B132" s="132"/>
      <c r="C132" s="133" t="s">
        <v>95</v>
      </c>
      <c r="D132" s="133" t="s">
        <v>144</v>
      </c>
      <c r="E132" s="134" t="s">
        <v>1346</v>
      </c>
      <c r="F132" s="135" t="s">
        <v>1347</v>
      </c>
      <c r="G132" s="136" t="s">
        <v>463</v>
      </c>
      <c r="H132" s="137">
        <v>1</v>
      </c>
      <c r="I132" s="138"/>
      <c r="J132" s="139">
        <f t="shared" si="0"/>
        <v>0</v>
      </c>
      <c r="K132" s="140"/>
      <c r="L132" s="31"/>
      <c r="M132" s="141" t="s">
        <v>1</v>
      </c>
      <c r="N132" s="142" t="s">
        <v>37</v>
      </c>
      <c r="P132" s="143">
        <f t="shared" si="1"/>
        <v>0</v>
      </c>
      <c r="Q132" s="143">
        <v>0</v>
      </c>
      <c r="R132" s="143">
        <f t="shared" si="2"/>
        <v>0</v>
      </c>
      <c r="S132" s="143">
        <v>0</v>
      </c>
      <c r="T132" s="144">
        <f t="shared" si="3"/>
        <v>0</v>
      </c>
      <c r="AR132" s="145" t="s">
        <v>84</v>
      </c>
      <c r="AT132" s="145" t="s">
        <v>144</v>
      </c>
      <c r="AU132" s="145" t="s">
        <v>74</v>
      </c>
      <c r="AY132" s="16" t="s">
        <v>142</v>
      </c>
      <c r="BE132" s="146">
        <f t="shared" si="4"/>
        <v>0</v>
      </c>
      <c r="BF132" s="146">
        <f t="shared" si="5"/>
        <v>0</v>
      </c>
      <c r="BG132" s="146">
        <f t="shared" si="6"/>
        <v>0</v>
      </c>
      <c r="BH132" s="146">
        <f t="shared" si="7"/>
        <v>0</v>
      </c>
      <c r="BI132" s="146">
        <f t="shared" si="8"/>
        <v>0</v>
      </c>
      <c r="BJ132" s="16" t="s">
        <v>74</v>
      </c>
      <c r="BK132" s="146">
        <f t="shared" si="9"/>
        <v>0</v>
      </c>
      <c r="BL132" s="16" t="s">
        <v>84</v>
      </c>
      <c r="BM132" s="145" t="s">
        <v>205</v>
      </c>
    </row>
    <row r="133" spans="2:65" s="1" customFormat="1" ht="44.25" customHeight="1">
      <c r="B133" s="132"/>
      <c r="C133" s="133" t="s">
        <v>183</v>
      </c>
      <c r="D133" s="133" t="s">
        <v>144</v>
      </c>
      <c r="E133" s="134" t="s">
        <v>1348</v>
      </c>
      <c r="F133" s="135" t="s">
        <v>1349</v>
      </c>
      <c r="G133" s="136" t="s">
        <v>560</v>
      </c>
      <c r="H133" s="137">
        <v>2</v>
      </c>
      <c r="I133" s="138"/>
      <c r="J133" s="139">
        <f t="shared" si="0"/>
        <v>0</v>
      </c>
      <c r="K133" s="140"/>
      <c r="L133" s="31"/>
      <c r="M133" s="141" t="s">
        <v>1</v>
      </c>
      <c r="N133" s="142" t="s">
        <v>37</v>
      </c>
      <c r="P133" s="143">
        <f t="shared" si="1"/>
        <v>0</v>
      </c>
      <c r="Q133" s="143">
        <v>0</v>
      </c>
      <c r="R133" s="143">
        <f t="shared" si="2"/>
        <v>0</v>
      </c>
      <c r="S133" s="143">
        <v>0</v>
      </c>
      <c r="T133" s="144">
        <f t="shared" si="3"/>
        <v>0</v>
      </c>
      <c r="AR133" s="145" t="s">
        <v>84</v>
      </c>
      <c r="AT133" s="145" t="s">
        <v>144</v>
      </c>
      <c r="AU133" s="145" t="s">
        <v>74</v>
      </c>
      <c r="AY133" s="16" t="s">
        <v>142</v>
      </c>
      <c r="BE133" s="146">
        <f t="shared" si="4"/>
        <v>0</v>
      </c>
      <c r="BF133" s="146">
        <f t="shared" si="5"/>
        <v>0</v>
      </c>
      <c r="BG133" s="146">
        <f t="shared" si="6"/>
        <v>0</v>
      </c>
      <c r="BH133" s="146">
        <f t="shared" si="7"/>
        <v>0</v>
      </c>
      <c r="BI133" s="146">
        <f t="shared" si="8"/>
        <v>0</v>
      </c>
      <c r="BJ133" s="16" t="s">
        <v>74</v>
      </c>
      <c r="BK133" s="146">
        <f t="shared" si="9"/>
        <v>0</v>
      </c>
      <c r="BL133" s="16" t="s">
        <v>84</v>
      </c>
      <c r="BM133" s="145" t="s">
        <v>226</v>
      </c>
    </row>
    <row r="134" spans="2:63" s="11" customFormat="1" ht="25.9" customHeight="1">
      <c r="B134" s="120"/>
      <c r="D134" s="121" t="s">
        <v>69</v>
      </c>
      <c r="E134" s="122" t="s">
        <v>81</v>
      </c>
      <c r="F134" s="122" t="s">
        <v>1350</v>
      </c>
      <c r="I134" s="123"/>
      <c r="J134" s="124">
        <f>BK134</f>
        <v>0</v>
      </c>
      <c r="L134" s="120"/>
      <c r="M134" s="125"/>
      <c r="P134" s="126">
        <f>SUM(P135:P140)</f>
        <v>0</v>
      </c>
      <c r="R134" s="126">
        <f>SUM(R135:R140)</f>
        <v>0</v>
      </c>
      <c r="T134" s="127">
        <f>SUM(T135:T140)</f>
        <v>0</v>
      </c>
      <c r="AR134" s="121" t="s">
        <v>74</v>
      </c>
      <c r="AT134" s="128" t="s">
        <v>69</v>
      </c>
      <c r="AU134" s="128" t="s">
        <v>70</v>
      </c>
      <c r="AY134" s="121" t="s">
        <v>142</v>
      </c>
      <c r="BK134" s="129">
        <f>SUM(BK135:BK140)</f>
        <v>0</v>
      </c>
    </row>
    <row r="135" spans="2:65" s="1" customFormat="1" ht="55.5" customHeight="1">
      <c r="B135" s="132"/>
      <c r="C135" s="133" t="s">
        <v>229</v>
      </c>
      <c r="D135" s="133" t="s">
        <v>144</v>
      </c>
      <c r="E135" s="134" t="s">
        <v>1351</v>
      </c>
      <c r="F135" s="135" t="s">
        <v>1462</v>
      </c>
      <c r="G135" s="136" t="s">
        <v>200</v>
      </c>
      <c r="H135" s="137">
        <v>1</v>
      </c>
      <c r="I135" s="138"/>
      <c r="J135" s="139">
        <f aca="true" t="shared" si="10" ref="J135:J140">ROUND(I135*H135,2)</f>
        <v>0</v>
      </c>
      <c r="K135" s="140"/>
      <c r="L135" s="31"/>
      <c r="M135" s="141" t="s">
        <v>1</v>
      </c>
      <c r="N135" s="142" t="s">
        <v>37</v>
      </c>
      <c r="P135" s="143">
        <f aca="true" t="shared" si="11" ref="P135:P140">O135*H135</f>
        <v>0</v>
      </c>
      <c r="Q135" s="143">
        <v>0</v>
      </c>
      <c r="R135" s="143">
        <f aca="true" t="shared" si="12" ref="R135:R140">Q135*H135</f>
        <v>0</v>
      </c>
      <c r="S135" s="143">
        <v>0</v>
      </c>
      <c r="T135" s="144">
        <f aca="true" t="shared" si="13" ref="T135:T140">S135*H135</f>
        <v>0</v>
      </c>
      <c r="AR135" s="145" t="s">
        <v>84</v>
      </c>
      <c r="AT135" s="145" t="s">
        <v>144</v>
      </c>
      <c r="AU135" s="145" t="s">
        <v>74</v>
      </c>
      <c r="AY135" s="16" t="s">
        <v>142</v>
      </c>
      <c r="BE135" s="146">
        <f aca="true" t="shared" si="14" ref="BE135:BE140">IF(N135="základní",J135,0)</f>
        <v>0</v>
      </c>
      <c r="BF135" s="146">
        <f aca="true" t="shared" si="15" ref="BF135:BF140">IF(N135="snížená",J135,0)</f>
        <v>0</v>
      </c>
      <c r="BG135" s="146">
        <f aca="true" t="shared" si="16" ref="BG135:BG140">IF(N135="zákl. přenesená",J135,0)</f>
        <v>0</v>
      </c>
      <c r="BH135" s="146">
        <f aca="true" t="shared" si="17" ref="BH135:BH140">IF(N135="sníž. přenesená",J135,0)</f>
        <v>0</v>
      </c>
      <c r="BI135" s="146">
        <f aca="true" t="shared" si="18" ref="BI135:BI140">IF(N135="nulová",J135,0)</f>
        <v>0</v>
      </c>
      <c r="BJ135" s="16" t="s">
        <v>74</v>
      </c>
      <c r="BK135" s="146">
        <f aca="true" t="shared" si="19" ref="BK135:BK140">ROUND(I135*H135,2)</f>
        <v>0</v>
      </c>
      <c r="BL135" s="16" t="s">
        <v>84</v>
      </c>
      <c r="BM135" s="145" t="s">
        <v>233</v>
      </c>
    </row>
    <row r="136" spans="2:65" s="1" customFormat="1" ht="24.15" customHeight="1">
      <c r="B136" s="132"/>
      <c r="C136" s="133" t="s">
        <v>186</v>
      </c>
      <c r="D136" s="133" t="s">
        <v>144</v>
      </c>
      <c r="E136" s="134" t="s">
        <v>1352</v>
      </c>
      <c r="F136" s="135" t="s">
        <v>1353</v>
      </c>
      <c r="G136" s="136" t="s">
        <v>200</v>
      </c>
      <c r="H136" s="137">
        <v>2</v>
      </c>
      <c r="I136" s="138"/>
      <c r="J136" s="139">
        <f t="shared" si="10"/>
        <v>0</v>
      </c>
      <c r="K136" s="140"/>
      <c r="L136" s="31"/>
      <c r="M136" s="141" t="s">
        <v>1</v>
      </c>
      <c r="N136" s="142" t="s">
        <v>37</v>
      </c>
      <c r="P136" s="143">
        <f t="shared" si="11"/>
        <v>0</v>
      </c>
      <c r="Q136" s="143">
        <v>0</v>
      </c>
      <c r="R136" s="143">
        <f t="shared" si="12"/>
        <v>0</v>
      </c>
      <c r="S136" s="143">
        <v>0</v>
      </c>
      <c r="T136" s="144">
        <f t="shared" si="13"/>
        <v>0</v>
      </c>
      <c r="AR136" s="145" t="s">
        <v>84</v>
      </c>
      <c r="AT136" s="145" t="s">
        <v>144</v>
      </c>
      <c r="AU136" s="145" t="s">
        <v>74</v>
      </c>
      <c r="AY136" s="16" t="s">
        <v>142</v>
      </c>
      <c r="BE136" s="146">
        <f t="shared" si="14"/>
        <v>0</v>
      </c>
      <c r="BF136" s="146">
        <f t="shared" si="15"/>
        <v>0</v>
      </c>
      <c r="BG136" s="146">
        <f t="shared" si="16"/>
        <v>0</v>
      </c>
      <c r="BH136" s="146">
        <f t="shared" si="17"/>
        <v>0</v>
      </c>
      <c r="BI136" s="146">
        <f t="shared" si="18"/>
        <v>0</v>
      </c>
      <c r="BJ136" s="16" t="s">
        <v>74</v>
      </c>
      <c r="BK136" s="146">
        <f t="shared" si="19"/>
        <v>0</v>
      </c>
      <c r="BL136" s="16" t="s">
        <v>84</v>
      </c>
      <c r="BM136" s="145" t="s">
        <v>237</v>
      </c>
    </row>
    <row r="137" spans="2:65" s="1" customFormat="1" ht="16.5" customHeight="1">
      <c r="B137" s="132"/>
      <c r="C137" s="133" t="s">
        <v>240</v>
      </c>
      <c r="D137" s="133" t="s">
        <v>144</v>
      </c>
      <c r="E137" s="134" t="s">
        <v>1354</v>
      </c>
      <c r="F137" s="135" t="s">
        <v>1355</v>
      </c>
      <c r="G137" s="136" t="s">
        <v>200</v>
      </c>
      <c r="H137" s="137">
        <v>2</v>
      </c>
      <c r="I137" s="138"/>
      <c r="J137" s="139">
        <f t="shared" si="10"/>
        <v>0</v>
      </c>
      <c r="K137" s="140"/>
      <c r="L137" s="31"/>
      <c r="M137" s="141" t="s">
        <v>1</v>
      </c>
      <c r="N137" s="142" t="s">
        <v>37</v>
      </c>
      <c r="P137" s="143">
        <f t="shared" si="11"/>
        <v>0</v>
      </c>
      <c r="Q137" s="143">
        <v>0</v>
      </c>
      <c r="R137" s="143">
        <f t="shared" si="12"/>
        <v>0</v>
      </c>
      <c r="S137" s="143">
        <v>0</v>
      </c>
      <c r="T137" s="144">
        <f t="shared" si="13"/>
        <v>0</v>
      </c>
      <c r="AR137" s="145" t="s">
        <v>84</v>
      </c>
      <c r="AT137" s="145" t="s">
        <v>144</v>
      </c>
      <c r="AU137" s="145" t="s">
        <v>74</v>
      </c>
      <c r="AY137" s="16" t="s">
        <v>142</v>
      </c>
      <c r="BE137" s="146">
        <f t="shared" si="14"/>
        <v>0</v>
      </c>
      <c r="BF137" s="146">
        <f t="shared" si="15"/>
        <v>0</v>
      </c>
      <c r="BG137" s="146">
        <f t="shared" si="16"/>
        <v>0</v>
      </c>
      <c r="BH137" s="146">
        <f t="shared" si="17"/>
        <v>0</v>
      </c>
      <c r="BI137" s="146">
        <f t="shared" si="18"/>
        <v>0</v>
      </c>
      <c r="BJ137" s="16" t="s">
        <v>74</v>
      </c>
      <c r="BK137" s="146">
        <f t="shared" si="19"/>
        <v>0</v>
      </c>
      <c r="BL137" s="16" t="s">
        <v>84</v>
      </c>
      <c r="BM137" s="145" t="s">
        <v>243</v>
      </c>
    </row>
    <row r="138" spans="2:65" s="1" customFormat="1" ht="16.5" customHeight="1">
      <c r="B138" s="132"/>
      <c r="C138" s="133" t="s">
        <v>191</v>
      </c>
      <c r="D138" s="133" t="s">
        <v>144</v>
      </c>
      <c r="E138" s="134" t="s">
        <v>1356</v>
      </c>
      <c r="F138" s="135" t="s">
        <v>1357</v>
      </c>
      <c r="G138" s="136" t="s">
        <v>200</v>
      </c>
      <c r="H138" s="137">
        <v>1</v>
      </c>
      <c r="I138" s="138"/>
      <c r="J138" s="139">
        <f t="shared" si="10"/>
        <v>0</v>
      </c>
      <c r="K138" s="140"/>
      <c r="L138" s="31"/>
      <c r="M138" s="141" t="s">
        <v>1</v>
      </c>
      <c r="N138" s="142" t="s">
        <v>37</v>
      </c>
      <c r="P138" s="143">
        <f t="shared" si="11"/>
        <v>0</v>
      </c>
      <c r="Q138" s="143">
        <v>0</v>
      </c>
      <c r="R138" s="143">
        <f t="shared" si="12"/>
        <v>0</v>
      </c>
      <c r="S138" s="143">
        <v>0</v>
      </c>
      <c r="T138" s="144">
        <f t="shared" si="13"/>
        <v>0</v>
      </c>
      <c r="AR138" s="145" t="s">
        <v>84</v>
      </c>
      <c r="AT138" s="145" t="s">
        <v>144</v>
      </c>
      <c r="AU138" s="145" t="s">
        <v>74</v>
      </c>
      <c r="AY138" s="16" t="s">
        <v>142</v>
      </c>
      <c r="BE138" s="146">
        <f t="shared" si="14"/>
        <v>0</v>
      </c>
      <c r="BF138" s="146">
        <f t="shared" si="15"/>
        <v>0</v>
      </c>
      <c r="BG138" s="146">
        <f t="shared" si="16"/>
        <v>0</v>
      </c>
      <c r="BH138" s="146">
        <f t="shared" si="17"/>
        <v>0</v>
      </c>
      <c r="BI138" s="146">
        <f t="shared" si="18"/>
        <v>0</v>
      </c>
      <c r="BJ138" s="16" t="s">
        <v>74</v>
      </c>
      <c r="BK138" s="146">
        <f t="shared" si="19"/>
        <v>0</v>
      </c>
      <c r="BL138" s="16" t="s">
        <v>84</v>
      </c>
      <c r="BM138" s="145" t="s">
        <v>248</v>
      </c>
    </row>
    <row r="139" spans="2:65" s="1" customFormat="1" ht="21.75" customHeight="1">
      <c r="B139" s="132"/>
      <c r="C139" s="133" t="s">
        <v>8</v>
      </c>
      <c r="D139" s="133" t="s">
        <v>144</v>
      </c>
      <c r="E139" s="134" t="s">
        <v>1358</v>
      </c>
      <c r="F139" s="135" t="s">
        <v>1359</v>
      </c>
      <c r="G139" s="136" t="s">
        <v>200</v>
      </c>
      <c r="H139" s="137">
        <v>1</v>
      </c>
      <c r="I139" s="138"/>
      <c r="J139" s="139">
        <f t="shared" si="10"/>
        <v>0</v>
      </c>
      <c r="K139" s="140"/>
      <c r="L139" s="31"/>
      <c r="M139" s="141" t="s">
        <v>1</v>
      </c>
      <c r="N139" s="142" t="s">
        <v>37</v>
      </c>
      <c r="P139" s="143">
        <f t="shared" si="11"/>
        <v>0</v>
      </c>
      <c r="Q139" s="143">
        <v>0</v>
      </c>
      <c r="R139" s="143">
        <f t="shared" si="12"/>
        <v>0</v>
      </c>
      <c r="S139" s="143">
        <v>0</v>
      </c>
      <c r="T139" s="144">
        <f t="shared" si="13"/>
        <v>0</v>
      </c>
      <c r="AR139" s="145" t="s">
        <v>84</v>
      </c>
      <c r="AT139" s="145" t="s">
        <v>144</v>
      </c>
      <c r="AU139" s="145" t="s">
        <v>74</v>
      </c>
      <c r="AY139" s="16" t="s">
        <v>142</v>
      </c>
      <c r="BE139" s="146">
        <f t="shared" si="14"/>
        <v>0</v>
      </c>
      <c r="BF139" s="146">
        <f t="shared" si="15"/>
        <v>0</v>
      </c>
      <c r="BG139" s="146">
        <f t="shared" si="16"/>
        <v>0</v>
      </c>
      <c r="BH139" s="146">
        <f t="shared" si="17"/>
        <v>0</v>
      </c>
      <c r="BI139" s="146">
        <f t="shared" si="18"/>
        <v>0</v>
      </c>
      <c r="BJ139" s="16" t="s">
        <v>74</v>
      </c>
      <c r="BK139" s="146">
        <f t="shared" si="19"/>
        <v>0</v>
      </c>
      <c r="BL139" s="16" t="s">
        <v>84</v>
      </c>
      <c r="BM139" s="145" t="s">
        <v>254</v>
      </c>
    </row>
    <row r="140" spans="2:65" s="1" customFormat="1" ht="44.25" customHeight="1">
      <c r="B140" s="132"/>
      <c r="C140" s="133" t="s">
        <v>201</v>
      </c>
      <c r="D140" s="133" t="s">
        <v>144</v>
      </c>
      <c r="E140" s="134" t="s">
        <v>1360</v>
      </c>
      <c r="F140" s="135" t="s">
        <v>1349</v>
      </c>
      <c r="G140" s="136" t="s">
        <v>560</v>
      </c>
      <c r="H140" s="137">
        <v>2</v>
      </c>
      <c r="I140" s="138"/>
      <c r="J140" s="139">
        <f t="shared" si="10"/>
        <v>0</v>
      </c>
      <c r="K140" s="140"/>
      <c r="L140" s="31"/>
      <c r="M140" s="141" t="s">
        <v>1</v>
      </c>
      <c r="N140" s="142" t="s">
        <v>37</v>
      </c>
      <c r="P140" s="143">
        <f t="shared" si="11"/>
        <v>0</v>
      </c>
      <c r="Q140" s="143">
        <v>0</v>
      </c>
      <c r="R140" s="143">
        <f t="shared" si="12"/>
        <v>0</v>
      </c>
      <c r="S140" s="143">
        <v>0</v>
      </c>
      <c r="T140" s="144">
        <f t="shared" si="13"/>
        <v>0</v>
      </c>
      <c r="AR140" s="145" t="s">
        <v>84</v>
      </c>
      <c r="AT140" s="145" t="s">
        <v>144</v>
      </c>
      <c r="AU140" s="145" t="s">
        <v>74</v>
      </c>
      <c r="AY140" s="16" t="s">
        <v>142</v>
      </c>
      <c r="BE140" s="146">
        <f t="shared" si="14"/>
        <v>0</v>
      </c>
      <c r="BF140" s="146">
        <f t="shared" si="15"/>
        <v>0</v>
      </c>
      <c r="BG140" s="146">
        <f t="shared" si="16"/>
        <v>0</v>
      </c>
      <c r="BH140" s="146">
        <f t="shared" si="17"/>
        <v>0</v>
      </c>
      <c r="BI140" s="146">
        <f t="shared" si="18"/>
        <v>0</v>
      </c>
      <c r="BJ140" s="16" t="s">
        <v>74</v>
      </c>
      <c r="BK140" s="146">
        <f t="shared" si="19"/>
        <v>0</v>
      </c>
      <c r="BL140" s="16" t="s">
        <v>84</v>
      </c>
      <c r="BM140" s="145" t="s">
        <v>261</v>
      </c>
    </row>
    <row r="141" spans="2:63" s="11" customFormat="1" ht="25.9" customHeight="1">
      <c r="B141" s="120"/>
      <c r="D141" s="121" t="s">
        <v>69</v>
      </c>
      <c r="E141" s="122" t="s">
        <v>654</v>
      </c>
      <c r="F141" s="122" t="s">
        <v>1361</v>
      </c>
      <c r="I141" s="123"/>
      <c r="J141" s="124">
        <f>BK141</f>
        <v>0</v>
      </c>
      <c r="L141" s="120"/>
      <c r="M141" s="125"/>
      <c r="P141" s="126">
        <f>SUM(P142:P147)</f>
        <v>0</v>
      </c>
      <c r="R141" s="126">
        <f>SUM(R142:R147)</f>
        <v>0</v>
      </c>
      <c r="T141" s="127">
        <f>SUM(T142:T147)</f>
        <v>0</v>
      </c>
      <c r="AR141" s="121" t="s">
        <v>74</v>
      </c>
      <c r="AT141" s="128" t="s">
        <v>69</v>
      </c>
      <c r="AU141" s="128" t="s">
        <v>70</v>
      </c>
      <c r="AY141" s="121" t="s">
        <v>142</v>
      </c>
      <c r="BK141" s="129">
        <f>SUM(BK142:BK147)</f>
        <v>0</v>
      </c>
    </row>
    <row r="142" spans="2:65" s="1" customFormat="1" ht="16.5" customHeight="1">
      <c r="B142" s="132"/>
      <c r="C142" s="133" t="s">
        <v>262</v>
      </c>
      <c r="D142" s="133" t="s">
        <v>144</v>
      </c>
      <c r="E142" s="134" t="s">
        <v>1362</v>
      </c>
      <c r="F142" s="135" t="s">
        <v>1363</v>
      </c>
      <c r="G142" s="136" t="s">
        <v>1251</v>
      </c>
      <c r="H142" s="137">
        <v>10</v>
      </c>
      <c r="I142" s="138"/>
      <c r="J142" s="139">
        <f aca="true" t="shared" si="20" ref="J142:J147">ROUND(I142*H142,2)</f>
        <v>0</v>
      </c>
      <c r="K142" s="140"/>
      <c r="L142" s="31"/>
      <c r="M142" s="141" t="s">
        <v>1</v>
      </c>
      <c r="N142" s="142" t="s">
        <v>37</v>
      </c>
      <c r="P142" s="143">
        <f>O142*H142</f>
        <v>0</v>
      </c>
      <c r="Q142" s="143">
        <v>0</v>
      </c>
      <c r="R142" s="143">
        <f>Q142*H142</f>
        <v>0</v>
      </c>
      <c r="S142" s="143">
        <v>0</v>
      </c>
      <c r="T142" s="144">
        <f>S142*H142</f>
        <v>0</v>
      </c>
      <c r="AR142" s="145" t="s">
        <v>84</v>
      </c>
      <c r="AT142" s="145" t="s">
        <v>144</v>
      </c>
      <c r="AU142" s="145" t="s">
        <v>74</v>
      </c>
      <c r="AY142" s="16" t="s">
        <v>142</v>
      </c>
      <c r="BE142" s="146">
        <f>IF(N142="základní",J142,0)</f>
        <v>0</v>
      </c>
      <c r="BF142" s="146">
        <f>IF(N142="snížená",J142,0)</f>
        <v>0</v>
      </c>
      <c r="BG142" s="146">
        <f>IF(N142="zákl. přenesená",J142,0)</f>
        <v>0</v>
      </c>
      <c r="BH142" s="146">
        <f>IF(N142="sníž. přenesená",J142,0)</f>
        <v>0</v>
      </c>
      <c r="BI142" s="146">
        <f>IF(N142="nulová",J142,0)</f>
        <v>0</v>
      </c>
      <c r="BJ142" s="16" t="s">
        <v>74</v>
      </c>
      <c r="BK142" s="146">
        <f>ROUND(I142*H142,2)</f>
        <v>0</v>
      </c>
      <c r="BL142" s="16" t="s">
        <v>84</v>
      </c>
      <c r="BM142" s="145" t="s">
        <v>265</v>
      </c>
    </row>
    <row r="143" spans="2:65" s="1" customFormat="1" ht="16.5" customHeight="1">
      <c r="B143" s="132"/>
      <c r="C143" s="133" t="s">
        <v>205</v>
      </c>
      <c r="D143" s="133" t="s">
        <v>144</v>
      </c>
      <c r="E143" s="134" t="s">
        <v>1364</v>
      </c>
      <c r="F143" s="135" t="s">
        <v>1365</v>
      </c>
      <c r="G143" s="136" t="s">
        <v>1251</v>
      </c>
      <c r="H143" s="137">
        <v>2</v>
      </c>
      <c r="I143" s="138"/>
      <c r="J143" s="139">
        <f t="shared" si="20"/>
        <v>0</v>
      </c>
      <c r="K143" s="140"/>
      <c r="L143" s="31"/>
      <c r="M143" s="141" t="s">
        <v>1</v>
      </c>
      <c r="N143" s="142" t="s">
        <v>37</v>
      </c>
      <c r="P143" s="143">
        <f>O143*H143</f>
        <v>0</v>
      </c>
      <c r="Q143" s="143">
        <v>0</v>
      </c>
      <c r="R143" s="143">
        <f>Q143*H143</f>
        <v>0</v>
      </c>
      <c r="S143" s="143">
        <v>0</v>
      </c>
      <c r="T143" s="144">
        <f>S143*H143</f>
        <v>0</v>
      </c>
      <c r="AR143" s="145" t="s">
        <v>84</v>
      </c>
      <c r="AT143" s="145" t="s">
        <v>144</v>
      </c>
      <c r="AU143" s="145" t="s">
        <v>74</v>
      </c>
      <c r="AY143" s="16" t="s">
        <v>142</v>
      </c>
      <c r="BE143" s="146">
        <f>IF(N143="základní",J143,0)</f>
        <v>0</v>
      </c>
      <c r="BF143" s="146">
        <f>IF(N143="snížená",J143,0)</f>
        <v>0</v>
      </c>
      <c r="BG143" s="146">
        <f>IF(N143="zákl. přenesená",J143,0)</f>
        <v>0</v>
      </c>
      <c r="BH143" s="146">
        <f>IF(N143="sníž. přenesená",J143,0)</f>
        <v>0</v>
      </c>
      <c r="BI143" s="146">
        <f>IF(N143="nulová",J143,0)</f>
        <v>0</v>
      </c>
      <c r="BJ143" s="16" t="s">
        <v>74</v>
      </c>
      <c r="BK143" s="146">
        <f>ROUND(I143*H143,2)</f>
        <v>0</v>
      </c>
      <c r="BL143" s="16" t="s">
        <v>84</v>
      </c>
      <c r="BM143" s="145" t="s">
        <v>271</v>
      </c>
    </row>
    <row r="144" spans="2:65" s="1" customFormat="1" ht="16.5" customHeight="1">
      <c r="B144" s="132"/>
      <c r="C144" s="133" t="s">
        <v>279</v>
      </c>
      <c r="D144" s="133" t="s">
        <v>144</v>
      </c>
      <c r="E144" s="134" t="s">
        <v>1366</v>
      </c>
      <c r="F144" s="135" t="s">
        <v>1367</v>
      </c>
      <c r="G144" s="136" t="s">
        <v>463</v>
      </c>
      <c r="H144" s="137">
        <v>1</v>
      </c>
      <c r="I144" s="138"/>
      <c r="J144" s="139">
        <f t="shared" si="20"/>
        <v>0</v>
      </c>
      <c r="K144" s="140"/>
      <c r="L144" s="31"/>
      <c r="M144" s="141" t="s">
        <v>1</v>
      </c>
      <c r="N144" s="142" t="s">
        <v>37</v>
      </c>
      <c r="P144" s="143">
        <f>O144*H144</f>
        <v>0</v>
      </c>
      <c r="Q144" s="143">
        <v>0</v>
      </c>
      <c r="R144" s="143">
        <f>Q144*H144</f>
        <v>0</v>
      </c>
      <c r="S144" s="143">
        <v>0</v>
      </c>
      <c r="T144" s="144">
        <f>S144*H144</f>
        <v>0</v>
      </c>
      <c r="AR144" s="145" t="s">
        <v>84</v>
      </c>
      <c r="AT144" s="145" t="s">
        <v>144</v>
      </c>
      <c r="AU144" s="145" t="s">
        <v>74</v>
      </c>
      <c r="AY144" s="16" t="s">
        <v>142</v>
      </c>
      <c r="BE144" s="146">
        <f>IF(N144="základní",J144,0)</f>
        <v>0</v>
      </c>
      <c r="BF144" s="146">
        <f>IF(N144="snížená",J144,0)</f>
        <v>0</v>
      </c>
      <c r="BG144" s="146">
        <f>IF(N144="zákl. přenesená",J144,0)</f>
        <v>0</v>
      </c>
      <c r="BH144" s="146">
        <f>IF(N144="sníž. přenesená",J144,0)</f>
        <v>0</v>
      </c>
      <c r="BI144" s="146">
        <f>IF(N144="nulová",J144,0)</f>
        <v>0</v>
      </c>
      <c r="BJ144" s="16" t="s">
        <v>74</v>
      </c>
      <c r="BK144" s="146">
        <f>ROUND(I144*H144,2)</f>
        <v>0</v>
      </c>
      <c r="BL144" s="16" t="s">
        <v>84</v>
      </c>
      <c r="BM144" s="145" t="s">
        <v>282</v>
      </c>
    </row>
    <row r="145" spans="2:65" s="1" customFormat="1" ht="77.5" customHeight="1">
      <c r="B145" s="132"/>
      <c r="C145" s="133" t="s">
        <v>226</v>
      </c>
      <c r="D145" s="133" t="s">
        <v>144</v>
      </c>
      <c r="E145" s="134" t="s">
        <v>1368</v>
      </c>
      <c r="F145" s="135" t="s">
        <v>1464</v>
      </c>
      <c r="G145" s="136" t="s">
        <v>463</v>
      </c>
      <c r="H145" s="137">
        <v>1</v>
      </c>
      <c r="I145" s="138"/>
      <c r="J145" s="139">
        <f t="shared" si="20"/>
        <v>0</v>
      </c>
      <c r="K145" s="140"/>
      <c r="L145" s="31"/>
      <c r="M145" s="141" t="s">
        <v>1</v>
      </c>
      <c r="N145" s="142" t="s">
        <v>37</v>
      </c>
      <c r="P145" s="143">
        <f>O145*H145</f>
        <v>0</v>
      </c>
      <c r="Q145" s="143">
        <v>0</v>
      </c>
      <c r="R145" s="143">
        <f>Q145*H145</f>
        <v>0</v>
      </c>
      <c r="S145" s="143">
        <v>0</v>
      </c>
      <c r="T145" s="144">
        <f>S145*H145</f>
        <v>0</v>
      </c>
      <c r="AR145" s="145" t="s">
        <v>84</v>
      </c>
      <c r="AT145" s="145" t="s">
        <v>144</v>
      </c>
      <c r="AU145" s="145" t="s">
        <v>74</v>
      </c>
      <c r="AY145" s="16" t="s">
        <v>142</v>
      </c>
      <c r="BE145" s="146">
        <f>IF(N145="základní",J145,0)</f>
        <v>0</v>
      </c>
      <c r="BF145" s="146">
        <f>IF(N145="snížená",J145,0)</f>
        <v>0</v>
      </c>
      <c r="BG145" s="146">
        <f>IF(N145="zákl. přenesená",J145,0)</f>
        <v>0</v>
      </c>
      <c r="BH145" s="146">
        <f>IF(N145="sníž. přenesená",J145,0)</f>
        <v>0</v>
      </c>
      <c r="BI145" s="146">
        <f>IF(N145="nulová",J145,0)</f>
        <v>0</v>
      </c>
      <c r="BJ145" s="16" t="s">
        <v>74</v>
      </c>
      <c r="BK145" s="146">
        <f>ROUND(I145*H145,2)</f>
        <v>0</v>
      </c>
      <c r="BL145" s="16" t="s">
        <v>84</v>
      </c>
      <c r="BM145" s="145" t="s">
        <v>295</v>
      </c>
    </row>
    <row r="146" spans="2:65" s="1" customFormat="1" ht="24.5" customHeight="1">
      <c r="B146" s="132"/>
      <c r="C146" s="133" t="s">
        <v>7</v>
      </c>
      <c r="D146" s="133" t="s">
        <v>144</v>
      </c>
      <c r="E146" s="134" t="s">
        <v>1369</v>
      </c>
      <c r="F146" s="135" t="s">
        <v>1370</v>
      </c>
      <c r="G146" s="136" t="s">
        <v>463</v>
      </c>
      <c r="H146" s="137">
        <v>1</v>
      </c>
      <c r="I146" s="138"/>
      <c r="J146" s="139">
        <f t="shared" si="20"/>
        <v>0</v>
      </c>
      <c r="K146" s="140"/>
      <c r="L146" s="31"/>
      <c r="M146" s="141"/>
      <c r="N146" s="142"/>
      <c r="P146" s="143"/>
      <c r="Q146" s="143"/>
      <c r="R146" s="143"/>
      <c r="S146" s="143"/>
      <c r="T146" s="144"/>
      <c r="AR146" s="145"/>
      <c r="AT146" s="145"/>
      <c r="AU146" s="145"/>
      <c r="AY146" s="16"/>
      <c r="BE146" s="146"/>
      <c r="BF146" s="146"/>
      <c r="BG146" s="146"/>
      <c r="BH146" s="146"/>
      <c r="BI146" s="146"/>
      <c r="BJ146" s="16"/>
      <c r="BK146" s="146"/>
      <c r="BL146" s="16"/>
      <c r="BM146" s="145"/>
    </row>
    <row r="147" spans="2:65" s="1" customFormat="1" ht="24.5" customHeight="1">
      <c r="B147" s="132"/>
      <c r="C147" s="133" t="s">
        <v>233</v>
      </c>
      <c r="D147" s="133" t="s">
        <v>144</v>
      </c>
      <c r="E147" s="134" t="s">
        <v>1471</v>
      </c>
      <c r="F147" s="135" t="s">
        <v>1465</v>
      </c>
      <c r="G147" s="136" t="s">
        <v>463</v>
      </c>
      <c r="H147" s="137">
        <v>1</v>
      </c>
      <c r="I147" s="138"/>
      <c r="J147" s="139">
        <f t="shared" si="20"/>
        <v>0</v>
      </c>
      <c r="K147" s="140"/>
      <c r="L147" s="31"/>
      <c r="M147" s="141"/>
      <c r="N147" s="142"/>
      <c r="P147" s="143"/>
      <c r="Q147" s="143"/>
      <c r="R147" s="143"/>
      <c r="S147" s="143"/>
      <c r="T147" s="144"/>
      <c r="AR147" s="145"/>
      <c r="AT147" s="145"/>
      <c r="AU147" s="145"/>
      <c r="AY147" s="16"/>
      <c r="BE147" s="146"/>
      <c r="BF147" s="146"/>
      <c r="BG147" s="146"/>
      <c r="BH147" s="146"/>
      <c r="BI147" s="146"/>
      <c r="BJ147" s="16"/>
      <c r="BK147" s="146"/>
      <c r="BL147" s="16"/>
      <c r="BM147" s="145"/>
    </row>
    <row r="148" spans="2:12" s="1" customFormat="1" ht="7" customHeight="1">
      <c r="B148" s="43"/>
      <c r="C148" s="44"/>
      <c r="D148" s="44"/>
      <c r="E148" s="44"/>
      <c r="F148" s="44"/>
      <c r="G148" s="44"/>
      <c r="H148" s="44"/>
      <c r="I148" s="44"/>
      <c r="J148" s="44"/>
      <c r="K148" s="44"/>
      <c r="L148" s="31"/>
    </row>
  </sheetData>
  <autoFilter ref="C119:K147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87"/>
  <sheetViews>
    <sheetView showGridLines="0" workbookViewId="0" topLeftCell="A129">
      <selection activeCell="F135" sqref="F135"/>
    </sheetView>
  </sheetViews>
  <sheetFormatPr defaultColWidth="9.140625" defaultRowHeight="12"/>
  <cols>
    <col min="1" max="1" width="8.28125" style="0" customWidth="1"/>
    <col min="2" max="2" width="1.2851562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7" customHeight="1">
      <c r="L2" s="207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6" t="s">
        <v>94</v>
      </c>
    </row>
    <row r="3" spans="2:46" ht="7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78</v>
      </c>
    </row>
    <row r="4" spans="2:46" ht="25" customHeight="1">
      <c r="B4" s="19"/>
      <c r="D4" s="20" t="s">
        <v>98</v>
      </c>
      <c r="L4" s="19"/>
      <c r="M4" s="87" t="s">
        <v>10</v>
      </c>
      <c r="AT4" s="16" t="s">
        <v>3</v>
      </c>
    </row>
    <row r="5" spans="2:12" ht="7" customHeight="1">
      <c r="B5" s="19"/>
      <c r="L5" s="19"/>
    </row>
    <row r="6" spans="2:12" ht="12" customHeight="1">
      <c r="B6" s="19"/>
      <c r="D6" s="26" t="s">
        <v>15</v>
      </c>
      <c r="L6" s="19"/>
    </row>
    <row r="7" spans="2:12" ht="26.25" customHeight="1">
      <c r="B7" s="19"/>
      <c r="E7" s="227" t="str">
        <f>'Rekapitulace stavby'!K6</f>
        <v xml:space="preserve">Revitalizace prostor OGV, objekt Komenského 10, Jihlava </v>
      </c>
      <c r="F7" s="228"/>
      <c r="G7" s="228"/>
      <c r="H7" s="228"/>
      <c r="L7" s="19"/>
    </row>
    <row r="8" spans="2:12" s="1" customFormat="1" ht="12" customHeight="1">
      <c r="B8" s="31"/>
      <c r="D8" s="26" t="s">
        <v>99</v>
      </c>
      <c r="L8" s="31"/>
    </row>
    <row r="9" spans="2:12" s="1" customFormat="1" ht="16.5" customHeight="1">
      <c r="B9" s="31"/>
      <c r="E9" s="216" t="s">
        <v>1371</v>
      </c>
      <c r="F9" s="226"/>
      <c r="G9" s="226"/>
      <c r="H9" s="226"/>
      <c r="L9" s="31"/>
    </row>
    <row r="10" spans="2:12" s="1" customFormat="1" ht="12">
      <c r="B10" s="31"/>
      <c r="L10" s="31"/>
    </row>
    <row r="11" spans="2:12" s="1" customFormat="1" ht="12" customHeight="1">
      <c r="B11" s="31"/>
      <c r="D11" s="26" t="s">
        <v>16</v>
      </c>
      <c r="F11" s="24" t="s">
        <v>1</v>
      </c>
      <c r="I11" s="26" t="s">
        <v>17</v>
      </c>
      <c r="J11" s="24" t="s">
        <v>1</v>
      </c>
      <c r="L11" s="31"/>
    </row>
    <row r="12" spans="2:12" s="1" customFormat="1" ht="12" customHeight="1">
      <c r="B12" s="31"/>
      <c r="D12" s="26" t="s">
        <v>18</v>
      </c>
      <c r="F12" s="24" t="s">
        <v>19</v>
      </c>
      <c r="I12" s="26" t="s">
        <v>20</v>
      </c>
      <c r="J12" s="51" t="str">
        <f>'Rekapitulace stavby'!AN8</f>
        <v>24. 8. 2023</v>
      </c>
      <c r="L12" s="31"/>
    </row>
    <row r="13" spans="2:12" s="1" customFormat="1" ht="10.75" customHeight="1">
      <c r="B13" s="31"/>
      <c r="L13" s="31"/>
    </row>
    <row r="14" spans="2:12" s="1" customFormat="1" ht="12" customHeight="1">
      <c r="B14" s="31"/>
      <c r="D14" s="26" t="s">
        <v>22</v>
      </c>
      <c r="I14" s="26" t="s">
        <v>23</v>
      </c>
      <c r="J14" s="24" t="s">
        <v>1</v>
      </c>
      <c r="L14" s="31"/>
    </row>
    <row r="15" spans="2:12" s="1" customFormat="1" ht="18" customHeight="1">
      <c r="B15" s="31"/>
      <c r="E15" s="24" t="s">
        <v>24</v>
      </c>
      <c r="I15" s="26" t="s">
        <v>25</v>
      </c>
      <c r="J15" s="24" t="s">
        <v>1</v>
      </c>
      <c r="L15" s="31"/>
    </row>
    <row r="16" spans="2:12" s="1" customFormat="1" ht="7" customHeight="1">
      <c r="B16" s="31"/>
      <c r="L16" s="31"/>
    </row>
    <row r="17" spans="2:12" s="1" customFormat="1" ht="12" customHeight="1">
      <c r="B17" s="31"/>
      <c r="D17" s="26" t="s">
        <v>1472</v>
      </c>
      <c r="I17" s="26" t="s">
        <v>23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29" t="str">
        <f>'Rekapitulace stavby'!E14</f>
        <v>Vyplň údaj</v>
      </c>
      <c r="F18" s="195"/>
      <c r="G18" s="195"/>
      <c r="H18" s="195"/>
      <c r="I18" s="26" t="s">
        <v>25</v>
      </c>
      <c r="J18" s="27" t="str">
        <f>'Rekapitulace stavby'!AN14</f>
        <v>Vyplň údaj</v>
      </c>
      <c r="L18" s="31"/>
    </row>
    <row r="19" spans="2:12" s="1" customFormat="1" ht="7" customHeight="1">
      <c r="B19" s="31"/>
      <c r="L19" s="31"/>
    </row>
    <row r="20" spans="2:12" s="1" customFormat="1" ht="12" customHeight="1">
      <c r="B20" s="31"/>
      <c r="D20" s="26" t="s">
        <v>27</v>
      </c>
      <c r="I20" s="26" t="s">
        <v>23</v>
      </c>
      <c r="J20" s="24" t="s">
        <v>1</v>
      </c>
      <c r="L20" s="31"/>
    </row>
    <row r="21" spans="2:12" s="1" customFormat="1" ht="18" customHeight="1">
      <c r="B21" s="31"/>
      <c r="E21" s="24" t="s">
        <v>28</v>
      </c>
      <c r="I21" s="26" t="s">
        <v>25</v>
      </c>
      <c r="J21" s="24" t="s">
        <v>1</v>
      </c>
      <c r="L21" s="31"/>
    </row>
    <row r="22" spans="2:12" s="1" customFormat="1" ht="7" customHeight="1">
      <c r="B22" s="31"/>
      <c r="L22" s="31"/>
    </row>
    <row r="23" spans="2:12" s="1" customFormat="1" ht="12" customHeight="1">
      <c r="B23" s="31"/>
      <c r="D23" s="26" t="s">
        <v>30</v>
      </c>
      <c r="I23" s="26" t="s">
        <v>23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25</v>
      </c>
      <c r="J24" s="24" t="str">
        <f>IF('Rekapitulace stavby'!AN20="","",'Rekapitulace stavby'!AN20)</f>
        <v/>
      </c>
      <c r="L24" s="31"/>
    </row>
    <row r="25" spans="2:12" s="1" customFormat="1" ht="7" customHeight="1">
      <c r="B25" s="31"/>
      <c r="L25" s="31"/>
    </row>
    <row r="26" spans="2:12" s="1" customFormat="1" ht="12" customHeight="1">
      <c r="B26" s="31"/>
      <c r="D26" s="26" t="s">
        <v>31</v>
      </c>
      <c r="L26" s="31"/>
    </row>
    <row r="27" spans="2:12" s="7" customFormat="1" ht="16.5" customHeight="1">
      <c r="B27" s="88"/>
      <c r="E27" s="200" t="s">
        <v>1</v>
      </c>
      <c r="F27" s="200"/>
      <c r="G27" s="200"/>
      <c r="H27" s="200"/>
      <c r="L27" s="88"/>
    </row>
    <row r="28" spans="2:12" s="1" customFormat="1" ht="7" customHeight="1">
      <c r="B28" s="31"/>
      <c r="L28" s="31"/>
    </row>
    <row r="29" spans="2:12" s="1" customFormat="1" ht="7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4" customHeight="1">
      <c r="B30" s="31"/>
      <c r="D30" s="89" t="s">
        <v>32</v>
      </c>
      <c r="J30" s="65">
        <f>ROUND(J122,2)</f>
        <v>0</v>
      </c>
      <c r="L30" s="31"/>
    </row>
    <row r="31" spans="2:12" s="1" customFormat="1" ht="7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" customHeight="1">
      <c r="B32" s="31"/>
      <c r="F32" s="34" t="s">
        <v>34</v>
      </c>
      <c r="I32" s="34" t="s">
        <v>33</v>
      </c>
      <c r="J32" s="34" t="s">
        <v>35</v>
      </c>
      <c r="L32" s="31"/>
    </row>
    <row r="33" spans="2:12" s="1" customFormat="1" ht="14.4" customHeight="1">
      <c r="B33" s="31"/>
      <c r="D33" s="54" t="s">
        <v>36</v>
      </c>
      <c r="E33" s="26" t="s">
        <v>37</v>
      </c>
      <c r="F33" s="90">
        <f>ROUND((SUM(BE122:BE186)),2)</f>
        <v>0</v>
      </c>
      <c r="I33" s="91">
        <v>0.21</v>
      </c>
      <c r="J33" s="90">
        <f>ROUND(((SUM(BE122:BE186))*I33),2)</f>
        <v>0</v>
      </c>
      <c r="L33" s="31"/>
    </row>
    <row r="34" spans="2:12" s="1" customFormat="1" ht="14.4" customHeight="1">
      <c r="B34" s="31"/>
      <c r="E34" s="26" t="s">
        <v>38</v>
      </c>
      <c r="F34" s="90">
        <f>ROUND((SUM(BF122:BF186)),2)</f>
        <v>0</v>
      </c>
      <c r="I34" s="91">
        <v>0.15</v>
      </c>
      <c r="J34" s="90">
        <f>ROUND(((SUM(BF122:BF186))*I34),2)</f>
        <v>0</v>
      </c>
      <c r="L34" s="31"/>
    </row>
    <row r="35" spans="2:12" s="1" customFormat="1" ht="14.4" customHeight="1" hidden="1">
      <c r="B35" s="31"/>
      <c r="E35" s="26" t="s">
        <v>39</v>
      </c>
      <c r="F35" s="90">
        <f>ROUND((SUM(BG122:BG186)),2)</f>
        <v>0</v>
      </c>
      <c r="I35" s="91">
        <v>0.21</v>
      </c>
      <c r="J35" s="90">
        <f>0</f>
        <v>0</v>
      </c>
      <c r="L35" s="31"/>
    </row>
    <row r="36" spans="2:12" s="1" customFormat="1" ht="14.4" customHeight="1" hidden="1">
      <c r="B36" s="31"/>
      <c r="E36" s="26" t="s">
        <v>40</v>
      </c>
      <c r="F36" s="90">
        <f>ROUND((SUM(BH122:BH186)),2)</f>
        <v>0</v>
      </c>
      <c r="I36" s="91">
        <v>0.15</v>
      </c>
      <c r="J36" s="90">
        <f>0</f>
        <v>0</v>
      </c>
      <c r="L36" s="31"/>
    </row>
    <row r="37" spans="2:12" s="1" customFormat="1" ht="14.4" customHeight="1" hidden="1">
      <c r="B37" s="31"/>
      <c r="E37" s="26" t="s">
        <v>41</v>
      </c>
      <c r="F37" s="90">
        <f>ROUND((SUM(BI122:BI186)),2)</f>
        <v>0</v>
      </c>
      <c r="I37" s="91">
        <v>0</v>
      </c>
      <c r="J37" s="90">
        <f>0</f>
        <v>0</v>
      </c>
      <c r="L37" s="31"/>
    </row>
    <row r="38" spans="2:12" s="1" customFormat="1" ht="7" customHeight="1">
      <c r="B38" s="31"/>
      <c r="L38" s="31"/>
    </row>
    <row r="39" spans="2:12" s="1" customFormat="1" ht="25.4" customHeight="1">
      <c r="B39" s="31"/>
      <c r="C39" s="92"/>
      <c r="D39" s="93" t="s">
        <v>42</v>
      </c>
      <c r="E39" s="56"/>
      <c r="F39" s="56"/>
      <c r="G39" s="94" t="s">
        <v>43</v>
      </c>
      <c r="H39" s="95" t="s">
        <v>44</v>
      </c>
      <c r="I39" s="56"/>
      <c r="J39" s="96">
        <f>SUM(J30:J37)</f>
        <v>0</v>
      </c>
      <c r="K39" s="97"/>
      <c r="L39" s="31"/>
    </row>
    <row r="40" spans="2:12" s="1" customFormat="1" ht="14.4" customHeight="1">
      <c r="B40" s="31"/>
      <c r="L40" s="31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5">
      <c r="B61" s="31"/>
      <c r="D61" s="42" t="s">
        <v>47</v>
      </c>
      <c r="E61" s="33"/>
      <c r="F61" s="98" t="s">
        <v>48</v>
      </c>
      <c r="G61" s="42" t="s">
        <v>47</v>
      </c>
      <c r="H61" s="33"/>
      <c r="I61" s="33"/>
      <c r="J61" s="99" t="s">
        <v>48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3">
      <c r="B65" s="31"/>
      <c r="D65" s="40" t="s">
        <v>1474</v>
      </c>
      <c r="E65" s="41"/>
      <c r="F65" s="41"/>
      <c r="G65" s="40" t="s">
        <v>1473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5">
      <c r="B76" s="31"/>
      <c r="D76" s="42" t="s">
        <v>47</v>
      </c>
      <c r="E76" s="33"/>
      <c r="F76" s="98" t="s">
        <v>48</v>
      </c>
      <c r="G76" s="42" t="s">
        <v>47</v>
      </c>
      <c r="H76" s="33"/>
      <c r="I76" s="33"/>
      <c r="J76" s="99" t="s">
        <v>48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7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5" customHeight="1">
      <c r="B82" s="31"/>
      <c r="C82" s="20" t="s">
        <v>101</v>
      </c>
      <c r="L82" s="31"/>
    </row>
    <row r="83" spans="2:12" s="1" customFormat="1" ht="7" customHeight="1">
      <c r="B83" s="31"/>
      <c r="L83" s="31"/>
    </row>
    <row r="84" spans="2:12" s="1" customFormat="1" ht="12" customHeight="1">
      <c r="B84" s="31"/>
      <c r="C84" s="26" t="s">
        <v>15</v>
      </c>
      <c r="L84" s="31"/>
    </row>
    <row r="85" spans="2:12" s="1" customFormat="1" ht="26.25" customHeight="1">
      <c r="B85" s="31"/>
      <c r="E85" s="227" t="str">
        <f>E7</f>
        <v xml:space="preserve">Revitalizace prostor OGV, objekt Komenského 10, Jihlava </v>
      </c>
      <c r="F85" s="228"/>
      <c r="G85" s="228"/>
      <c r="H85" s="228"/>
      <c r="L85" s="31"/>
    </row>
    <row r="86" spans="2:12" s="1" customFormat="1" ht="12" customHeight="1">
      <c r="B86" s="31"/>
      <c r="C86" s="26" t="s">
        <v>99</v>
      </c>
      <c r="L86" s="31"/>
    </row>
    <row r="87" spans="2:12" s="1" customFormat="1" ht="16.5" customHeight="1">
      <c r="B87" s="31"/>
      <c r="E87" s="216" t="str">
        <f>E9</f>
        <v>8 - MaR</v>
      </c>
      <c r="F87" s="226"/>
      <c r="G87" s="226"/>
      <c r="H87" s="226"/>
      <c r="L87" s="31"/>
    </row>
    <row r="88" spans="2:12" s="1" customFormat="1" ht="7" customHeight="1">
      <c r="B88" s="31"/>
      <c r="L88" s="31"/>
    </row>
    <row r="89" spans="2:12" s="1" customFormat="1" ht="12" customHeight="1">
      <c r="B89" s="31"/>
      <c r="C89" s="26" t="s">
        <v>18</v>
      </c>
      <c r="F89" s="24" t="str">
        <f>F12</f>
        <v xml:space="preserve"> </v>
      </c>
      <c r="I89" s="26" t="s">
        <v>20</v>
      </c>
      <c r="J89" s="51" t="str">
        <f>IF(J12="","",J12)</f>
        <v>24. 8. 2023</v>
      </c>
      <c r="L89" s="31"/>
    </row>
    <row r="90" spans="2:12" s="1" customFormat="1" ht="7" customHeight="1">
      <c r="B90" s="31"/>
      <c r="L90" s="31"/>
    </row>
    <row r="91" spans="2:12" s="1" customFormat="1" ht="15.15" customHeight="1">
      <c r="B91" s="31"/>
      <c r="C91" s="26" t="s">
        <v>22</v>
      </c>
      <c r="F91" s="24" t="str">
        <f>E15</f>
        <v>Oblastní galerie Vysočiny v Jihlavě</v>
      </c>
      <c r="I91" s="26" t="s">
        <v>27</v>
      </c>
      <c r="J91" s="29" t="str">
        <f>E21</f>
        <v>Atelier Tsunami s.r.o.</v>
      </c>
      <c r="L91" s="31"/>
    </row>
    <row r="92" spans="2:12" s="1" customFormat="1" ht="15.15" customHeight="1">
      <c r="B92" s="31"/>
      <c r="C92" s="26" t="s">
        <v>1472</v>
      </c>
      <c r="F92" s="24" t="str">
        <f>IF(E18="","",E18)</f>
        <v>Vyplň údaj</v>
      </c>
      <c r="I92" s="26" t="s">
        <v>30</v>
      </c>
      <c r="J92" s="29" t="str">
        <f>E24</f>
        <v xml:space="preserve"> </v>
      </c>
      <c r="L92" s="31"/>
    </row>
    <row r="93" spans="2:12" s="1" customFormat="1" ht="10.25" customHeight="1">
      <c r="B93" s="31"/>
      <c r="L93" s="31"/>
    </row>
    <row r="94" spans="2:12" s="1" customFormat="1" ht="29.25" customHeight="1">
      <c r="B94" s="31"/>
      <c r="C94" s="100" t="s">
        <v>102</v>
      </c>
      <c r="D94" s="92"/>
      <c r="E94" s="92"/>
      <c r="F94" s="92"/>
      <c r="G94" s="92"/>
      <c r="H94" s="92"/>
      <c r="I94" s="92"/>
      <c r="J94" s="101" t="s">
        <v>103</v>
      </c>
      <c r="K94" s="92"/>
      <c r="L94" s="31"/>
    </row>
    <row r="95" spans="2:12" s="1" customFormat="1" ht="10.25" customHeight="1">
      <c r="B95" s="31"/>
      <c r="L95" s="31"/>
    </row>
    <row r="96" spans="2:47" s="1" customFormat="1" ht="22.75" customHeight="1">
      <c r="B96" s="31"/>
      <c r="C96" s="102" t="s">
        <v>104</v>
      </c>
      <c r="J96" s="65">
        <f>J122</f>
        <v>0</v>
      </c>
      <c r="L96" s="31"/>
      <c r="AU96" s="16" t="s">
        <v>105</v>
      </c>
    </row>
    <row r="97" spans="2:12" s="8" customFormat="1" ht="25" customHeight="1">
      <c r="B97" s="103"/>
      <c r="D97" s="104" t="s">
        <v>1372</v>
      </c>
      <c r="E97" s="105"/>
      <c r="F97" s="105"/>
      <c r="G97" s="105"/>
      <c r="H97" s="105"/>
      <c r="I97" s="105"/>
      <c r="J97" s="106">
        <f>J125</f>
        <v>0</v>
      </c>
      <c r="L97" s="103"/>
    </row>
    <row r="98" spans="2:12" s="9" customFormat="1" ht="19.9" customHeight="1">
      <c r="B98" s="107"/>
      <c r="D98" s="108" t="s">
        <v>1373</v>
      </c>
      <c r="E98" s="109"/>
      <c r="F98" s="109"/>
      <c r="G98" s="109"/>
      <c r="H98" s="109"/>
      <c r="I98" s="109"/>
      <c r="J98" s="110">
        <f>J130</f>
        <v>0</v>
      </c>
      <c r="L98" s="107"/>
    </row>
    <row r="99" spans="2:12" s="9" customFormat="1" ht="19.9" customHeight="1">
      <c r="B99" s="107"/>
      <c r="D99" s="108" t="s">
        <v>1374</v>
      </c>
      <c r="E99" s="109"/>
      <c r="F99" s="109"/>
      <c r="G99" s="109"/>
      <c r="H99" s="109"/>
      <c r="I99" s="109"/>
      <c r="J99" s="110">
        <f>J145</f>
        <v>0</v>
      </c>
      <c r="L99" s="107"/>
    </row>
    <row r="100" spans="2:12" s="9" customFormat="1" ht="19.9" customHeight="1">
      <c r="B100" s="107"/>
      <c r="D100" s="108" t="s">
        <v>1375</v>
      </c>
      <c r="E100" s="109"/>
      <c r="F100" s="109"/>
      <c r="G100" s="109"/>
      <c r="H100" s="109"/>
      <c r="I100" s="109"/>
      <c r="J100" s="110">
        <f>J154</f>
        <v>0</v>
      </c>
      <c r="L100" s="107"/>
    </row>
    <row r="101" spans="2:12" s="9" customFormat="1" ht="19.9" customHeight="1">
      <c r="B101" s="107"/>
      <c r="D101" s="108" t="s">
        <v>1376</v>
      </c>
      <c r="E101" s="109"/>
      <c r="F101" s="109"/>
      <c r="G101" s="109"/>
      <c r="H101" s="109"/>
      <c r="I101" s="109"/>
      <c r="J101" s="110">
        <f>J163</f>
        <v>0</v>
      </c>
      <c r="L101" s="107"/>
    </row>
    <row r="102" spans="2:12" s="8" customFormat="1" ht="25" customHeight="1">
      <c r="B102" s="103"/>
      <c r="D102" s="104" t="s">
        <v>1377</v>
      </c>
      <c r="E102" s="105"/>
      <c r="F102" s="105"/>
      <c r="G102" s="105"/>
      <c r="H102" s="105"/>
      <c r="I102" s="105"/>
      <c r="J102" s="106">
        <f>J172</f>
        <v>0</v>
      </c>
      <c r="L102" s="103"/>
    </row>
    <row r="103" spans="2:12" s="1" customFormat="1" ht="21.75" customHeight="1">
      <c r="B103" s="31"/>
      <c r="L103" s="31"/>
    </row>
    <row r="104" spans="2:12" s="1" customFormat="1" ht="7" customHeight="1"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31"/>
    </row>
    <row r="108" spans="2:12" s="1" customFormat="1" ht="7" customHeight="1"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31"/>
    </row>
    <row r="109" spans="2:12" s="1" customFormat="1" ht="25" customHeight="1">
      <c r="B109" s="31"/>
      <c r="C109" s="20" t="s">
        <v>127</v>
      </c>
      <c r="L109" s="31"/>
    </row>
    <row r="110" spans="2:12" s="1" customFormat="1" ht="7" customHeight="1">
      <c r="B110" s="31"/>
      <c r="L110" s="31"/>
    </row>
    <row r="111" spans="2:12" s="1" customFormat="1" ht="12" customHeight="1">
      <c r="B111" s="31"/>
      <c r="C111" s="26" t="s">
        <v>15</v>
      </c>
      <c r="L111" s="31"/>
    </row>
    <row r="112" spans="2:12" s="1" customFormat="1" ht="26.25" customHeight="1">
      <c r="B112" s="31"/>
      <c r="E112" s="227" t="str">
        <f>E7</f>
        <v xml:space="preserve">Revitalizace prostor OGV, objekt Komenského 10, Jihlava </v>
      </c>
      <c r="F112" s="228"/>
      <c r="G112" s="228"/>
      <c r="H112" s="228"/>
      <c r="L112" s="31"/>
    </row>
    <row r="113" spans="2:12" s="1" customFormat="1" ht="12" customHeight="1">
      <c r="B113" s="31"/>
      <c r="C113" s="26" t="s">
        <v>99</v>
      </c>
      <c r="L113" s="31"/>
    </row>
    <row r="114" spans="2:12" s="1" customFormat="1" ht="16.5" customHeight="1">
      <c r="B114" s="31"/>
      <c r="E114" s="216" t="str">
        <f>E9</f>
        <v>8 - MaR</v>
      </c>
      <c r="F114" s="226"/>
      <c r="G114" s="226"/>
      <c r="H114" s="226"/>
      <c r="L114" s="31"/>
    </row>
    <row r="115" spans="2:12" s="1" customFormat="1" ht="7" customHeight="1">
      <c r="B115" s="31"/>
      <c r="L115" s="31"/>
    </row>
    <row r="116" spans="2:12" s="1" customFormat="1" ht="12" customHeight="1">
      <c r="B116" s="31"/>
      <c r="C116" s="26" t="s">
        <v>18</v>
      </c>
      <c r="F116" s="24" t="str">
        <f>F12</f>
        <v xml:space="preserve"> </v>
      </c>
      <c r="I116" s="26" t="s">
        <v>20</v>
      </c>
      <c r="J116" s="51" t="str">
        <f>IF(J12="","",J12)</f>
        <v>24. 8. 2023</v>
      </c>
      <c r="L116" s="31"/>
    </row>
    <row r="117" spans="2:12" s="1" customFormat="1" ht="7" customHeight="1">
      <c r="B117" s="31"/>
      <c r="L117" s="31"/>
    </row>
    <row r="118" spans="2:12" s="1" customFormat="1" ht="15.15" customHeight="1">
      <c r="B118" s="31"/>
      <c r="C118" s="26" t="s">
        <v>22</v>
      </c>
      <c r="F118" s="24" t="str">
        <f>E15</f>
        <v>Oblastní galerie Vysočiny v Jihlavě</v>
      </c>
      <c r="I118" s="26" t="s">
        <v>27</v>
      </c>
      <c r="J118" s="29" t="str">
        <f>E21</f>
        <v>Atelier Tsunami s.r.o.</v>
      </c>
      <c r="L118" s="31"/>
    </row>
    <row r="119" spans="2:12" s="1" customFormat="1" ht="15.15" customHeight="1">
      <c r="B119" s="31"/>
      <c r="C119" s="26" t="s">
        <v>1472</v>
      </c>
      <c r="F119" s="24" t="str">
        <f>IF(E18="","",E18)</f>
        <v>Vyplň údaj</v>
      </c>
      <c r="I119" s="26" t="s">
        <v>30</v>
      </c>
      <c r="J119" s="29" t="str">
        <f>E24</f>
        <v xml:space="preserve"> </v>
      </c>
      <c r="L119" s="31"/>
    </row>
    <row r="120" spans="2:12" s="1" customFormat="1" ht="10.25" customHeight="1">
      <c r="B120" s="31"/>
      <c r="L120" s="31"/>
    </row>
    <row r="121" spans="2:20" s="10" customFormat="1" ht="29.25" customHeight="1">
      <c r="B121" s="111"/>
      <c r="C121" s="112" t="s">
        <v>128</v>
      </c>
      <c r="D121" s="113" t="s">
        <v>55</v>
      </c>
      <c r="E121" s="113" t="s">
        <v>51</v>
      </c>
      <c r="F121" s="113" t="s">
        <v>52</v>
      </c>
      <c r="G121" s="113" t="s">
        <v>129</v>
      </c>
      <c r="H121" s="113" t="s">
        <v>130</v>
      </c>
      <c r="I121" s="113" t="s">
        <v>131</v>
      </c>
      <c r="J121" s="114" t="s">
        <v>103</v>
      </c>
      <c r="K121" s="115" t="s">
        <v>132</v>
      </c>
      <c r="L121" s="111"/>
      <c r="M121" s="58" t="s">
        <v>1</v>
      </c>
      <c r="N121" s="59" t="s">
        <v>36</v>
      </c>
      <c r="O121" s="59" t="s">
        <v>133</v>
      </c>
      <c r="P121" s="59" t="s">
        <v>134</v>
      </c>
      <c r="Q121" s="59" t="s">
        <v>135</v>
      </c>
      <c r="R121" s="59" t="s">
        <v>136</v>
      </c>
      <c r="S121" s="59" t="s">
        <v>137</v>
      </c>
      <c r="T121" s="60" t="s">
        <v>138</v>
      </c>
    </row>
    <row r="122" spans="2:63" s="1" customFormat="1" ht="22.75" customHeight="1">
      <c r="B122" s="31"/>
      <c r="C122" s="63" t="s">
        <v>139</v>
      </c>
      <c r="J122" s="116">
        <f>BK122</f>
        <v>0</v>
      </c>
      <c r="L122" s="31"/>
      <c r="M122" s="61"/>
      <c r="N122" s="52"/>
      <c r="O122" s="52"/>
      <c r="P122" s="117">
        <f>P123+P124+P125+P172</f>
        <v>0</v>
      </c>
      <c r="Q122" s="52"/>
      <c r="R122" s="117">
        <f>R123+R124+R125+R172</f>
        <v>0</v>
      </c>
      <c r="S122" s="52"/>
      <c r="T122" s="118">
        <f>T123+T124+T125+T172</f>
        <v>0</v>
      </c>
      <c r="AT122" s="16" t="s">
        <v>69</v>
      </c>
      <c r="AU122" s="16" t="s">
        <v>105</v>
      </c>
      <c r="BK122" s="119">
        <f>BK123+BK124+BK125+BK172</f>
        <v>0</v>
      </c>
    </row>
    <row r="123" spans="2:65" s="1" customFormat="1" ht="24.15" customHeight="1">
      <c r="B123" s="132"/>
      <c r="C123" s="133" t="s">
        <v>74</v>
      </c>
      <c r="D123" s="133" t="s">
        <v>144</v>
      </c>
      <c r="E123" s="134" t="s">
        <v>1378</v>
      </c>
      <c r="F123" s="135" t="s">
        <v>1379</v>
      </c>
      <c r="G123" s="136" t="s">
        <v>1</v>
      </c>
      <c r="H123" s="137">
        <v>0</v>
      </c>
      <c r="I123" s="138"/>
      <c r="J123" s="139">
        <f>ROUND(I123*H123,2)</f>
        <v>0</v>
      </c>
      <c r="K123" s="140"/>
      <c r="L123" s="31"/>
      <c r="M123" s="141" t="s">
        <v>1</v>
      </c>
      <c r="N123" s="142" t="s">
        <v>37</v>
      </c>
      <c r="P123" s="143">
        <f>O123*H123</f>
        <v>0</v>
      </c>
      <c r="Q123" s="143">
        <v>0</v>
      </c>
      <c r="R123" s="143">
        <f>Q123*H123</f>
        <v>0</v>
      </c>
      <c r="S123" s="143">
        <v>0</v>
      </c>
      <c r="T123" s="144">
        <f>S123*H123</f>
        <v>0</v>
      </c>
      <c r="AR123" s="145" t="s">
        <v>84</v>
      </c>
      <c r="AT123" s="145" t="s">
        <v>144</v>
      </c>
      <c r="AU123" s="145" t="s">
        <v>70</v>
      </c>
      <c r="AY123" s="16" t="s">
        <v>142</v>
      </c>
      <c r="BE123" s="146">
        <f>IF(N123="základní",J123,0)</f>
        <v>0</v>
      </c>
      <c r="BF123" s="146">
        <f>IF(N123="snížená",J123,0)</f>
        <v>0</v>
      </c>
      <c r="BG123" s="146">
        <f>IF(N123="zákl. přenesená",J123,0)</f>
        <v>0</v>
      </c>
      <c r="BH123" s="146">
        <f>IF(N123="sníž. přenesená",J123,0)</f>
        <v>0</v>
      </c>
      <c r="BI123" s="146">
        <f>IF(N123="nulová",J123,0)</f>
        <v>0</v>
      </c>
      <c r="BJ123" s="16" t="s">
        <v>74</v>
      </c>
      <c r="BK123" s="146">
        <f>ROUND(I123*H123,2)</f>
        <v>0</v>
      </c>
      <c r="BL123" s="16" t="s">
        <v>84</v>
      </c>
      <c r="BM123" s="145" t="s">
        <v>78</v>
      </c>
    </row>
    <row r="124" spans="2:47" s="1" customFormat="1" ht="198">
      <c r="B124" s="31"/>
      <c r="D124" s="148" t="s">
        <v>987</v>
      </c>
      <c r="F124" s="184" t="s">
        <v>1466</v>
      </c>
      <c r="I124" s="185"/>
      <c r="L124" s="31"/>
      <c r="M124" s="186"/>
      <c r="T124" s="55"/>
      <c r="AT124" s="16" t="s">
        <v>987</v>
      </c>
      <c r="AU124" s="16" t="s">
        <v>70</v>
      </c>
    </row>
    <row r="125" spans="2:63" s="11" customFormat="1" ht="25.9" customHeight="1">
      <c r="B125" s="120"/>
      <c r="D125" s="121" t="s">
        <v>69</v>
      </c>
      <c r="E125" s="122" t="s">
        <v>1217</v>
      </c>
      <c r="F125" s="122" t="s">
        <v>1380</v>
      </c>
      <c r="I125" s="123"/>
      <c r="J125" s="124">
        <f>BK125</f>
        <v>0</v>
      </c>
      <c r="L125" s="120"/>
      <c r="M125" s="125"/>
      <c r="P125" s="126">
        <f>P126+SUM(P127:P130)+P145+P154+P163</f>
        <v>0</v>
      </c>
      <c r="R125" s="126">
        <f>R126+SUM(R127:R130)+R145+R154+R163</f>
        <v>0</v>
      </c>
      <c r="T125" s="127">
        <f>T126+SUM(T127:T130)+T145+T154+T163</f>
        <v>0</v>
      </c>
      <c r="AR125" s="121" t="s">
        <v>74</v>
      </c>
      <c r="AT125" s="128" t="s">
        <v>69</v>
      </c>
      <c r="AU125" s="128" t="s">
        <v>70</v>
      </c>
      <c r="AY125" s="121" t="s">
        <v>142</v>
      </c>
      <c r="BK125" s="129">
        <f>BK126+SUM(BK127:BK130)+BK145+BK154+BK163</f>
        <v>0</v>
      </c>
    </row>
    <row r="126" spans="2:65" s="1" customFormat="1" ht="55.5" customHeight="1">
      <c r="B126" s="132"/>
      <c r="C126" s="133" t="s">
        <v>78</v>
      </c>
      <c r="D126" s="133" t="s">
        <v>144</v>
      </c>
      <c r="E126" s="134" t="s">
        <v>1381</v>
      </c>
      <c r="F126" s="135" t="s">
        <v>1382</v>
      </c>
      <c r="G126" s="136" t="s">
        <v>232</v>
      </c>
      <c r="H126" s="137">
        <v>9</v>
      </c>
      <c r="I126" s="138"/>
      <c r="J126" s="139">
        <f>ROUND(I126*H126,2)</f>
        <v>0</v>
      </c>
      <c r="K126" s="140"/>
      <c r="L126" s="31"/>
      <c r="M126" s="141" t="s">
        <v>1</v>
      </c>
      <c r="N126" s="142" t="s">
        <v>37</v>
      </c>
      <c r="P126" s="143">
        <f>O126*H126</f>
        <v>0</v>
      </c>
      <c r="Q126" s="143">
        <v>0</v>
      </c>
      <c r="R126" s="143">
        <f>Q126*H126</f>
        <v>0</v>
      </c>
      <c r="S126" s="143">
        <v>0</v>
      </c>
      <c r="T126" s="144">
        <f>S126*H126</f>
        <v>0</v>
      </c>
      <c r="AR126" s="145" t="s">
        <v>84</v>
      </c>
      <c r="AT126" s="145" t="s">
        <v>144</v>
      </c>
      <c r="AU126" s="145" t="s">
        <v>74</v>
      </c>
      <c r="AY126" s="16" t="s">
        <v>142</v>
      </c>
      <c r="BE126" s="146">
        <f>IF(N126="základní",J126,0)</f>
        <v>0</v>
      </c>
      <c r="BF126" s="146">
        <f>IF(N126="snížená",J126,0)</f>
        <v>0</v>
      </c>
      <c r="BG126" s="146">
        <f>IF(N126="zákl. přenesená",J126,0)</f>
        <v>0</v>
      </c>
      <c r="BH126" s="146">
        <f>IF(N126="sníž. přenesená",J126,0)</f>
        <v>0</v>
      </c>
      <c r="BI126" s="146">
        <f>IF(N126="nulová",J126,0)</f>
        <v>0</v>
      </c>
      <c r="BJ126" s="16" t="s">
        <v>74</v>
      </c>
      <c r="BK126" s="146">
        <f>ROUND(I126*H126,2)</f>
        <v>0</v>
      </c>
      <c r="BL126" s="16" t="s">
        <v>84</v>
      </c>
      <c r="BM126" s="145" t="s">
        <v>84</v>
      </c>
    </row>
    <row r="127" spans="2:47" s="1" customFormat="1" ht="12">
      <c r="B127" s="31"/>
      <c r="D127" s="148" t="s">
        <v>987</v>
      </c>
      <c r="F127" s="184"/>
      <c r="I127" s="185"/>
      <c r="L127" s="31"/>
      <c r="M127" s="186"/>
      <c r="T127" s="55"/>
      <c r="AT127" s="16" t="s">
        <v>987</v>
      </c>
      <c r="AU127" s="16" t="s">
        <v>74</v>
      </c>
    </row>
    <row r="128" spans="2:65" s="1" customFormat="1" ht="66.75" customHeight="1">
      <c r="B128" s="132"/>
      <c r="C128" s="133" t="s">
        <v>81</v>
      </c>
      <c r="D128" s="133" t="s">
        <v>144</v>
      </c>
      <c r="E128" s="134" t="s">
        <v>1383</v>
      </c>
      <c r="F128" s="135" t="s">
        <v>1469</v>
      </c>
      <c r="G128" s="136" t="s">
        <v>232</v>
      </c>
      <c r="H128" s="137">
        <v>25</v>
      </c>
      <c r="I128" s="138"/>
      <c r="J128" s="139">
        <f>ROUND(I128*H128,2)</f>
        <v>0</v>
      </c>
      <c r="K128" s="140"/>
      <c r="L128" s="31"/>
      <c r="M128" s="141" t="s">
        <v>1</v>
      </c>
      <c r="N128" s="142" t="s">
        <v>37</v>
      </c>
      <c r="P128" s="143">
        <f>O128*H128</f>
        <v>0</v>
      </c>
      <c r="Q128" s="143">
        <v>0</v>
      </c>
      <c r="R128" s="143">
        <f>Q128*H128</f>
        <v>0</v>
      </c>
      <c r="S128" s="143">
        <v>0</v>
      </c>
      <c r="T128" s="144">
        <f>S128*H128</f>
        <v>0</v>
      </c>
      <c r="AR128" s="145" t="s">
        <v>84</v>
      </c>
      <c r="AT128" s="145" t="s">
        <v>144</v>
      </c>
      <c r="AU128" s="145" t="s">
        <v>74</v>
      </c>
      <c r="AY128" s="16" t="s">
        <v>142</v>
      </c>
      <c r="BE128" s="146">
        <f>IF(N128="základní",J128,0)</f>
        <v>0</v>
      </c>
      <c r="BF128" s="146">
        <f>IF(N128="snížená",J128,0)</f>
        <v>0</v>
      </c>
      <c r="BG128" s="146">
        <f>IF(N128="zákl. přenesená",J128,0)</f>
        <v>0</v>
      </c>
      <c r="BH128" s="146">
        <f>IF(N128="sníž. přenesená",J128,0)</f>
        <v>0</v>
      </c>
      <c r="BI128" s="146">
        <f>IF(N128="nulová",J128,0)</f>
        <v>0</v>
      </c>
      <c r="BJ128" s="16" t="s">
        <v>74</v>
      </c>
      <c r="BK128" s="146">
        <f>ROUND(I128*H128,2)</f>
        <v>0</v>
      </c>
      <c r="BL128" s="16" t="s">
        <v>84</v>
      </c>
      <c r="BM128" s="145" t="s">
        <v>88</v>
      </c>
    </row>
    <row r="129" spans="2:47" s="1" customFormat="1" ht="12">
      <c r="B129" s="31"/>
      <c r="D129" s="148" t="s">
        <v>987</v>
      </c>
      <c r="F129" s="184"/>
      <c r="I129" s="185"/>
      <c r="L129" s="31"/>
      <c r="M129" s="186"/>
      <c r="T129" s="55"/>
      <c r="AT129" s="16" t="s">
        <v>987</v>
      </c>
      <c r="AU129" s="16" t="s">
        <v>74</v>
      </c>
    </row>
    <row r="130" spans="2:63" s="11" customFormat="1" ht="22.75" customHeight="1">
      <c r="B130" s="120"/>
      <c r="D130" s="121" t="s">
        <v>69</v>
      </c>
      <c r="E130" s="130" t="s">
        <v>1214</v>
      </c>
      <c r="F130" s="130" t="s">
        <v>1384</v>
      </c>
      <c r="I130" s="123"/>
      <c r="J130" s="131">
        <f>BK130</f>
        <v>0</v>
      </c>
      <c r="L130" s="120"/>
      <c r="M130" s="125"/>
      <c r="P130" s="126">
        <f>SUM(P131:P144)</f>
        <v>0</v>
      </c>
      <c r="R130" s="126">
        <f>SUM(R131:R144)</f>
        <v>0</v>
      </c>
      <c r="T130" s="127">
        <f>SUM(T131:T144)</f>
        <v>0</v>
      </c>
      <c r="AR130" s="121" t="s">
        <v>74</v>
      </c>
      <c r="AT130" s="128" t="s">
        <v>69</v>
      </c>
      <c r="AU130" s="128" t="s">
        <v>74</v>
      </c>
      <c r="AY130" s="121" t="s">
        <v>142</v>
      </c>
      <c r="BK130" s="129">
        <f>SUM(BK131:BK144)</f>
        <v>0</v>
      </c>
    </row>
    <row r="131" spans="2:65" s="1" customFormat="1" ht="24.15" customHeight="1">
      <c r="B131" s="132"/>
      <c r="C131" s="133" t="s">
        <v>84</v>
      </c>
      <c r="D131" s="133" t="s">
        <v>144</v>
      </c>
      <c r="E131" s="134" t="s">
        <v>1384</v>
      </c>
      <c r="F131" s="135" t="s">
        <v>1385</v>
      </c>
      <c r="G131" s="136" t="s">
        <v>232</v>
      </c>
      <c r="H131" s="137">
        <v>1</v>
      </c>
      <c r="I131" s="138"/>
      <c r="J131" s="139">
        <f>ROUND(I131*H131,2)</f>
        <v>0</v>
      </c>
      <c r="K131" s="140"/>
      <c r="L131" s="31"/>
      <c r="M131" s="141" t="s">
        <v>1</v>
      </c>
      <c r="N131" s="142" t="s">
        <v>37</v>
      </c>
      <c r="P131" s="143">
        <f>O131*H131</f>
        <v>0</v>
      </c>
      <c r="Q131" s="143">
        <v>0</v>
      </c>
      <c r="R131" s="143">
        <f>Q131*H131</f>
        <v>0</v>
      </c>
      <c r="S131" s="143">
        <v>0</v>
      </c>
      <c r="T131" s="144">
        <f>S131*H131</f>
        <v>0</v>
      </c>
      <c r="AR131" s="145" t="s">
        <v>84</v>
      </c>
      <c r="AT131" s="145" t="s">
        <v>144</v>
      </c>
      <c r="AU131" s="145" t="s">
        <v>78</v>
      </c>
      <c r="AY131" s="16" t="s">
        <v>142</v>
      </c>
      <c r="BE131" s="146">
        <f>IF(N131="základní",J131,0)</f>
        <v>0</v>
      </c>
      <c r="BF131" s="146">
        <f>IF(N131="snížená",J131,0)</f>
        <v>0</v>
      </c>
      <c r="BG131" s="146">
        <f>IF(N131="zákl. přenesená",J131,0)</f>
        <v>0</v>
      </c>
      <c r="BH131" s="146">
        <f>IF(N131="sníž. přenesená",J131,0)</f>
        <v>0</v>
      </c>
      <c r="BI131" s="146">
        <f>IF(N131="nulová",J131,0)</f>
        <v>0</v>
      </c>
      <c r="BJ131" s="16" t="s">
        <v>74</v>
      </c>
      <c r="BK131" s="146">
        <f>ROUND(I131*H131,2)</f>
        <v>0</v>
      </c>
      <c r="BL131" s="16" t="s">
        <v>84</v>
      </c>
      <c r="BM131" s="145" t="s">
        <v>92</v>
      </c>
    </row>
    <row r="132" spans="2:47" s="1" customFormat="1" ht="12">
      <c r="B132" s="31"/>
      <c r="D132" s="148" t="s">
        <v>987</v>
      </c>
      <c r="F132" s="184"/>
      <c r="I132" s="185"/>
      <c r="L132" s="31"/>
      <c r="M132" s="186"/>
      <c r="T132" s="55"/>
      <c r="AT132" s="16" t="s">
        <v>987</v>
      </c>
      <c r="AU132" s="16" t="s">
        <v>78</v>
      </c>
    </row>
    <row r="133" spans="2:65" s="1" customFormat="1" ht="37.75" customHeight="1">
      <c r="B133" s="132"/>
      <c r="C133" s="133" t="s">
        <v>85</v>
      </c>
      <c r="D133" s="133" t="s">
        <v>144</v>
      </c>
      <c r="E133" s="134" t="s">
        <v>1386</v>
      </c>
      <c r="F133" s="135" t="s">
        <v>1387</v>
      </c>
      <c r="G133" s="136" t="s">
        <v>232</v>
      </c>
      <c r="H133" s="137">
        <v>1</v>
      </c>
      <c r="I133" s="138"/>
      <c r="J133" s="139">
        <f>ROUND(I133*H133,2)</f>
        <v>0</v>
      </c>
      <c r="K133" s="140"/>
      <c r="L133" s="31"/>
      <c r="M133" s="141" t="s">
        <v>1</v>
      </c>
      <c r="N133" s="142" t="s">
        <v>37</v>
      </c>
      <c r="P133" s="143">
        <f>O133*H133</f>
        <v>0</v>
      </c>
      <c r="Q133" s="143">
        <v>0</v>
      </c>
      <c r="R133" s="143">
        <f>Q133*H133</f>
        <v>0</v>
      </c>
      <c r="S133" s="143">
        <v>0</v>
      </c>
      <c r="T133" s="144">
        <f>S133*H133</f>
        <v>0</v>
      </c>
      <c r="AR133" s="145" t="s">
        <v>84</v>
      </c>
      <c r="AT133" s="145" t="s">
        <v>144</v>
      </c>
      <c r="AU133" s="145" t="s">
        <v>78</v>
      </c>
      <c r="AY133" s="16" t="s">
        <v>142</v>
      </c>
      <c r="BE133" s="146">
        <f>IF(N133="základní",J133,0)</f>
        <v>0</v>
      </c>
      <c r="BF133" s="146">
        <f>IF(N133="snížená",J133,0)</f>
        <v>0</v>
      </c>
      <c r="BG133" s="146">
        <f>IF(N133="zákl. přenesená",J133,0)</f>
        <v>0</v>
      </c>
      <c r="BH133" s="146">
        <f>IF(N133="sníž. přenesená",J133,0)</f>
        <v>0</v>
      </c>
      <c r="BI133" s="146">
        <f>IF(N133="nulová",J133,0)</f>
        <v>0</v>
      </c>
      <c r="BJ133" s="16" t="s">
        <v>74</v>
      </c>
      <c r="BK133" s="146">
        <f>ROUND(I133*H133,2)</f>
        <v>0</v>
      </c>
      <c r="BL133" s="16" t="s">
        <v>84</v>
      </c>
      <c r="BM133" s="145" t="s">
        <v>183</v>
      </c>
    </row>
    <row r="134" spans="2:47" s="1" customFormat="1" ht="12">
      <c r="B134" s="31"/>
      <c r="D134" s="148" t="s">
        <v>987</v>
      </c>
      <c r="F134" s="184" t="s">
        <v>1467</v>
      </c>
      <c r="I134" s="185"/>
      <c r="L134" s="31"/>
      <c r="M134" s="186"/>
      <c r="T134" s="55"/>
      <c r="AT134" s="16" t="s">
        <v>987</v>
      </c>
      <c r="AU134" s="16" t="s">
        <v>78</v>
      </c>
    </row>
    <row r="135" spans="2:65" s="1" customFormat="1" ht="66.75" customHeight="1">
      <c r="B135" s="132"/>
      <c r="C135" s="133" t="s">
        <v>88</v>
      </c>
      <c r="D135" s="133" t="s">
        <v>144</v>
      </c>
      <c r="E135" s="134" t="s">
        <v>1388</v>
      </c>
      <c r="F135" s="135" t="s">
        <v>1468</v>
      </c>
      <c r="G135" s="136" t="s">
        <v>232</v>
      </c>
      <c r="H135" s="137">
        <v>1</v>
      </c>
      <c r="I135" s="138"/>
      <c r="J135" s="139">
        <f>ROUND(I135*H135,2)</f>
        <v>0</v>
      </c>
      <c r="K135" s="140"/>
      <c r="L135" s="31"/>
      <c r="M135" s="141" t="s">
        <v>1</v>
      </c>
      <c r="N135" s="142" t="s">
        <v>37</v>
      </c>
      <c r="P135" s="143">
        <f>O135*H135</f>
        <v>0</v>
      </c>
      <c r="Q135" s="143">
        <v>0</v>
      </c>
      <c r="R135" s="143">
        <f>Q135*H135</f>
        <v>0</v>
      </c>
      <c r="S135" s="143">
        <v>0</v>
      </c>
      <c r="T135" s="144">
        <f>S135*H135</f>
        <v>0</v>
      </c>
      <c r="AR135" s="145" t="s">
        <v>84</v>
      </c>
      <c r="AT135" s="145" t="s">
        <v>144</v>
      </c>
      <c r="AU135" s="145" t="s">
        <v>78</v>
      </c>
      <c r="AY135" s="16" t="s">
        <v>142</v>
      </c>
      <c r="BE135" s="146">
        <f>IF(N135="základní",J135,0)</f>
        <v>0</v>
      </c>
      <c r="BF135" s="146">
        <f>IF(N135="snížená",J135,0)</f>
        <v>0</v>
      </c>
      <c r="BG135" s="146">
        <f>IF(N135="zákl. přenesená",J135,0)</f>
        <v>0</v>
      </c>
      <c r="BH135" s="146">
        <f>IF(N135="sníž. přenesená",J135,0)</f>
        <v>0</v>
      </c>
      <c r="BI135" s="146">
        <f>IF(N135="nulová",J135,0)</f>
        <v>0</v>
      </c>
      <c r="BJ135" s="16" t="s">
        <v>74</v>
      </c>
      <c r="BK135" s="146">
        <f>ROUND(I135*H135,2)</f>
        <v>0</v>
      </c>
      <c r="BL135" s="16" t="s">
        <v>84</v>
      </c>
      <c r="BM135" s="145" t="s">
        <v>186</v>
      </c>
    </row>
    <row r="136" spans="2:47" s="1" customFormat="1" ht="12">
      <c r="B136" s="31"/>
      <c r="D136" s="148" t="s">
        <v>987</v>
      </c>
      <c r="F136" s="184"/>
      <c r="I136" s="185"/>
      <c r="L136" s="31"/>
      <c r="M136" s="186"/>
      <c r="T136" s="55"/>
      <c r="AT136" s="16" t="s">
        <v>987</v>
      </c>
      <c r="AU136" s="16" t="s">
        <v>78</v>
      </c>
    </row>
    <row r="137" spans="2:65" s="1" customFormat="1" ht="21.75" customHeight="1">
      <c r="B137" s="132"/>
      <c r="C137" s="133" t="s">
        <v>89</v>
      </c>
      <c r="D137" s="133" t="s">
        <v>144</v>
      </c>
      <c r="E137" s="134" t="s">
        <v>1218</v>
      </c>
      <c r="F137" s="135" t="s">
        <v>1389</v>
      </c>
      <c r="G137" s="136" t="s">
        <v>232</v>
      </c>
      <c r="H137" s="137">
        <v>1</v>
      </c>
      <c r="I137" s="138"/>
      <c r="J137" s="139">
        <f>ROUND(I137*H137,2)</f>
        <v>0</v>
      </c>
      <c r="K137" s="140"/>
      <c r="L137" s="31"/>
      <c r="M137" s="141" t="s">
        <v>1</v>
      </c>
      <c r="N137" s="142" t="s">
        <v>37</v>
      </c>
      <c r="P137" s="143">
        <f>O137*H137</f>
        <v>0</v>
      </c>
      <c r="Q137" s="143">
        <v>0</v>
      </c>
      <c r="R137" s="143">
        <f>Q137*H137</f>
        <v>0</v>
      </c>
      <c r="S137" s="143">
        <v>0</v>
      </c>
      <c r="T137" s="144">
        <f>S137*H137</f>
        <v>0</v>
      </c>
      <c r="AR137" s="145" t="s">
        <v>84</v>
      </c>
      <c r="AT137" s="145" t="s">
        <v>144</v>
      </c>
      <c r="AU137" s="145" t="s">
        <v>78</v>
      </c>
      <c r="AY137" s="16" t="s">
        <v>142</v>
      </c>
      <c r="BE137" s="146">
        <f>IF(N137="základní",J137,0)</f>
        <v>0</v>
      </c>
      <c r="BF137" s="146">
        <f>IF(N137="snížená",J137,0)</f>
        <v>0</v>
      </c>
      <c r="BG137" s="146">
        <f>IF(N137="zákl. přenesená",J137,0)</f>
        <v>0</v>
      </c>
      <c r="BH137" s="146">
        <f>IF(N137="sníž. přenesená",J137,0)</f>
        <v>0</v>
      </c>
      <c r="BI137" s="146">
        <f>IF(N137="nulová",J137,0)</f>
        <v>0</v>
      </c>
      <c r="BJ137" s="16" t="s">
        <v>74</v>
      </c>
      <c r="BK137" s="146">
        <f>ROUND(I137*H137,2)</f>
        <v>0</v>
      </c>
      <c r="BL137" s="16" t="s">
        <v>84</v>
      </c>
      <c r="BM137" s="145" t="s">
        <v>191</v>
      </c>
    </row>
    <row r="138" spans="2:47" s="1" customFormat="1" ht="12">
      <c r="B138" s="31"/>
      <c r="D138" s="148" t="s">
        <v>987</v>
      </c>
      <c r="F138" s="184"/>
      <c r="I138" s="185"/>
      <c r="L138" s="31"/>
      <c r="M138" s="186"/>
      <c r="T138" s="55"/>
      <c r="AT138" s="16" t="s">
        <v>987</v>
      </c>
      <c r="AU138" s="16" t="s">
        <v>78</v>
      </c>
    </row>
    <row r="139" spans="2:65" s="1" customFormat="1" ht="16.5" customHeight="1">
      <c r="B139" s="132"/>
      <c r="C139" s="133" t="s">
        <v>92</v>
      </c>
      <c r="D139" s="133" t="s">
        <v>144</v>
      </c>
      <c r="E139" s="134" t="s">
        <v>1390</v>
      </c>
      <c r="F139" s="135" t="s">
        <v>1391</v>
      </c>
      <c r="G139" s="136" t="s">
        <v>232</v>
      </c>
      <c r="H139" s="137">
        <v>1</v>
      </c>
      <c r="I139" s="138"/>
      <c r="J139" s="139">
        <f>ROUND(I139*H139,2)</f>
        <v>0</v>
      </c>
      <c r="K139" s="140"/>
      <c r="L139" s="31"/>
      <c r="M139" s="141" t="s">
        <v>1</v>
      </c>
      <c r="N139" s="142" t="s">
        <v>37</v>
      </c>
      <c r="P139" s="143">
        <f>O139*H139</f>
        <v>0</v>
      </c>
      <c r="Q139" s="143">
        <v>0</v>
      </c>
      <c r="R139" s="143">
        <f>Q139*H139</f>
        <v>0</v>
      </c>
      <c r="S139" s="143">
        <v>0</v>
      </c>
      <c r="T139" s="144">
        <f>S139*H139</f>
        <v>0</v>
      </c>
      <c r="AR139" s="145" t="s">
        <v>84</v>
      </c>
      <c r="AT139" s="145" t="s">
        <v>144</v>
      </c>
      <c r="AU139" s="145" t="s">
        <v>78</v>
      </c>
      <c r="AY139" s="16" t="s">
        <v>142</v>
      </c>
      <c r="BE139" s="146">
        <f>IF(N139="základní",J139,0)</f>
        <v>0</v>
      </c>
      <c r="BF139" s="146">
        <f>IF(N139="snížená",J139,0)</f>
        <v>0</v>
      </c>
      <c r="BG139" s="146">
        <f>IF(N139="zákl. přenesená",J139,0)</f>
        <v>0</v>
      </c>
      <c r="BH139" s="146">
        <f>IF(N139="sníž. přenesená",J139,0)</f>
        <v>0</v>
      </c>
      <c r="BI139" s="146">
        <f>IF(N139="nulová",J139,0)</f>
        <v>0</v>
      </c>
      <c r="BJ139" s="16" t="s">
        <v>74</v>
      </c>
      <c r="BK139" s="146">
        <f>ROUND(I139*H139,2)</f>
        <v>0</v>
      </c>
      <c r="BL139" s="16" t="s">
        <v>84</v>
      </c>
      <c r="BM139" s="145" t="s">
        <v>201</v>
      </c>
    </row>
    <row r="140" spans="2:47" s="1" customFormat="1" ht="12">
      <c r="B140" s="31"/>
      <c r="D140" s="148" t="s">
        <v>987</v>
      </c>
      <c r="F140" s="184"/>
      <c r="I140" s="185"/>
      <c r="L140" s="31"/>
      <c r="M140" s="186"/>
      <c r="T140" s="55"/>
      <c r="AT140" s="16" t="s">
        <v>987</v>
      </c>
      <c r="AU140" s="16" t="s">
        <v>78</v>
      </c>
    </row>
    <row r="141" spans="2:65" s="1" customFormat="1" ht="49" customHeight="1">
      <c r="B141" s="132"/>
      <c r="C141" s="133" t="s">
        <v>95</v>
      </c>
      <c r="D141" s="133" t="s">
        <v>144</v>
      </c>
      <c r="E141" s="134" t="s">
        <v>1219</v>
      </c>
      <c r="F141" s="135" t="s">
        <v>1392</v>
      </c>
      <c r="G141" s="136" t="s">
        <v>232</v>
      </c>
      <c r="H141" s="137">
        <v>1</v>
      </c>
      <c r="I141" s="138"/>
      <c r="J141" s="139">
        <f>ROUND(I141*H141,2)</f>
        <v>0</v>
      </c>
      <c r="K141" s="140"/>
      <c r="L141" s="31"/>
      <c r="M141" s="141" t="s">
        <v>1</v>
      </c>
      <c r="N141" s="142" t="s">
        <v>37</v>
      </c>
      <c r="P141" s="143">
        <f>O141*H141</f>
        <v>0</v>
      </c>
      <c r="Q141" s="143">
        <v>0</v>
      </c>
      <c r="R141" s="143">
        <f>Q141*H141</f>
        <v>0</v>
      </c>
      <c r="S141" s="143">
        <v>0</v>
      </c>
      <c r="T141" s="144">
        <f>S141*H141</f>
        <v>0</v>
      </c>
      <c r="AR141" s="145" t="s">
        <v>84</v>
      </c>
      <c r="AT141" s="145" t="s">
        <v>144</v>
      </c>
      <c r="AU141" s="145" t="s">
        <v>78</v>
      </c>
      <c r="AY141" s="16" t="s">
        <v>142</v>
      </c>
      <c r="BE141" s="146">
        <f>IF(N141="základní",J141,0)</f>
        <v>0</v>
      </c>
      <c r="BF141" s="146">
        <f>IF(N141="snížená",J141,0)</f>
        <v>0</v>
      </c>
      <c r="BG141" s="146">
        <f>IF(N141="zákl. přenesená",J141,0)</f>
        <v>0</v>
      </c>
      <c r="BH141" s="146">
        <f>IF(N141="sníž. přenesená",J141,0)</f>
        <v>0</v>
      </c>
      <c r="BI141" s="146">
        <f>IF(N141="nulová",J141,0)</f>
        <v>0</v>
      </c>
      <c r="BJ141" s="16" t="s">
        <v>74</v>
      </c>
      <c r="BK141" s="146">
        <f>ROUND(I141*H141,2)</f>
        <v>0</v>
      </c>
      <c r="BL141" s="16" t="s">
        <v>84</v>
      </c>
      <c r="BM141" s="145" t="s">
        <v>205</v>
      </c>
    </row>
    <row r="142" spans="2:47" s="1" customFormat="1" ht="12">
      <c r="B142" s="31"/>
      <c r="D142" s="148" t="s">
        <v>987</v>
      </c>
      <c r="F142" s="184"/>
      <c r="I142" s="185"/>
      <c r="L142" s="31"/>
      <c r="M142" s="186"/>
      <c r="T142" s="55"/>
      <c r="AT142" s="16" t="s">
        <v>987</v>
      </c>
      <c r="AU142" s="16" t="s">
        <v>78</v>
      </c>
    </row>
    <row r="143" spans="2:65" s="1" customFormat="1" ht="16.5" customHeight="1">
      <c r="B143" s="132"/>
      <c r="C143" s="133" t="s">
        <v>183</v>
      </c>
      <c r="D143" s="133" t="s">
        <v>144</v>
      </c>
      <c r="E143" s="134" t="s">
        <v>865</v>
      </c>
      <c r="F143" s="135" t="s">
        <v>1393</v>
      </c>
      <c r="G143" s="136" t="s">
        <v>232</v>
      </c>
      <c r="H143" s="137">
        <v>4</v>
      </c>
      <c r="I143" s="138"/>
      <c r="J143" s="139">
        <f>ROUND(I143*H143,2)</f>
        <v>0</v>
      </c>
      <c r="K143" s="140"/>
      <c r="L143" s="31"/>
      <c r="M143" s="141" t="s">
        <v>1</v>
      </c>
      <c r="N143" s="142" t="s">
        <v>37</v>
      </c>
      <c r="P143" s="143">
        <f>O143*H143</f>
        <v>0</v>
      </c>
      <c r="Q143" s="143">
        <v>0</v>
      </c>
      <c r="R143" s="143">
        <f>Q143*H143</f>
        <v>0</v>
      </c>
      <c r="S143" s="143">
        <v>0</v>
      </c>
      <c r="T143" s="144">
        <f>S143*H143</f>
        <v>0</v>
      </c>
      <c r="AR143" s="145" t="s">
        <v>84</v>
      </c>
      <c r="AT143" s="145" t="s">
        <v>144</v>
      </c>
      <c r="AU143" s="145" t="s">
        <v>78</v>
      </c>
      <c r="AY143" s="16" t="s">
        <v>142</v>
      </c>
      <c r="BE143" s="146">
        <f>IF(N143="základní",J143,0)</f>
        <v>0</v>
      </c>
      <c r="BF143" s="146">
        <f>IF(N143="snížená",J143,0)</f>
        <v>0</v>
      </c>
      <c r="BG143" s="146">
        <f>IF(N143="zákl. přenesená",J143,0)</f>
        <v>0</v>
      </c>
      <c r="BH143" s="146">
        <f>IF(N143="sníž. přenesená",J143,0)</f>
        <v>0</v>
      </c>
      <c r="BI143" s="146">
        <f>IF(N143="nulová",J143,0)</f>
        <v>0</v>
      </c>
      <c r="BJ143" s="16" t="s">
        <v>74</v>
      </c>
      <c r="BK143" s="146">
        <f>ROUND(I143*H143,2)</f>
        <v>0</v>
      </c>
      <c r="BL143" s="16" t="s">
        <v>84</v>
      </c>
      <c r="BM143" s="145" t="s">
        <v>226</v>
      </c>
    </row>
    <row r="144" spans="2:65" s="1" customFormat="1" ht="16.5" customHeight="1">
      <c r="B144" s="132"/>
      <c r="C144" s="133" t="s">
        <v>229</v>
      </c>
      <c r="D144" s="133" t="s">
        <v>144</v>
      </c>
      <c r="E144" s="134" t="s">
        <v>876</v>
      </c>
      <c r="F144" s="135" t="s">
        <v>1394</v>
      </c>
      <c r="G144" s="136" t="s">
        <v>232</v>
      </c>
      <c r="H144" s="137">
        <v>1</v>
      </c>
      <c r="I144" s="138"/>
      <c r="J144" s="139">
        <f>ROUND(I144*H144,2)</f>
        <v>0</v>
      </c>
      <c r="K144" s="140"/>
      <c r="L144" s="31"/>
      <c r="M144" s="141" t="s">
        <v>1</v>
      </c>
      <c r="N144" s="142" t="s">
        <v>37</v>
      </c>
      <c r="P144" s="143">
        <f>O144*H144</f>
        <v>0</v>
      </c>
      <c r="Q144" s="143">
        <v>0</v>
      </c>
      <c r="R144" s="143">
        <f>Q144*H144</f>
        <v>0</v>
      </c>
      <c r="S144" s="143">
        <v>0</v>
      </c>
      <c r="T144" s="144">
        <f>S144*H144</f>
        <v>0</v>
      </c>
      <c r="AR144" s="145" t="s">
        <v>84</v>
      </c>
      <c r="AT144" s="145" t="s">
        <v>144</v>
      </c>
      <c r="AU144" s="145" t="s">
        <v>78</v>
      </c>
      <c r="AY144" s="16" t="s">
        <v>142</v>
      </c>
      <c r="BE144" s="146">
        <f>IF(N144="základní",J144,0)</f>
        <v>0</v>
      </c>
      <c r="BF144" s="146">
        <f>IF(N144="snížená",J144,0)</f>
        <v>0</v>
      </c>
      <c r="BG144" s="146">
        <f>IF(N144="zákl. přenesená",J144,0)</f>
        <v>0</v>
      </c>
      <c r="BH144" s="146">
        <f>IF(N144="sníž. přenesená",J144,0)</f>
        <v>0</v>
      </c>
      <c r="BI144" s="146">
        <f>IF(N144="nulová",J144,0)</f>
        <v>0</v>
      </c>
      <c r="BJ144" s="16" t="s">
        <v>74</v>
      </c>
      <c r="BK144" s="146">
        <f>ROUND(I144*H144,2)</f>
        <v>0</v>
      </c>
      <c r="BL144" s="16" t="s">
        <v>84</v>
      </c>
      <c r="BM144" s="145" t="s">
        <v>233</v>
      </c>
    </row>
    <row r="145" spans="2:63" s="11" customFormat="1" ht="22.75" customHeight="1">
      <c r="B145" s="120"/>
      <c r="D145" s="121" t="s">
        <v>69</v>
      </c>
      <c r="E145" s="130" t="s">
        <v>1215</v>
      </c>
      <c r="F145" s="130" t="s">
        <v>1395</v>
      </c>
      <c r="I145" s="123"/>
      <c r="J145" s="131">
        <f>BK145</f>
        <v>0</v>
      </c>
      <c r="L145" s="120"/>
      <c r="M145" s="125"/>
      <c r="P145" s="126">
        <f>SUM(P146:P153)</f>
        <v>0</v>
      </c>
      <c r="R145" s="126">
        <f>SUM(R146:R153)</f>
        <v>0</v>
      </c>
      <c r="T145" s="127">
        <f>SUM(T146:T153)</f>
        <v>0</v>
      </c>
      <c r="AR145" s="121" t="s">
        <v>74</v>
      </c>
      <c r="AT145" s="128" t="s">
        <v>69</v>
      </c>
      <c r="AU145" s="128" t="s">
        <v>74</v>
      </c>
      <c r="AY145" s="121" t="s">
        <v>142</v>
      </c>
      <c r="BK145" s="129">
        <f>SUM(BK146:BK153)</f>
        <v>0</v>
      </c>
    </row>
    <row r="146" spans="2:65" s="1" customFormat="1" ht="16.5" customHeight="1">
      <c r="B146" s="132"/>
      <c r="C146" s="133" t="s">
        <v>186</v>
      </c>
      <c r="D146" s="133" t="s">
        <v>144</v>
      </c>
      <c r="E146" s="134" t="s">
        <v>1395</v>
      </c>
      <c r="F146" s="135" t="s">
        <v>1396</v>
      </c>
      <c r="G146" s="136" t="s">
        <v>232</v>
      </c>
      <c r="H146" s="137">
        <v>1</v>
      </c>
      <c r="I146" s="138"/>
      <c r="J146" s="139">
        <f>ROUND(I146*H146,2)</f>
        <v>0</v>
      </c>
      <c r="K146" s="140"/>
      <c r="L146" s="31"/>
      <c r="M146" s="141" t="s">
        <v>1</v>
      </c>
      <c r="N146" s="142" t="s">
        <v>37</v>
      </c>
      <c r="P146" s="143">
        <f>O146*H146</f>
        <v>0</v>
      </c>
      <c r="Q146" s="143">
        <v>0</v>
      </c>
      <c r="R146" s="143">
        <f>Q146*H146</f>
        <v>0</v>
      </c>
      <c r="S146" s="143">
        <v>0</v>
      </c>
      <c r="T146" s="144">
        <f>S146*H146</f>
        <v>0</v>
      </c>
      <c r="AR146" s="145" t="s">
        <v>84</v>
      </c>
      <c r="AT146" s="145" t="s">
        <v>144</v>
      </c>
      <c r="AU146" s="145" t="s">
        <v>78</v>
      </c>
      <c r="AY146" s="16" t="s">
        <v>142</v>
      </c>
      <c r="BE146" s="146">
        <f>IF(N146="základní",J146,0)</f>
        <v>0</v>
      </c>
      <c r="BF146" s="146">
        <f>IF(N146="snížená",J146,0)</f>
        <v>0</v>
      </c>
      <c r="BG146" s="146">
        <f>IF(N146="zákl. přenesená",J146,0)</f>
        <v>0</v>
      </c>
      <c r="BH146" s="146">
        <f>IF(N146="sníž. přenesená",J146,0)</f>
        <v>0</v>
      </c>
      <c r="BI146" s="146">
        <f>IF(N146="nulová",J146,0)</f>
        <v>0</v>
      </c>
      <c r="BJ146" s="16" t="s">
        <v>74</v>
      </c>
      <c r="BK146" s="146">
        <f>ROUND(I146*H146,2)</f>
        <v>0</v>
      </c>
      <c r="BL146" s="16" t="s">
        <v>84</v>
      </c>
      <c r="BM146" s="145" t="s">
        <v>237</v>
      </c>
    </row>
    <row r="147" spans="2:47" s="1" customFormat="1" ht="12">
      <c r="B147" s="31"/>
      <c r="D147" s="148" t="s">
        <v>987</v>
      </c>
      <c r="F147" s="184"/>
      <c r="I147" s="185"/>
      <c r="L147" s="31"/>
      <c r="M147" s="186"/>
      <c r="T147" s="55"/>
      <c r="AT147" s="16" t="s">
        <v>987</v>
      </c>
      <c r="AU147" s="16" t="s">
        <v>78</v>
      </c>
    </row>
    <row r="148" spans="2:65" s="1" customFormat="1" ht="37.75" customHeight="1">
      <c r="B148" s="132"/>
      <c r="C148" s="133" t="s">
        <v>240</v>
      </c>
      <c r="D148" s="133" t="s">
        <v>144</v>
      </c>
      <c r="E148" s="134" t="s">
        <v>1220</v>
      </c>
      <c r="F148" s="135" t="s">
        <v>1397</v>
      </c>
      <c r="G148" s="136" t="s">
        <v>232</v>
      </c>
      <c r="H148" s="137">
        <v>1</v>
      </c>
      <c r="I148" s="138"/>
      <c r="J148" s="139">
        <f>ROUND(I148*H148,2)</f>
        <v>0</v>
      </c>
      <c r="K148" s="140"/>
      <c r="L148" s="31"/>
      <c r="M148" s="141" t="s">
        <v>1</v>
      </c>
      <c r="N148" s="142" t="s">
        <v>37</v>
      </c>
      <c r="P148" s="143">
        <f>O148*H148</f>
        <v>0</v>
      </c>
      <c r="Q148" s="143">
        <v>0</v>
      </c>
      <c r="R148" s="143">
        <f>Q148*H148</f>
        <v>0</v>
      </c>
      <c r="S148" s="143">
        <v>0</v>
      </c>
      <c r="T148" s="144">
        <f>S148*H148</f>
        <v>0</v>
      </c>
      <c r="AR148" s="145" t="s">
        <v>84</v>
      </c>
      <c r="AT148" s="145" t="s">
        <v>144</v>
      </c>
      <c r="AU148" s="145" t="s">
        <v>78</v>
      </c>
      <c r="AY148" s="16" t="s">
        <v>142</v>
      </c>
      <c r="BE148" s="146">
        <f>IF(N148="základní",J148,0)</f>
        <v>0</v>
      </c>
      <c r="BF148" s="146">
        <f>IF(N148="snížená",J148,0)</f>
        <v>0</v>
      </c>
      <c r="BG148" s="146">
        <f>IF(N148="zákl. přenesená",J148,0)</f>
        <v>0</v>
      </c>
      <c r="BH148" s="146">
        <f>IF(N148="sníž. přenesená",J148,0)</f>
        <v>0</v>
      </c>
      <c r="BI148" s="146">
        <f>IF(N148="nulová",J148,0)</f>
        <v>0</v>
      </c>
      <c r="BJ148" s="16" t="s">
        <v>74</v>
      </c>
      <c r="BK148" s="146">
        <f>ROUND(I148*H148,2)</f>
        <v>0</v>
      </c>
      <c r="BL148" s="16" t="s">
        <v>84</v>
      </c>
      <c r="BM148" s="145" t="s">
        <v>243</v>
      </c>
    </row>
    <row r="149" spans="2:47" s="1" customFormat="1" ht="12">
      <c r="B149" s="31"/>
      <c r="D149" s="148" t="s">
        <v>987</v>
      </c>
      <c r="F149" s="184"/>
      <c r="I149" s="185"/>
      <c r="L149" s="31"/>
      <c r="M149" s="186"/>
      <c r="T149" s="55"/>
      <c r="AT149" s="16" t="s">
        <v>987</v>
      </c>
      <c r="AU149" s="16" t="s">
        <v>78</v>
      </c>
    </row>
    <row r="150" spans="2:65" s="1" customFormat="1" ht="33" customHeight="1">
      <c r="B150" s="132"/>
      <c r="C150" s="133" t="s">
        <v>191</v>
      </c>
      <c r="D150" s="133" t="s">
        <v>144</v>
      </c>
      <c r="E150" s="134" t="s">
        <v>1221</v>
      </c>
      <c r="F150" s="135" t="s">
        <v>1398</v>
      </c>
      <c r="G150" s="136" t="s">
        <v>232</v>
      </c>
      <c r="H150" s="137">
        <v>1</v>
      </c>
      <c r="I150" s="138"/>
      <c r="J150" s="139">
        <f>ROUND(I150*H150,2)</f>
        <v>0</v>
      </c>
      <c r="K150" s="140"/>
      <c r="L150" s="31"/>
      <c r="M150" s="141" t="s">
        <v>1</v>
      </c>
      <c r="N150" s="142" t="s">
        <v>37</v>
      </c>
      <c r="P150" s="143">
        <f>O150*H150</f>
        <v>0</v>
      </c>
      <c r="Q150" s="143">
        <v>0</v>
      </c>
      <c r="R150" s="143">
        <f>Q150*H150</f>
        <v>0</v>
      </c>
      <c r="S150" s="143">
        <v>0</v>
      </c>
      <c r="T150" s="144">
        <f>S150*H150</f>
        <v>0</v>
      </c>
      <c r="AR150" s="145" t="s">
        <v>84</v>
      </c>
      <c r="AT150" s="145" t="s">
        <v>144</v>
      </c>
      <c r="AU150" s="145" t="s">
        <v>78</v>
      </c>
      <c r="AY150" s="16" t="s">
        <v>142</v>
      </c>
      <c r="BE150" s="146">
        <f>IF(N150="základní",J150,0)</f>
        <v>0</v>
      </c>
      <c r="BF150" s="146">
        <f>IF(N150="snížená",J150,0)</f>
        <v>0</v>
      </c>
      <c r="BG150" s="146">
        <f>IF(N150="zákl. přenesená",J150,0)</f>
        <v>0</v>
      </c>
      <c r="BH150" s="146">
        <f>IF(N150="sníž. přenesená",J150,0)</f>
        <v>0</v>
      </c>
      <c r="BI150" s="146">
        <f>IF(N150="nulová",J150,0)</f>
        <v>0</v>
      </c>
      <c r="BJ150" s="16" t="s">
        <v>74</v>
      </c>
      <c r="BK150" s="146">
        <f>ROUND(I150*H150,2)</f>
        <v>0</v>
      </c>
      <c r="BL150" s="16" t="s">
        <v>84</v>
      </c>
      <c r="BM150" s="145" t="s">
        <v>248</v>
      </c>
    </row>
    <row r="151" spans="2:47" s="1" customFormat="1" ht="12">
      <c r="B151" s="31"/>
      <c r="D151" s="148" t="s">
        <v>987</v>
      </c>
      <c r="F151" s="184"/>
      <c r="I151" s="185"/>
      <c r="L151" s="31"/>
      <c r="M151" s="186"/>
      <c r="T151" s="55"/>
      <c r="AT151" s="16" t="s">
        <v>987</v>
      </c>
      <c r="AU151" s="16" t="s">
        <v>78</v>
      </c>
    </row>
    <row r="152" spans="2:65" s="1" customFormat="1" ht="16.5" customHeight="1">
      <c r="B152" s="132"/>
      <c r="C152" s="133" t="s">
        <v>8</v>
      </c>
      <c r="D152" s="133" t="s">
        <v>144</v>
      </c>
      <c r="E152" s="134" t="s">
        <v>865</v>
      </c>
      <c r="F152" s="135" t="s">
        <v>1393</v>
      </c>
      <c r="G152" s="136" t="s">
        <v>232</v>
      </c>
      <c r="H152" s="137">
        <v>1</v>
      </c>
      <c r="I152" s="138"/>
      <c r="J152" s="139">
        <f>ROUND(I152*H152,2)</f>
        <v>0</v>
      </c>
      <c r="K152" s="140"/>
      <c r="L152" s="31"/>
      <c r="M152" s="141" t="s">
        <v>1</v>
      </c>
      <c r="N152" s="142" t="s">
        <v>37</v>
      </c>
      <c r="P152" s="143">
        <f>O152*H152</f>
        <v>0</v>
      </c>
      <c r="Q152" s="143">
        <v>0</v>
      </c>
      <c r="R152" s="143">
        <f>Q152*H152</f>
        <v>0</v>
      </c>
      <c r="S152" s="143">
        <v>0</v>
      </c>
      <c r="T152" s="144">
        <f>S152*H152</f>
        <v>0</v>
      </c>
      <c r="AR152" s="145" t="s">
        <v>84</v>
      </c>
      <c r="AT152" s="145" t="s">
        <v>144</v>
      </c>
      <c r="AU152" s="145" t="s">
        <v>78</v>
      </c>
      <c r="AY152" s="16" t="s">
        <v>142</v>
      </c>
      <c r="BE152" s="146">
        <f>IF(N152="základní",J152,0)</f>
        <v>0</v>
      </c>
      <c r="BF152" s="146">
        <f>IF(N152="snížená",J152,0)</f>
        <v>0</v>
      </c>
      <c r="BG152" s="146">
        <f>IF(N152="zákl. přenesená",J152,0)</f>
        <v>0</v>
      </c>
      <c r="BH152" s="146">
        <f>IF(N152="sníž. přenesená",J152,0)</f>
        <v>0</v>
      </c>
      <c r="BI152" s="146">
        <f>IF(N152="nulová",J152,0)</f>
        <v>0</v>
      </c>
      <c r="BJ152" s="16" t="s">
        <v>74</v>
      </c>
      <c r="BK152" s="146">
        <f>ROUND(I152*H152,2)</f>
        <v>0</v>
      </c>
      <c r="BL152" s="16" t="s">
        <v>84</v>
      </c>
      <c r="BM152" s="145" t="s">
        <v>254</v>
      </c>
    </row>
    <row r="153" spans="2:65" s="1" customFormat="1" ht="16.5" customHeight="1">
      <c r="B153" s="132"/>
      <c r="C153" s="133" t="s">
        <v>201</v>
      </c>
      <c r="D153" s="133" t="s">
        <v>144</v>
      </c>
      <c r="E153" s="134" t="s">
        <v>876</v>
      </c>
      <c r="F153" s="135" t="s">
        <v>1394</v>
      </c>
      <c r="G153" s="136" t="s">
        <v>232</v>
      </c>
      <c r="H153" s="137">
        <v>1</v>
      </c>
      <c r="I153" s="138"/>
      <c r="J153" s="139">
        <f>ROUND(I153*H153,2)</f>
        <v>0</v>
      </c>
      <c r="K153" s="140"/>
      <c r="L153" s="31"/>
      <c r="M153" s="141" t="s">
        <v>1</v>
      </c>
      <c r="N153" s="142" t="s">
        <v>37</v>
      </c>
      <c r="P153" s="143">
        <f>O153*H153</f>
        <v>0</v>
      </c>
      <c r="Q153" s="143">
        <v>0</v>
      </c>
      <c r="R153" s="143">
        <f>Q153*H153</f>
        <v>0</v>
      </c>
      <c r="S153" s="143">
        <v>0</v>
      </c>
      <c r="T153" s="144">
        <f>S153*H153</f>
        <v>0</v>
      </c>
      <c r="AR153" s="145" t="s">
        <v>84</v>
      </c>
      <c r="AT153" s="145" t="s">
        <v>144</v>
      </c>
      <c r="AU153" s="145" t="s">
        <v>78</v>
      </c>
      <c r="AY153" s="16" t="s">
        <v>142</v>
      </c>
      <c r="BE153" s="146">
        <f>IF(N153="základní",J153,0)</f>
        <v>0</v>
      </c>
      <c r="BF153" s="146">
        <f>IF(N153="snížená",J153,0)</f>
        <v>0</v>
      </c>
      <c r="BG153" s="146">
        <f>IF(N153="zákl. přenesená",J153,0)</f>
        <v>0</v>
      </c>
      <c r="BH153" s="146">
        <f>IF(N153="sníž. přenesená",J153,0)</f>
        <v>0</v>
      </c>
      <c r="BI153" s="146">
        <f>IF(N153="nulová",J153,0)</f>
        <v>0</v>
      </c>
      <c r="BJ153" s="16" t="s">
        <v>74</v>
      </c>
      <c r="BK153" s="146">
        <f>ROUND(I153*H153,2)</f>
        <v>0</v>
      </c>
      <c r="BL153" s="16" t="s">
        <v>84</v>
      </c>
      <c r="BM153" s="145" t="s">
        <v>261</v>
      </c>
    </row>
    <row r="154" spans="2:63" s="11" customFormat="1" ht="22.75" customHeight="1">
      <c r="B154" s="120"/>
      <c r="D154" s="121" t="s">
        <v>69</v>
      </c>
      <c r="E154" s="130" t="s">
        <v>1216</v>
      </c>
      <c r="F154" s="130" t="s">
        <v>1399</v>
      </c>
      <c r="I154" s="123"/>
      <c r="J154" s="131">
        <f>BK154</f>
        <v>0</v>
      </c>
      <c r="L154" s="120"/>
      <c r="M154" s="125"/>
      <c r="P154" s="126">
        <f>SUM(P155:P162)</f>
        <v>0</v>
      </c>
      <c r="R154" s="126">
        <f>SUM(R155:R162)</f>
        <v>0</v>
      </c>
      <c r="T154" s="127">
        <f>SUM(T155:T162)</f>
        <v>0</v>
      </c>
      <c r="AR154" s="121" t="s">
        <v>74</v>
      </c>
      <c r="AT154" s="128" t="s">
        <v>69</v>
      </c>
      <c r="AU154" s="128" t="s">
        <v>74</v>
      </c>
      <c r="AY154" s="121" t="s">
        <v>142</v>
      </c>
      <c r="BK154" s="129">
        <f>SUM(BK155:BK162)</f>
        <v>0</v>
      </c>
    </row>
    <row r="155" spans="2:65" s="1" customFormat="1" ht="16.5" customHeight="1">
      <c r="B155" s="132"/>
      <c r="C155" s="133" t="s">
        <v>262</v>
      </c>
      <c r="D155" s="133" t="s">
        <v>144</v>
      </c>
      <c r="E155" s="134" t="s">
        <v>1399</v>
      </c>
      <c r="F155" s="135" t="s">
        <v>1396</v>
      </c>
      <c r="G155" s="136" t="s">
        <v>232</v>
      </c>
      <c r="H155" s="137">
        <v>1</v>
      </c>
      <c r="I155" s="138"/>
      <c r="J155" s="139">
        <f>ROUND(I155*H155,2)</f>
        <v>0</v>
      </c>
      <c r="K155" s="140"/>
      <c r="L155" s="31"/>
      <c r="M155" s="141" t="s">
        <v>1</v>
      </c>
      <c r="N155" s="142" t="s">
        <v>37</v>
      </c>
      <c r="P155" s="143">
        <f>O155*H155</f>
        <v>0</v>
      </c>
      <c r="Q155" s="143">
        <v>0</v>
      </c>
      <c r="R155" s="143">
        <f>Q155*H155</f>
        <v>0</v>
      </c>
      <c r="S155" s="143">
        <v>0</v>
      </c>
      <c r="T155" s="144">
        <f>S155*H155</f>
        <v>0</v>
      </c>
      <c r="AR155" s="145" t="s">
        <v>84</v>
      </c>
      <c r="AT155" s="145" t="s">
        <v>144</v>
      </c>
      <c r="AU155" s="145" t="s">
        <v>78</v>
      </c>
      <c r="AY155" s="16" t="s">
        <v>142</v>
      </c>
      <c r="BE155" s="146">
        <f>IF(N155="základní",J155,0)</f>
        <v>0</v>
      </c>
      <c r="BF155" s="146">
        <f>IF(N155="snížená",J155,0)</f>
        <v>0</v>
      </c>
      <c r="BG155" s="146">
        <f>IF(N155="zákl. přenesená",J155,0)</f>
        <v>0</v>
      </c>
      <c r="BH155" s="146">
        <f>IF(N155="sníž. přenesená",J155,0)</f>
        <v>0</v>
      </c>
      <c r="BI155" s="146">
        <f>IF(N155="nulová",J155,0)</f>
        <v>0</v>
      </c>
      <c r="BJ155" s="16" t="s">
        <v>74</v>
      </c>
      <c r="BK155" s="146">
        <f>ROUND(I155*H155,2)</f>
        <v>0</v>
      </c>
      <c r="BL155" s="16" t="s">
        <v>84</v>
      </c>
      <c r="BM155" s="145" t="s">
        <v>265</v>
      </c>
    </row>
    <row r="156" spans="2:47" s="1" customFormat="1" ht="12">
      <c r="B156" s="31"/>
      <c r="D156" s="148" t="s">
        <v>987</v>
      </c>
      <c r="F156" s="184"/>
      <c r="I156" s="185"/>
      <c r="L156" s="31"/>
      <c r="M156" s="186"/>
      <c r="T156" s="55"/>
      <c r="AT156" s="16" t="s">
        <v>987</v>
      </c>
      <c r="AU156" s="16" t="s">
        <v>78</v>
      </c>
    </row>
    <row r="157" spans="2:65" s="1" customFormat="1" ht="33" customHeight="1">
      <c r="B157" s="132"/>
      <c r="C157" s="133" t="s">
        <v>205</v>
      </c>
      <c r="D157" s="133" t="s">
        <v>144</v>
      </c>
      <c r="E157" s="134" t="s">
        <v>1400</v>
      </c>
      <c r="F157" s="135" t="s">
        <v>1401</v>
      </c>
      <c r="G157" s="136" t="s">
        <v>232</v>
      </c>
      <c r="H157" s="137">
        <v>1</v>
      </c>
      <c r="I157" s="138"/>
      <c r="J157" s="139">
        <f>ROUND(I157*H157,2)</f>
        <v>0</v>
      </c>
      <c r="K157" s="140"/>
      <c r="L157" s="31"/>
      <c r="M157" s="141" t="s">
        <v>1</v>
      </c>
      <c r="N157" s="142" t="s">
        <v>37</v>
      </c>
      <c r="P157" s="143">
        <f>O157*H157</f>
        <v>0</v>
      </c>
      <c r="Q157" s="143">
        <v>0</v>
      </c>
      <c r="R157" s="143">
        <f>Q157*H157</f>
        <v>0</v>
      </c>
      <c r="S157" s="143">
        <v>0</v>
      </c>
      <c r="T157" s="144">
        <f>S157*H157</f>
        <v>0</v>
      </c>
      <c r="AR157" s="145" t="s">
        <v>84</v>
      </c>
      <c r="AT157" s="145" t="s">
        <v>144</v>
      </c>
      <c r="AU157" s="145" t="s">
        <v>78</v>
      </c>
      <c r="AY157" s="16" t="s">
        <v>142</v>
      </c>
      <c r="BE157" s="146">
        <f>IF(N157="základní",J157,0)</f>
        <v>0</v>
      </c>
      <c r="BF157" s="146">
        <f>IF(N157="snížená",J157,0)</f>
        <v>0</v>
      </c>
      <c r="BG157" s="146">
        <f>IF(N157="zákl. přenesená",J157,0)</f>
        <v>0</v>
      </c>
      <c r="BH157" s="146">
        <f>IF(N157="sníž. přenesená",J157,0)</f>
        <v>0</v>
      </c>
      <c r="BI157" s="146">
        <f>IF(N157="nulová",J157,0)</f>
        <v>0</v>
      </c>
      <c r="BJ157" s="16" t="s">
        <v>74</v>
      </c>
      <c r="BK157" s="146">
        <f>ROUND(I157*H157,2)</f>
        <v>0</v>
      </c>
      <c r="BL157" s="16" t="s">
        <v>84</v>
      </c>
      <c r="BM157" s="145" t="s">
        <v>271</v>
      </c>
    </row>
    <row r="158" spans="2:47" s="1" customFormat="1" ht="12">
      <c r="B158" s="31"/>
      <c r="D158" s="148" t="s">
        <v>987</v>
      </c>
      <c r="F158" s="184"/>
      <c r="I158" s="185"/>
      <c r="L158" s="31"/>
      <c r="M158" s="186"/>
      <c r="T158" s="55"/>
      <c r="AT158" s="16" t="s">
        <v>987</v>
      </c>
      <c r="AU158" s="16" t="s">
        <v>78</v>
      </c>
    </row>
    <row r="159" spans="2:65" s="1" customFormat="1" ht="33" customHeight="1">
      <c r="B159" s="132"/>
      <c r="C159" s="133" t="s">
        <v>279</v>
      </c>
      <c r="D159" s="133" t="s">
        <v>144</v>
      </c>
      <c r="E159" s="134" t="s">
        <v>1402</v>
      </c>
      <c r="F159" s="135" t="s">
        <v>1398</v>
      </c>
      <c r="G159" s="136" t="s">
        <v>232</v>
      </c>
      <c r="H159" s="137">
        <v>1</v>
      </c>
      <c r="I159" s="138"/>
      <c r="J159" s="139">
        <f>ROUND(I159*H159,2)</f>
        <v>0</v>
      </c>
      <c r="K159" s="140"/>
      <c r="L159" s="31"/>
      <c r="M159" s="141" t="s">
        <v>1</v>
      </c>
      <c r="N159" s="142" t="s">
        <v>37</v>
      </c>
      <c r="P159" s="143">
        <f>O159*H159</f>
        <v>0</v>
      </c>
      <c r="Q159" s="143">
        <v>0</v>
      </c>
      <c r="R159" s="143">
        <f>Q159*H159</f>
        <v>0</v>
      </c>
      <c r="S159" s="143">
        <v>0</v>
      </c>
      <c r="T159" s="144">
        <f>S159*H159</f>
        <v>0</v>
      </c>
      <c r="AR159" s="145" t="s">
        <v>84</v>
      </c>
      <c r="AT159" s="145" t="s">
        <v>144</v>
      </c>
      <c r="AU159" s="145" t="s">
        <v>78</v>
      </c>
      <c r="AY159" s="16" t="s">
        <v>142</v>
      </c>
      <c r="BE159" s="146">
        <f>IF(N159="základní",J159,0)</f>
        <v>0</v>
      </c>
      <c r="BF159" s="146">
        <f>IF(N159="snížená",J159,0)</f>
        <v>0</v>
      </c>
      <c r="BG159" s="146">
        <f>IF(N159="zákl. přenesená",J159,0)</f>
        <v>0</v>
      </c>
      <c r="BH159" s="146">
        <f>IF(N159="sníž. přenesená",J159,0)</f>
        <v>0</v>
      </c>
      <c r="BI159" s="146">
        <f>IF(N159="nulová",J159,0)</f>
        <v>0</v>
      </c>
      <c r="BJ159" s="16" t="s">
        <v>74</v>
      </c>
      <c r="BK159" s="146">
        <f>ROUND(I159*H159,2)</f>
        <v>0</v>
      </c>
      <c r="BL159" s="16" t="s">
        <v>84</v>
      </c>
      <c r="BM159" s="145" t="s">
        <v>282</v>
      </c>
    </row>
    <row r="160" spans="2:47" s="1" customFormat="1" ht="12">
      <c r="B160" s="31"/>
      <c r="D160" s="148" t="s">
        <v>987</v>
      </c>
      <c r="F160" s="184"/>
      <c r="I160" s="185"/>
      <c r="L160" s="31"/>
      <c r="M160" s="186"/>
      <c r="T160" s="55"/>
      <c r="AT160" s="16" t="s">
        <v>987</v>
      </c>
      <c r="AU160" s="16" t="s">
        <v>78</v>
      </c>
    </row>
    <row r="161" spans="2:65" s="1" customFormat="1" ht="16.5" customHeight="1">
      <c r="B161" s="132"/>
      <c r="C161" s="133" t="s">
        <v>226</v>
      </c>
      <c r="D161" s="133" t="s">
        <v>144</v>
      </c>
      <c r="E161" s="134" t="s">
        <v>865</v>
      </c>
      <c r="F161" s="135" t="s">
        <v>1393</v>
      </c>
      <c r="G161" s="136" t="s">
        <v>232</v>
      </c>
      <c r="H161" s="137">
        <v>1</v>
      </c>
      <c r="I161" s="138"/>
      <c r="J161" s="139">
        <f>ROUND(I161*H161,2)</f>
        <v>0</v>
      </c>
      <c r="K161" s="140"/>
      <c r="L161" s="31"/>
      <c r="M161" s="141" t="s">
        <v>1</v>
      </c>
      <c r="N161" s="142" t="s">
        <v>37</v>
      </c>
      <c r="P161" s="143">
        <f>O161*H161</f>
        <v>0</v>
      </c>
      <c r="Q161" s="143">
        <v>0</v>
      </c>
      <c r="R161" s="143">
        <f>Q161*H161</f>
        <v>0</v>
      </c>
      <c r="S161" s="143">
        <v>0</v>
      </c>
      <c r="T161" s="144">
        <f>S161*H161</f>
        <v>0</v>
      </c>
      <c r="AR161" s="145" t="s">
        <v>84</v>
      </c>
      <c r="AT161" s="145" t="s">
        <v>144</v>
      </c>
      <c r="AU161" s="145" t="s">
        <v>78</v>
      </c>
      <c r="AY161" s="16" t="s">
        <v>142</v>
      </c>
      <c r="BE161" s="146">
        <f>IF(N161="základní",J161,0)</f>
        <v>0</v>
      </c>
      <c r="BF161" s="146">
        <f>IF(N161="snížená",J161,0)</f>
        <v>0</v>
      </c>
      <c r="BG161" s="146">
        <f>IF(N161="zákl. přenesená",J161,0)</f>
        <v>0</v>
      </c>
      <c r="BH161" s="146">
        <f>IF(N161="sníž. přenesená",J161,0)</f>
        <v>0</v>
      </c>
      <c r="BI161" s="146">
        <f>IF(N161="nulová",J161,0)</f>
        <v>0</v>
      </c>
      <c r="BJ161" s="16" t="s">
        <v>74</v>
      </c>
      <c r="BK161" s="146">
        <f>ROUND(I161*H161,2)</f>
        <v>0</v>
      </c>
      <c r="BL161" s="16" t="s">
        <v>84</v>
      </c>
      <c r="BM161" s="145" t="s">
        <v>295</v>
      </c>
    </row>
    <row r="162" spans="2:65" s="1" customFormat="1" ht="16.5" customHeight="1">
      <c r="B162" s="132"/>
      <c r="C162" s="133" t="s">
        <v>7</v>
      </c>
      <c r="D162" s="133" t="s">
        <v>144</v>
      </c>
      <c r="E162" s="134" t="s">
        <v>876</v>
      </c>
      <c r="F162" s="135" t="s">
        <v>1394</v>
      </c>
      <c r="G162" s="136" t="s">
        <v>232</v>
      </c>
      <c r="H162" s="137">
        <v>1</v>
      </c>
      <c r="I162" s="138"/>
      <c r="J162" s="139">
        <f>ROUND(I162*H162,2)</f>
        <v>0</v>
      </c>
      <c r="K162" s="140"/>
      <c r="L162" s="31"/>
      <c r="M162" s="141" t="s">
        <v>1</v>
      </c>
      <c r="N162" s="142" t="s">
        <v>37</v>
      </c>
      <c r="P162" s="143">
        <f>O162*H162</f>
        <v>0</v>
      </c>
      <c r="Q162" s="143">
        <v>0</v>
      </c>
      <c r="R162" s="143">
        <f>Q162*H162</f>
        <v>0</v>
      </c>
      <c r="S162" s="143">
        <v>0</v>
      </c>
      <c r="T162" s="144">
        <f>S162*H162</f>
        <v>0</v>
      </c>
      <c r="AR162" s="145" t="s">
        <v>84</v>
      </c>
      <c r="AT162" s="145" t="s">
        <v>144</v>
      </c>
      <c r="AU162" s="145" t="s">
        <v>78</v>
      </c>
      <c r="AY162" s="16" t="s">
        <v>142</v>
      </c>
      <c r="BE162" s="146">
        <f>IF(N162="základní",J162,0)</f>
        <v>0</v>
      </c>
      <c r="BF162" s="146">
        <f>IF(N162="snížená",J162,0)</f>
        <v>0</v>
      </c>
      <c r="BG162" s="146">
        <f>IF(N162="zákl. přenesená",J162,0)</f>
        <v>0</v>
      </c>
      <c r="BH162" s="146">
        <f>IF(N162="sníž. přenesená",J162,0)</f>
        <v>0</v>
      </c>
      <c r="BI162" s="146">
        <f>IF(N162="nulová",J162,0)</f>
        <v>0</v>
      </c>
      <c r="BJ162" s="16" t="s">
        <v>74</v>
      </c>
      <c r="BK162" s="146">
        <f>ROUND(I162*H162,2)</f>
        <v>0</v>
      </c>
      <c r="BL162" s="16" t="s">
        <v>84</v>
      </c>
      <c r="BM162" s="145" t="s">
        <v>304</v>
      </c>
    </row>
    <row r="163" spans="2:63" s="11" customFormat="1" ht="22.75" customHeight="1">
      <c r="B163" s="120"/>
      <c r="D163" s="121" t="s">
        <v>69</v>
      </c>
      <c r="E163" s="130" t="s">
        <v>1403</v>
      </c>
      <c r="F163" s="130" t="s">
        <v>1404</v>
      </c>
      <c r="I163" s="123"/>
      <c r="J163" s="131">
        <f>BK163</f>
        <v>0</v>
      </c>
      <c r="L163" s="120"/>
      <c r="M163" s="125"/>
      <c r="P163" s="126">
        <f>SUM(P164:P171)</f>
        <v>0</v>
      </c>
      <c r="R163" s="126">
        <f>SUM(R164:R171)</f>
        <v>0</v>
      </c>
      <c r="T163" s="127">
        <f>SUM(T164:T171)</f>
        <v>0</v>
      </c>
      <c r="AR163" s="121" t="s">
        <v>74</v>
      </c>
      <c r="AT163" s="128" t="s">
        <v>69</v>
      </c>
      <c r="AU163" s="128" t="s">
        <v>74</v>
      </c>
      <c r="AY163" s="121" t="s">
        <v>142</v>
      </c>
      <c r="BK163" s="129">
        <f>SUM(BK164:BK171)</f>
        <v>0</v>
      </c>
    </row>
    <row r="164" spans="2:65" s="1" customFormat="1" ht="16.5" customHeight="1">
      <c r="B164" s="132"/>
      <c r="C164" s="133" t="s">
        <v>233</v>
      </c>
      <c r="D164" s="133" t="s">
        <v>144</v>
      </c>
      <c r="E164" s="134" t="s">
        <v>1404</v>
      </c>
      <c r="F164" s="135" t="s">
        <v>1396</v>
      </c>
      <c r="G164" s="136" t="s">
        <v>232</v>
      </c>
      <c r="H164" s="137">
        <v>1</v>
      </c>
      <c r="I164" s="138"/>
      <c r="J164" s="139">
        <f>ROUND(I164*H164,2)</f>
        <v>0</v>
      </c>
      <c r="K164" s="140"/>
      <c r="L164" s="31"/>
      <c r="M164" s="141" t="s">
        <v>1</v>
      </c>
      <c r="N164" s="142" t="s">
        <v>37</v>
      </c>
      <c r="P164" s="143">
        <f>O164*H164</f>
        <v>0</v>
      </c>
      <c r="Q164" s="143">
        <v>0</v>
      </c>
      <c r="R164" s="143">
        <f>Q164*H164</f>
        <v>0</v>
      </c>
      <c r="S164" s="143">
        <v>0</v>
      </c>
      <c r="T164" s="144">
        <f>S164*H164</f>
        <v>0</v>
      </c>
      <c r="AR164" s="145" t="s">
        <v>84</v>
      </c>
      <c r="AT164" s="145" t="s">
        <v>144</v>
      </c>
      <c r="AU164" s="145" t="s">
        <v>78</v>
      </c>
      <c r="AY164" s="16" t="s">
        <v>142</v>
      </c>
      <c r="BE164" s="146">
        <f>IF(N164="základní",J164,0)</f>
        <v>0</v>
      </c>
      <c r="BF164" s="146">
        <f>IF(N164="snížená",J164,0)</f>
        <v>0</v>
      </c>
      <c r="BG164" s="146">
        <f>IF(N164="zákl. přenesená",J164,0)</f>
        <v>0</v>
      </c>
      <c r="BH164" s="146">
        <f>IF(N164="sníž. přenesená",J164,0)</f>
        <v>0</v>
      </c>
      <c r="BI164" s="146">
        <f>IF(N164="nulová",J164,0)</f>
        <v>0</v>
      </c>
      <c r="BJ164" s="16" t="s">
        <v>74</v>
      </c>
      <c r="BK164" s="146">
        <f>ROUND(I164*H164,2)</f>
        <v>0</v>
      </c>
      <c r="BL164" s="16" t="s">
        <v>84</v>
      </c>
      <c r="BM164" s="145" t="s">
        <v>311</v>
      </c>
    </row>
    <row r="165" spans="2:47" s="1" customFormat="1" ht="12">
      <c r="B165" s="31"/>
      <c r="D165" s="148" t="s">
        <v>987</v>
      </c>
      <c r="F165" s="184"/>
      <c r="I165" s="185"/>
      <c r="L165" s="31"/>
      <c r="M165" s="186"/>
      <c r="T165" s="55"/>
      <c r="AT165" s="16" t="s">
        <v>987</v>
      </c>
      <c r="AU165" s="16" t="s">
        <v>78</v>
      </c>
    </row>
    <row r="166" spans="2:65" s="1" customFormat="1" ht="33" customHeight="1">
      <c r="B166" s="132"/>
      <c r="C166" s="133" t="s">
        <v>313</v>
      </c>
      <c r="D166" s="133" t="s">
        <v>144</v>
      </c>
      <c r="E166" s="134" t="s">
        <v>1405</v>
      </c>
      <c r="F166" s="135" t="s">
        <v>1401</v>
      </c>
      <c r="G166" s="136" t="s">
        <v>232</v>
      </c>
      <c r="H166" s="137">
        <v>1</v>
      </c>
      <c r="I166" s="138"/>
      <c r="J166" s="139">
        <f>ROUND(I166*H166,2)</f>
        <v>0</v>
      </c>
      <c r="K166" s="140"/>
      <c r="L166" s="31"/>
      <c r="M166" s="141" t="s">
        <v>1</v>
      </c>
      <c r="N166" s="142" t="s">
        <v>37</v>
      </c>
      <c r="P166" s="143">
        <f>O166*H166</f>
        <v>0</v>
      </c>
      <c r="Q166" s="143">
        <v>0</v>
      </c>
      <c r="R166" s="143">
        <f>Q166*H166</f>
        <v>0</v>
      </c>
      <c r="S166" s="143">
        <v>0</v>
      </c>
      <c r="T166" s="144">
        <f>S166*H166</f>
        <v>0</v>
      </c>
      <c r="AR166" s="145" t="s">
        <v>84</v>
      </c>
      <c r="AT166" s="145" t="s">
        <v>144</v>
      </c>
      <c r="AU166" s="145" t="s">
        <v>78</v>
      </c>
      <c r="AY166" s="16" t="s">
        <v>142</v>
      </c>
      <c r="BE166" s="146">
        <f>IF(N166="základní",J166,0)</f>
        <v>0</v>
      </c>
      <c r="BF166" s="146">
        <f>IF(N166="snížená",J166,0)</f>
        <v>0</v>
      </c>
      <c r="BG166" s="146">
        <f>IF(N166="zákl. přenesená",J166,0)</f>
        <v>0</v>
      </c>
      <c r="BH166" s="146">
        <f>IF(N166="sníž. přenesená",J166,0)</f>
        <v>0</v>
      </c>
      <c r="BI166" s="146">
        <f>IF(N166="nulová",J166,0)</f>
        <v>0</v>
      </c>
      <c r="BJ166" s="16" t="s">
        <v>74</v>
      </c>
      <c r="BK166" s="146">
        <f>ROUND(I166*H166,2)</f>
        <v>0</v>
      </c>
      <c r="BL166" s="16" t="s">
        <v>84</v>
      </c>
      <c r="BM166" s="145" t="s">
        <v>316</v>
      </c>
    </row>
    <row r="167" spans="2:47" s="1" customFormat="1" ht="12">
      <c r="B167" s="31"/>
      <c r="D167" s="148" t="s">
        <v>987</v>
      </c>
      <c r="F167" s="184"/>
      <c r="I167" s="185"/>
      <c r="L167" s="31"/>
      <c r="M167" s="186"/>
      <c r="T167" s="55"/>
      <c r="AT167" s="16" t="s">
        <v>987</v>
      </c>
      <c r="AU167" s="16" t="s">
        <v>78</v>
      </c>
    </row>
    <row r="168" spans="2:65" s="1" customFormat="1" ht="33" customHeight="1">
      <c r="B168" s="132"/>
      <c r="C168" s="133" t="s">
        <v>237</v>
      </c>
      <c r="D168" s="133" t="s">
        <v>144</v>
      </c>
      <c r="E168" s="134" t="s">
        <v>1406</v>
      </c>
      <c r="F168" s="135" t="s">
        <v>1398</v>
      </c>
      <c r="G168" s="136" t="s">
        <v>232</v>
      </c>
      <c r="H168" s="137">
        <v>1</v>
      </c>
      <c r="I168" s="138"/>
      <c r="J168" s="139">
        <f>ROUND(I168*H168,2)</f>
        <v>0</v>
      </c>
      <c r="K168" s="140"/>
      <c r="L168" s="31"/>
      <c r="M168" s="141" t="s">
        <v>1</v>
      </c>
      <c r="N168" s="142" t="s">
        <v>37</v>
      </c>
      <c r="P168" s="143">
        <f>O168*H168</f>
        <v>0</v>
      </c>
      <c r="Q168" s="143">
        <v>0</v>
      </c>
      <c r="R168" s="143">
        <f>Q168*H168</f>
        <v>0</v>
      </c>
      <c r="S168" s="143">
        <v>0</v>
      </c>
      <c r="T168" s="144">
        <f>S168*H168</f>
        <v>0</v>
      </c>
      <c r="AR168" s="145" t="s">
        <v>84</v>
      </c>
      <c r="AT168" s="145" t="s">
        <v>144</v>
      </c>
      <c r="AU168" s="145" t="s">
        <v>78</v>
      </c>
      <c r="AY168" s="16" t="s">
        <v>142</v>
      </c>
      <c r="BE168" s="146">
        <f>IF(N168="základní",J168,0)</f>
        <v>0</v>
      </c>
      <c r="BF168" s="146">
        <f>IF(N168="snížená",J168,0)</f>
        <v>0</v>
      </c>
      <c r="BG168" s="146">
        <f>IF(N168="zákl. přenesená",J168,0)</f>
        <v>0</v>
      </c>
      <c r="BH168" s="146">
        <f>IF(N168="sníž. přenesená",J168,0)</f>
        <v>0</v>
      </c>
      <c r="BI168" s="146">
        <f>IF(N168="nulová",J168,0)</f>
        <v>0</v>
      </c>
      <c r="BJ168" s="16" t="s">
        <v>74</v>
      </c>
      <c r="BK168" s="146">
        <f>ROUND(I168*H168,2)</f>
        <v>0</v>
      </c>
      <c r="BL168" s="16" t="s">
        <v>84</v>
      </c>
      <c r="BM168" s="145" t="s">
        <v>322</v>
      </c>
    </row>
    <row r="169" spans="2:47" s="1" customFormat="1" ht="12">
      <c r="B169" s="31"/>
      <c r="D169" s="148" t="s">
        <v>987</v>
      </c>
      <c r="F169" s="184"/>
      <c r="I169" s="185"/>
      <c r="L169" s="31"/>
      <c r="M169" s="186"/>
      <c r="T169" s="55"/>
      <c r="AT169" s="16" t="s">
        <v>987</v>
      </c>
      <c r="AU169" s="16" t="s">
        <v>78</v>
      </c>
    </row>
    <row r="170" spans="2:65" s="1" customFormat="1" ht="16.5" customHeight="1">
      <c r="B170" s="132"/>
      <c r="C170" s="133" t="s">
        <v>328</v>
      </c>
      <c r="D170" s="133" t="s">
        <v>144</v>
      </c>
      <c r="E170" s="134" t="s">
        <v>865</v>
      </c>
      <c r="F170" s="135" t="s">
        <v>1393</v>
      </c>
      <c r="G170" s="136" t="s">
        <v>232</v>
      </c>
      <c r="H170" s="137">
        <v>1</v>
      </c>
      <c r="I170" s="138"/>
      <c r="J170" s="139">
        <f>ROUND(I170*H170,2)</f>
        <v>0</v>
      </c>
      <c r="K170" s="140"/>
      <c r="L170" s="31"/>
      <c r="M170" s="141" t="s">
        <v>1</v>
      </c>
      <c r="N170" s="142" t="s">
        <v>37</v>
      </c>
      <c r="P170" s="143">
        <f>O170*H170</f>
        <v>0</v>
      </c>
      <c r="Q170" s="143">
        <v>0</v>
      </c>
      <c r="R170" s="143">
        <f>Q170*H170</f>
        <v>0</v>
      </c>
      <c r="S170" s="143">
        <v>0</v>
      </c>
      <c r="T170" s="144">
        <f>S170*H170</f>
        <v>0</v>
      </c>
      <c r="AR170" s="145" t="s">
        <v>84</v>
      </c>
      <c r="AT170" s="145" t="s">
        <v>144</v>
      </c>
      <c r="AU170" s="145" t="s">
        <v>78</v>
      </c>
      <c r="AY170" s="16" t="s">
        <v>142</v>
      </c>
      <c r="BE170" s="146">
        <f>IF(N170="základní",J170,0)</f>
        <v>0</v>
      </c>
      <c r="BF170" s="146">
        <f>IF(N170="snížená",J170,0)</f>
        <v>0</v>
      </c>
      <c r="BG170" s="146">
        <f>IF(N170="zákl. přenesená",J170,0)</f>
        <v>0</v>
      </c>
      <c r="BH170" s="146">
        <f>IF(N170="sníž. přenesená",J170,0)</f>
        <v>0</v>
      </c>
      <c r="BI170" s="146">
        <f>IF(N170="nulová",J170,0)</f>
        <v>0</v>
      </c>
      <c r="BJ170" s="16" t="s">
        <v>74</v>
      </c>
      <c r="BK170" s="146">
        <f>ROUND(I170*H170,2)</f>
        <v>0</v>
      </c>
      <c r="BL170" s="16" t="s">
        <v>84</v>
      </c>
      <c r="BM170" s="145" t="s">
        <v>331</v>
      </c>
    </row>
    <row r="171" spans="2:65" s="1" customFormat="1" ht="16.5" customHeight="1">
      <c r="B171" s="132"/>
      <c r="C171" s="133" t="s">
        <v>243</v>
      </c>
      <c r="D171" s="133" t="s">
        <v>144</v>
      </c>
      <c r="E171" s="134" t="s">
        <v>876</v>
      </c>
      <c r="F171" s="135" t="s">
        <v>1394</v>
      </c>
      <c r="G171" s="136" t="s">
        <v>232</v>
      </c>
      <c r="H171" s="137">
        <v>1</v>
      </c>
      <c r="I171" s="138"/>
      <c r="J171" s="139">
        <f>ROUND(I171*H171,2)</f>
        <v>0</v>
      </c>
      <c r="K171" s="140"/>
      <c r="L171" s="31"/>
      <c r="M171" s="141" t="s">
        <v>1</v>
      </c>
      <c r="N171" s="142" t="s">
        <v>37</v>
      </c>
      <c r="P171" s="143">
        <f>O171*H171</f>
        <v>0</v>
      </c>
      <c r="Q171" s="143">
        <v>0</v>
      </c>
      <c r="R171" s="143">
        <f>Q171*H171</f>
        <v>0</v>
      </c>
      <c r="S171" s="143">
        <v>0</v>
      </c>
      <c r="T171" s="144">
        <f>S171*H171</f>
        <v>0</v>
      </c>
      <c r="AR171" s="145" t="s">
        <v>84</v>
      </c>
      <c r="AT171" s="145" t="s">
        <v>144</v>
      </c>
      <c r="AU171" s="145" t="s">
        <v>78</v>
      </c>
      <c r="AY171" s="16" t="s">
        <v>142</v>
      </c>
      <c r="BE171" s="146">
        <f>IF(N171="základní",J171,0)</f>
        <v>0</v>
      </c>
      <c r="BF171" s="146">
        <f>IF(N171="snížená",J171,0)</f>
        <v>0</v>
      </c>
      <c r="BG171" s="146">
        <f>IF(N171="zákl. přenesená",J171,0)</f>
        <v>0</v>
      </c>
      <c r="BH171" s="146">
        <f>IF(N171="sníž. přenesená",J171,0)</f>
        <v>0</v>
      </c>
      <c r="BI171" s="146">
        <f>IF(N171="nulová",J171,0)</f>
        <v>0</v>
      </c>
      <c r="BJ171" s="16" t="s">
        <v>74</v>
      </c>
      <c r="BK171" s="146">
        <f>ROUND(I171*H171,2)</f>
        <v>0</v>
      </c>
      <c r="BL171" s="16" t="s">
        <v>84</v>
      </c>
      <c r="BM171" s="145" t="s">
        <v>337</v>
      </c>
    </row>
    <row r="172" spans="2:63" s="11" customFormat="1" ht="25.9" customHeight="1">
      <c r="B172" s="120"/>
      <c r="D172" s="121" t="s">
        <v>69</v>
      </c>
      <c r="E172" s="122" t="s">
        <v>1407</v>
      </c>
      <c r="F172" s="122" t="s">
        <v>1408</v>
      </c>
      <c r="I172" s="123"/>
      <c r="J172" s="124">
        <f>BK172</f>
        <v>0</v>
      </c>
      <c r="L172" s="120"/>
      <c r="M172" s="125"/>
      <c r="P172" s="126">
        <f>SUM(P173:P186)</f>
        <v>0</v>
      </c>
      <c r="R172" s="126">
        <f>SUM(R173:R186)</f>
        <v>0</v>
      </c>
      <c r="T172" s="127">
        <f>SUM(T173:T186)</f>
        <v>0</v>
      </c>
      <c r="AR172" s="121" t="s">
        <v>74</v>
      </c>
      <c r="AT172" s="128" t="s">
        <v>69</v>
      </c>
      <c r="AU172" s="128" t="s">
        <v>70</v>
      </c>
      <c r="AY172" s="121" t="s">
        <v>142</v>
      </c>
      <c r="BK172" s="129">
        <f>SUM(BK173:BK186)</f>
        <v>0</v>
      </c>
    </row>
    <row r="173" spans="2:65" s="1" customFormat="1" ht="16.5" customHeight="1">
      <c r="B173" s="132"/>
      <c r="C173" s="133" t="s">
        <v>340</v>
      </c>
      <c r="D173" s="133" t="s">
        <v>144</v>
      </c>
      <c r="E173" s="134" t="s">
        <v>1409</v>
      </c>
      <c r="F173" s="135" t="s">
        <v>1410</v>
      </c>
      <c r="G173" s="136" t="s">
        <v>391</v>
      </c>
      <c r="H173" s="137">
        <v>70</v>
      </c>
      <c r="I173" s="138"/>
      <c r="J173" s="139">
        <f aca="true" t="shared" si="0" ref="J173:J186">ROUND(I173*H173,2)</f>
        <v>0</v>
      </c>
      <c r="K173" s="140"/>
      <c r="L173" s="31"/>
      <c r="M173" s="141" t="s">
        <v>1</v>
      </c>
      <c r="N173" s="142" t="s">
        <v>37</v>
      </c>
      <c r="P173" s="143">
        <f aca="true" t="shared" si="1" ref="P173:P186">O173*H173</f>
        <v>0</v>
      </c>
      <c r="Q173" s="143">
        <v>0</v>
      </c>
      <c r="R173" s="143">
        <f aca="true" t="shared" si="2" ref="R173:R186">Q173*H173</f>
        <v>0</v>
      </c>
      <c r="S173" s="143">
        <v>0</v>
      </c>
      <c r="T173" s="144">
        <f aca="true" t="shared" si="3" ref="T173:T186">S173*H173</f>
        <v>0</v>
      </c>
      <c r="AR173" s="145" t="s">
        <v>84</v>
      </c>
      <c r="AT173" s="145" t="s">
        <v>144</v>
      </c>
      <c r="AU173" s="145" t="s">
        <v>74</v>
      </c>
      <c r="AY173" s="16" t="s">
        <v>142</v>
      </c>
      <c r="BE173" s="146">
        <f aca="true" t="shared" si="4" ref="BE173:BE186">IF(N173="základní",J173,0)</f>
        <v>0</v>
      </c>
      <c r="BF173" s="146">
        <f aca="true" t="shared" si="5" ref="BF173:BF186">IF(N173="snížená",J173,0)</f>
        <v>0</v>
      </c>
      <c r="BG173" s="146">
        <f aca="true" t="shared" si="6" ref="BG173:BG186">IF(N173="zákl. přenesená",J173,0)</f>
        <v>0</v>
      </c>
      <c r="BH173" s="146">
        <f aca="true" t="shared" si="7" ref="BH173:BH186">IF(N173="sníž. přenesená",J173,0)</f>
        <v>0</v>
      </c>
      <c r="BI173" s="146">
        <f aca="true" t="shared" si="8" ref="BI173:BI186">IF(N173="nulová",J173,0)</f>
        <v>0</v>
      </c>
      <c r="BJ173" s="16" t="s">
        <v>74</v>
      </c>
      <c r="BK173" s="146">
        <f aca="true" t="shared" si="9" ref="BK173:BK186">ROUND(I173*H173,2)</f>
        <v>0</v>
      </c>
      <c r="BL173" s="16" t="s">
        <v>84</v>
      </c>
      <c r="BM173" s="145" t="s">
        <v>343</v>
      </c>
    </row>
    <row r="174" spans="2:65" s="1" customFormat="1" ht="16.5" customHeight="1">
      <c r="B174" s="132"/>
      <c r="C174" s="133" t="s">
        <v>248</v>
      </c>
      <c r="D174" s="133" t="s">
        <v>144</v>
      </c>
      <c r="E174" s="134" t="s">
        <v>1411</v>
      </c>
      <c r="F174" s="135" t="s">
        <v>1412</v>
      </c>
      <c r="G174" s="136" t="s">
        <v>391</v>
      </c>
      <c r="H174" s="137">
        <v>70</v>
      </c>
      <c r="I174" s="138"/>
      <c r="J174" s="139">
        <f t="shared" si="0"/>
        <v>0</v>
      </c>
      <c r="K174" s="140"/>
      <c r="L174" s="31"/>
      <c r="M174" s="141" t="s">
        <v>1</v>
      </c>
      <c r="N174" s="142" t="s">
        <v>37</v>
      </c>
      <c r="P174" s="143">
        <f t="shared" si="1"/>
        <v>0</v>
      </c>
      <c r="Q174" s="143">
        <v>0</v>
      </c>
      <c r="R174" s="143">
        <f t="shared" si="2"/>
        <v>0</v>
      </c>
      <c r="S174" s="143">
        <v>0</v>
      </c>
      <c r="T174" s="144">
        <f t="shared" si="3"/>
        <v>0</v>
      </c>
      <c r="AR174" s="145" t="s">
        <v>84</v>
      </c>
      <c r="AT174" s="145" t="s">
        <v>144</v>
      </c>
      <c r="AU174" s="145" t="s">
        <v>74</v>
      </c>
      <c r="AY174" s="16" t="s">
        <v>142</v>
      </c>
      <c r="BE174" s="146">
        <f t="shared" si="4"/>
        <v>0</v>
      </c>
      <c r="BF174" s="146">
        <f t="shared" si="5"/>
        <v>0</v>
      </c>
      <c r="BG174" s="146">
        <f t="shared" si="6"/>
        <v>0</v>
      </c>
      <c r="BH174" s="146">
        <f t="shared" si="7"/>
        <v>0</v>
      </c>
      <c r="BI174" s="146">
        <f t="shared" si="8"/>
        <v>0</v>
      </c>
      <c r="BJ174" s="16" t="s">
        <v>74</v>
      </c>
      <c r="BK174" s="146">
        <f t="shared" si="9"/>
        <v>0</v>
      </c>
      <c r="BL174" s="16" t="s">
        <v>84</v>
      </c>
      <c r="BM174" s="145" t="s">
        <v>348</v>
      </c>
    </row>
    <row r="175" spans="2:65" s="1" customFormat="1" ht="16.5" customHeight="1">
      <c r="B175" s="132"/>
      <c r="C175" s="133" t="s">
        <v>1021</v>
      </c>
      <c r="D175" s="133" t="s">
        <v>144</v>
      </c>
      <c r="E175" s="134" t="s">
        <v>1413</v>
      </c>
      <c r="F175" s="135" t="s">
        <v>1414</v>
      </c>
      <c r="G175" s="136" t="s">
        <v>391</v>
      </c>
      <c r="H175" s="137">
        <v>100</v>
      </c>
      <c r="I175" s="138"/>
      <c r="J175" s="139">
        <f t="shared" si="0"/>
        <v>0</v>
      </c>
      <c r="K175" s="140"/>
      <c r="L175" s="31"/>
      <c r="M175" s="141" t="s">
        <v>1</v>
      </c>
      <c r="N175" s="142" t="s">
        <v>37</v>
      </c>
      <c r="P175" s="143">
        <f t="shared" si="1"/>
        <v>0</v>
      </c>
      <c r="Q175" s="143">
        <v>0</v>
      </c>
      <c r="R175" s="143">
        <f t="shared" si="2"/>
        <v>0</v>
      </c>
      <c r="S175" s="143">
        <v>0</v>
      </c>
      <c r="T175" s="144">
        <f t="shared" si="3"/>
        <v>0</v>
      </c>
      <c r="AR175" s="145" t="s">
        <v>84</v>
      </c>
      <c r="AT175" s="145" t="s">
        <v>144</v>
      </c>
      <c r="AU175" s="145" t="s">
        <v>74</v>
      </c>
      <c r="AY175" s="16" t="s">
        <v>142</v>
      </c>
      <c r="BE175" s="146">
        <f t="shared" si="4"/>
        <v>0</v>
      </c>
      <c r="BF175" s="146">
        <f t="shared" si="5"/>
        <v>0</v>
      </c>
      <c r="BG175" s="146">
        <f t="shared" si="6"/>
        <v>0</v>
      </c>
      <c r="BH175" s="146">
        <f t="shared" si="7"/>
        <v>0</v>
      </c>
      <c r="BI175" s="146">
        <f t="shared" si="8"/>
        <v>0</v>
      </c>
      <c r="BJ175" s="16" t="s">
        <v>74</v>
      </c>
      <c r="BK175" s="146">
        <f t="shared" si="9"/>
        <v>0</v>
      </c>
      <c r="BL175" s="16" t="s">
        <v>84</v>
      </c>
      <c r="BM175" s="145" t="s">
        <v>354</v>
      </c>
    </row>
    <row r="176" spans="2:65" s="1" customFormat="1" ht="16.5" customHeight="1">
      <c r="B176" s="132"/>
      <c r="C176" s="133" t="s">
        <v>254</v>
      </c>
      <c r="D176" s="133" t="s">
        <v>144</v>
      </c>
      <c r="E176" s="134" t="s">
        <v>1415</v>
      </c>
      <c r="F176" s="135" t="s">
        <v>1416</v>
      </c>
      <c r="G176" s="136" t="s">
        <v>391</v>
      </c>
      <c r="H176" s="137">
        <v>100</v>
      </c>
      <c r="I176" s="138"/>
      <c r="J176" s="139">
        <f t="shared" si="0"/>
        <v>0</v>
      </c>
      <c r="K176" s="140"/>
      <c r="L176" s="31"/>
      <c r="M176" s="141" t="s">
        <v>1</v>
      </c>
      <c r="N176" s="142" t="s">
        <v>37</v>
      </c>
      <c r="P176" s="143">
        <f t="shared" si="1"/>
        <v>0</v>
      </c>
      <c r="Q176" s="143">
        <v>0</v>
      </c>
      <c r="R176" s="143">
        <f t="shared" si="2"/>
        <v>0</v>
      </c>
      <c r="S176" s="143">
        <v>0</v>
      </c>
      <c r="T176" s="144">
        <f t="shared" si="3"/>
        <v>0</v>
      </c>
      <c r="AR176" s="145" t="s">
        <v>84</v>
      </c>
      <c r="AT176" s="145" t="s">
        <v>144</v>
      </c>
      <c r="AU176" s="145" t="s">
        <v>74</v>
      </c>
      <c r="AY176" s="16" t="s">
        <v>142</v>
      </c>
      <c r="BE176" s="146">
        <f t="shared" si="4"/>
        <v>0</v>
      </c>
      <c r="BF176" s="146">
        <f t="shared" si="5"/>
        <v>0</v>
      </c>
      <c r="BG176" s="146">
        <f t="shared" si="6"/>
        <v>0</v>
      </c>
      <c r="BH176" s="146">
        <f t="shared" si="7"/>
        <v>0</v>
      </c>
      <c r="BI176" s="146">
        <f t="shared" si="8"/>
        <v>0</v>
      </c>
      <c r="BJ176" s="16" t="s">
        <v>74</v>
      </c>
      <c r="BK176" s="146">
        <f t="shared" si="9"/>
        <v>0</v>
      </c>
      <c r="BL176" s="16" t="s">
        <v>84</v>
      </c>
      <c r="BM176" s="145" t="s">
        <v>360</v>
      </c>
    </row>
    <row r="177" spans="2:65" s="1" customFormat="1" ht="24.15" customHeight="1">
      <c r="B177" s="132"/>
      <c r="C177" s="133" t="s">
        <v>1027</v>
      </c>
      <c r="D177" s="133" t="s">
        <v>144</v>
      </c>
      <c r="E177" s="134" t="s">
        <v>1417</v>
      </c>
      <c r="F177" s="135" t="s">
        <v>1418</v>
      </c>
      <c r="G177" s="136" t="s">
        <v>463</v>
      </c>
      <c r="H177" s="137">
        <v>1</v>
      </c>
      <c r="I177" s="138"/>
      <c r="J177" s="139">
        <f t="shared" si="0"/>
        <v>0</v>
      </c>
      <c r="K177" s="140"/>
      <c r="L177" s="31"/>
      <c r="M177" s="141" t="s">
        <v>1</v>
      </c>
      <c r="N177" s="142" t="s">
        <v>37</v>
      </c>
      <c r="P177" s="143">
        <f t="shared" si="1"/>
        <v>0</v>
      </c>
      <c r="Q177" s="143">
        <v>0</v>
      </c>
      <c r="R177" s="143">
        <f t="shared" si="2"/>
        <v>0</v>
      </c>
      <c r="S177" s="143">
        <v>0</v>
      </c>
      <c r="T177" s="144">
        <f t="shared" si="3"/>
        <v>0</v>
      </c>
      <c r="AR177" s="145" t="s">
        <v>84</v>
      </c>
      <c r="AT177" s="145" t="s">
        <v>144</v>
      </c>
      <c r="AU177" s="145" t="s">
        <v>74</v>
      </c>
      <c r="AY177" s="16" t="s">
        <v>142</v>
      </c>
      <c r="BE177" s="146">
        <f t="shared" si="4"/>
        <v>0</v>
      </c>
      <c r="BF177" s="146">
        <f t="shared" si="5"/>
        <v>0</v>
      </c>
      <c r="BG177" s="146">
        <f t="shared" si="6"/>
        <v>0</v>
      </c>
      <c r="BH177" s="146">
        <f t="shared" si="7"/>
        <v>0</v>
      </c>
      <c r="BI177" s="146">
        <f t="shared" si="8"/>
        <v>0</v>
      </c>
      <c r="BJ177" s="16" t="s">
        <v>74</v>
      </c>
      <c r="BK177" s="146">
        <f t="shared" si="9"/>
        <v>0</v>
      </c>
      <c r="BL177" s="16" t="s">
        <v>84</v>
      </c>
      <c r="BM177" s="145" t="s">
        <v>366</v>
      </c>
    </row>
    <row r="178" spans="2:65" s="1" customFormat="1" ht="16.5" customHeight="1">
      <c r="B178" s="132"/>
      <c r="C178" s="133" t="s">
        <v>261</v>
      </c>
      <c r="D178" s="133" t="s">
        <v>144</v>
      </c>
      <c r="E178" s="134" t="s">
        <v>1419</v>
      </c>
      <c r="F178" s="135" t="s">
        <v>1420</v>
      </c>
      <c r="G178" s="136" t="s">
        <v>463</v>
      </c>
      <c r="H178" s="137">
        <v>1</v>
      </c>
      <c r="I178" s="138"/>
      <c r="J178" s="139">
        <f t="shared" si="0"/>
        <v>0</v>
      </c>
      <c r="K178" s="140"/>
      <c r="L178" s="31"/>
      <c r="M178" s="141" t="s">
        <v>1</v>
      </c>
      <c r="N178" s="142" t="s">
        <v>37</v>
      </c>
      <c r="P178" s="143">
        <f t="shared" si="1"/>
        <v>0</v>
      </c>
      <c r="Q178" s="143">
        <v>0</v>
      </c>
      <c r="R178" s="143">
        <f t="shared" si="2"/>
        <v>0</v>
      </c>
      <c r="S178" s="143">
        <v>0</v>
      </c>
      <c r="T178" s="144">
        <f t="shared" si="3"/>
        <v>0</v>
      </c>
      <c r="AR178" s="145" t="s">
        <v>84</v>
      </c>
      <c r="AT178" s="145" t="s">
        <v>144</v>
      </c>
      <c r="AU178" s="145" t="s">
        <v>74</v>
      </c>
      <c r="AY178" s="16" t="s">
        <v>142</v>
      </c>
      <c r="BE178" s="146">
        <f t="shared" si="4"/>
        <v>0</v>
      </c>
      <c r="BF178" s="146">
        <f t="shared" si="5"/>
        <v>0</v>
      </c>
      <c r="BG178" s="146">
        <f t="shared" si="6"/>
        <v>0</v>
      </c>
      <c r="BH178" s="146">
        <f t="shared" si="7"/>
        <v>0</v>
      </c>
      <c r="BI178" s="146">
        <f t="shared" si="8"/>
        <v>0</v>
      </c>
      <c r="BJ178" s="16" t="s">
        <v>74</v>
      </c>
      <c r="BK178" s="146">
        <f t="shared" si="9"/>
        <v>0</v>
      </c>
      <c r="BL178" s="16" t="s">
        <v>84</v>
      </c>
      <c r="BM178" s="145" t="s">
        <v>370</v>
      </c>
    </row>
    <row r="179" spans="2:65" s="1" customFormat="1" ht="16.5" customHeight="1">
      <c r="B179" s="132"/>
      <c r="C179" s="133" t="s">
        <v>357</v>
      </c>
      <c r="D179" s="133" t="s">
        <v>144</v>
      </c>
      <c r="E179" s="134" t="s">
        <v>1421</v>
      </c>
      <c r="F179" s="135" t="s">
        <v>1422</v>
      </c>
      <c r="G179" s="136" t="s">
        <v>463</v>
      </c>
      <c r="H179" s="137">
        <v>1</v>
      </c>
      <c r="I179" s="138"/>
      <c r="J179" s="139">
        <f t="shared" si="0"/>
        <v>0</v>
      </c>
      <c r="K179" s="140"/>
      <c r="L179" s="31"/>
      <c r="M179" s="141" t="s">
        <v>1</v>
      </c>
      <c r="N179" s="142" t="s">
        <v>37</v>
      </c>
      <c r="P179" s="143">
        <f t="shared" si="1"/>
        <v>0</v>
      </c>
      <c r="Q179" s="143">
        <v>0</v>
      </c>
      <c r="R179" s="143">
        <f t="shared" si="2"/>
        <v>0</v>
      </c>
      <c r="S179" s="143">
        <v>0</v>
      </c>
      <c r="T179" s="144">
        <f t="shared" si="3"/>
        <v>0</v>
      </c>
      <c r="AR179" s="145" t="s">
        <v>84</v>
      </c>
      <c r="AT179" s="145" t="s">
        <v>144</v>
      </c>
      <c r="AU179" s="145" t="s">
        <v>74</v>
      </c>
      <c r="AY179" s="16" t="s">
        <v>142</v>
      </c>
      <c r="BE179" s="146">
        <f t="shared" si="4"/>
        <v>0</v>
      </c>
      <c r="BF179" s="146">
        <f t="shared" si="5"/>
        <v>0</v>
      </c>
      <c r="BG179" s="146">
        <f t="shared" si="6"/>
        <v>0</v>
      </c>
      <c r="BH179" s="146">
        <f t="shared" si="7"/>
        <v>0</v>
      </c>
      <c r="BI179" s="146">
        <f t="shared" si="8"/>
        <v>0</v>
      </c>
      <c r="BJ179" s="16" t="s">
        <v>74</v>
      </c>
      <c r="BK179" s="146">
        <f t="shared" si="9"/>
        <v>0</v>
      </c>
      <c r="BL179" s="16" t="s">
        <v>84</v>
      </c>
      <c r="BM179" s="145" t="s">
        <v>373</v>
      </c>
    </row>
    <row r="180" spans="2:65" s="1" customFormat="1" ht="16.5" customHeight="1">
      <c r="B180" s="132"/>
      <c r="C180" s="133" t="s">
        <v>265</v>
      </c>
      <c r="D180" s="133" t="s">
        <v>144</v>
      </c>
      <c r="E180" s="134" t="s">
        <v>1423</v>
      </c>
      <c r="F180" s="135" t="s">
        <v>1424</v>
      </c>
      <c r="G180" s="136" t="s">
        <v>463</v>
      </c>
      <c r="H180" s="137">
        <v>1</v>
      </c>
      <c r="I180" s="138"/>
      <c r="J180" s="139">
        <f t="shared" si="0"/>
        <v>0</v>
      </c>
      <c r="K180" s="140"/>
      <c r="L180" s="31"/>
      <c r="M180" s="141" t="s">
        <v>1</v>
      </c>
      <c r="N180" s="142" t="s">
        <v>37</v>
      </c>
      <c r="P180" s="143">
        <f t="shared" si="1"/>
        <v>0</v>
      </c>
      <c r="Q180" s="143">
        <v>0</v>
      </c>
      <c r="R180" s="143">
        <f t="shared" si="2"/>
        <v>0</v>
      </c>
      <c r="S180" s="143">
        <v>0</v>
      </c>
      <c r="T180" s="144">
        <f t="shared" si="3"/>
        <v>0</v>
      </c>
      <c r="AR180" s="145" t="s">
        <v>84</v>
      </c>
      <c r="AT180" s="145" t="s">
        <v>144</v>
      </c>
      <c r="AU180" s="145" t="s">
        <v>74</v>
      </c>
      <c r="AY180" s="16" t="s">
        <v>142</v>
      </c>
      <c r="BE180" s="146">
        <f t="shared" si="4"/>
        <v>0</v>
      </c>
      <c r="BF180" s="146">
        <f t="shared" si="5"/>
        <v>0</v>
      </c>
      <c r="BG180" s="146">
        <f t="shared" si="6"/>
        <v>0</v>
      </c>
      <c r="BH180" s="146">
        <f t="shared" si="7"/>
        <v>0</v>
      </c>
      <c r="BI180" s="146">
        <f t="shared" si="8"/>
        <v>0</v>
      </c>
      <c r="BJ180" s="16" t="s">
        <v>74</v>
      </c>
      <c r="BK180" s="146">
        <f t="shared" si="9"/>
        <v>0</v>
      </c>
      <c r="BL180" s="16" t="s">
        <v>84</v>
      </c>
      <c r="BM180" s="145" t="s">
        <v>378</v>
      </c>
    </row>
    <row r="181" spans="2:65" s="1" customFormat="1" ht="16.5" customHeight="1">
      <c r="B181" s="132"/>
      <c r="C181" s="133" t="s">
        <v>367</v>
      </c>
      <c r="D181" s="133" t="s">
        <v>144</v>
      </c>
      <c r="E181" s="134" t="s">
        <v>1425</v>
      </c>
      <c r="F181" s="135" t="s">
        <v>1426</v>
      </c>
      <c r="G181" s="136" t="s">
        <v>463</v>
      </c>
      <c r="H181" s="137">
        <v>1</v>
      </c>
      <c r="I181" s="138"/>
      <c r="J181" s="139">
        <f t="shared" si="0"/>
        <v>0</v>
      </c>
      <c r="K181" s="140"/>
      <c r="L181" s="31"/>
      <c r="M181" s="141" t="s">
        <v>1</v>
      </c>
      <c r="N181" s="142" t="s">
        <v>37</v>
      </c>
      <c r="P181" s="143">
        <f t="shared" si="1"/>
        <v>0</v>
      </c>
      <c r="Q181" s="143">
        <v>0</v>
      </c>
      <c r="R181" s="143">
        <f t="shared" si="2"/>
        <v>0</v>
      </c>
      <c r="S181" s="143">
        <v>0</v>
      </c>
      <c r="T181" s="144">
        <f t="shared" si="3"/>
        <v>0</v>
      </c>
      <c r="AR181" s="145" t="s">
        <v>84</v>
      </c>
      <c r="AT181" s="145" t="s">
        <v>144</v>
      </c>
      <c r="AU181" s="145" t="s">
        <v>74</v>
      </c>
      <c r="AY181" s="16" t="s">
        <v>142</v>
      </c>
      <c r="BE181" s="146">
        <f t="shared" si="4"/>
        <v>0</v>
      </c>
      <c r="BF181" s="146">
        <f t="shared" si="5"/>
        <v>0</v>
      </c>
      <c r="BG181" s="146">
        <f t="shared" si="6"/>
        <v>0</v>
      </c>
      <c r="BH181" s="146">
        <f t="shared" si="7"/>
        <v>0</v>
      </c>
      <c r="BI181" s="146">
        <f t="shared" si="8"/>
        <v>0</v>
      </c>
      <c r="BJ181" s="16" t="s">
        <v>74</v>
      </c>
      <c r="BK181" s="146">
        <f t="shared" si="9"/>
        <v>0</v>
      </c>
      <c r="BL181" s="16" t="s">
        <v>84</v>
      </c>
      <c r="BM181" s="145" t="s">
        <v>383</v>
      </c>
    </row>
    <row r="182" spans="2:65" s="1" customFormat="1" ht="16.5" customHeight="1">
      <c r="B182" s="132"/>
      <c r="C182" s="133" t="s">
        <v>271</v>
      </c>
      <c r="D182" s="133" t="s">
        <v>144</v>
      </c>
      <c r="E182" s="134" t="s">
        <v>1427</v>
      </c>
      <c r="F182" s="135" t="s">
        <v>1428</v>
      </c>
      <c r="G182" s="136" t="s">
        <v>463</v>
      </c>
      <c r="H182" s="137">
        <v>1</v>
      </c>
      <c r="I182" s="138"/>
      <c r="J182" s="139">
        <f t="shared" si="0"/>
        <v>0</v>
      </c>
      <c r="K182" s="140"/>
      <c r="L182" s="31"/>
      <c r="M182" s="141" t="s">
        <v>1</v>
      </c>
      <c r="N182" s="142" t="s">
        <v>37</v>
      </c>
      <c r="P182" s="143">
        <f t="shared" si="1"/>
        <v>0</v>
      </c>
      <c r="Q182" s="143">
        <v>0</v>
      </c>
      <c r="R182" s="143">
        <f t="shared" si="2"/>
        <v>0</v>
      </c>
      <c r="S182" s="143">
        <v>0</v>
      </c>
      <c r="T182" s="144">
        <f t="shared" si="3"/>
        <v>0</v>
      </c>
      <c r="AR182" s="145" t="s">
        <v>84</v>
      </c>
      <c r="AT182" s="145" t="s">
        <v>144</v>
      </c>
      <c r="AU182" s="145" t="s">
        <v>74</v>
      </c>
      <c r="AY182" s="16" t="s">
        <v>142</v>
      </c>
      <c r="BE182" s="146">
        <f t="shared" si="4"/>
        <v>0</v>
      </c>
      <c r="BF182" s="146">
        <f t="shared" si="5"/>
        <v>0</v>
      </c>
      <c r="BG182" s="146">
        <f t="shared" si="6"/>
        <v>0</v>
      </c>
      <c r="BH182" s="146">
        <f t="shared" si="7"/>
        <v>0</v>
      </c>
      <c r="BI182" s="146">
        <f t="shared" si="8"/>
        <v>0</v>
      </c>
      <c r="BJ182" s="16" t="s">
        <v>74</v>
      </c>
      <c r="BK182" s="146">
        <f t="shared" si="9"/>
        <v>0</v>
      </c>
      <c r="BL182" s="16" t="s">
        <v>84</v>
      </c>
      <c r="BM182" s="145" t="s">
        <v>392</v>
      </c>
    </row>
    <row r="183" spans="2:65" s="1" customFormat="1" ht="16.5" customHeight="1">
      <c r="B183" s="132"/>
      <c r="C183" s="133" t="s">
        <v>375</v>
      </c>
      <c r="D183" s="133" t="s">
        <v>144</v>
      </c>
      <c r="E183" s="134" t="s">
        <v>1429</v>
      </c>
      <c r="F183" s="135" t="s">
        <v>1430</v>
      </c>
      <c r="G183" s="136" t="s">
        <v>463</v>
      </c>
      <c r="H183" s="137">
        <v>1</v>
      </c>
      <c r="I183" s="138"/>
      <c r="J183" s="139">
        <f t="shared" si="0"/>
        <v>0</v>
      </c>
      <c r="K183" s="140"/>
      <c r="L183" s="31"/>
      <c r="M183" s="141" t="s">
        <v>1</v>
      </c>
      <c r="N183" s="142" t="s">
        <v>37</v>
      </c>
      <c r="P183" s="143">
        <f t="shared" si="1"/>
        <v>0</v>
      </c>
      <c r="Q183" s="143">
        <v>0</v>
      </c>
      <c r="R183" s="143">
        <f t="shared" si="2"/>
        <v>0</v>
      </c>
      <c r="S183" s="143">
        <v>0</v>
      </c>
      <c r="T183" s="144">
        <f t="shared" si="3"/>
        <v>0</v>
      </c>
      <c r="AR183" s="145" t="s">
        <v>84</v>
      </c>
      <c r="AT183" s="145" t="s">
        <v>144</v>
      </c>
      <c r="AU183" s="145" t="s">
        <v>74</v>
      </c>
      <c r="AY183" s="16" t="s">
        <v>142</v>
      </c>
      <c r="BE183" s="146">
        <f t="shared" si="4"/>
        <v>0</v>
      </c>
      <c r="BF183" s="146">
        <f t="shared" si="5"/>
        <v>0</v>
      </c>
      <c r="BG183" s="146">
        <f t="shared" si="6"/>
        <v>0</v>
      </c>
      <c r="BH183" s="146">
        <f t="shared" si="7"/>
        <v>0</v>
      </c>
      <c r="BI183" s="146">
        <f t="shared" si="8"/>
        <v>0</v>
      </c>
      <c r="BJ183" s="16" t="s">
        <v>74</v>
      </c>
      <c r="BK183" s="146">
        <f t="shared" si="9"/>
        <v>0</v>
      </c>
      <c r="BL183" s="16" t="s">
        <v>84</v>
      </c>
      <c r="BM183" s="145" t="s">
        <v>401</v>
      </c>
    </row>
    <row r="184" spans="2:65" s="1" customFormat="1" ht="16.5" customHeight="1">
      <c r="B184" s="132"/>
      <c r="C184" s="133" t="s">
        <v>282</v>
      </c>
      <c r="D184" s="133" t="s">
        <v>144</v>
      </c>
      <c r="E184" s="134" t="s">
        <v>1431</v>
      </c>
      <c r="F184" s="135" t="s">
        <v>1432</v>
      </c>
      <c r="G184" s="136" t="s">
        <v>463</v>
      </c>
      <c r="H184" s="137">
        <v>1</v>
      </c>
      <c r="I184" s="138"/>
      <c r="J184" s="139">
        <f t="shared" si="0"/>
        <v>0</v>
      </c>
      <c r="K184" s="140"/>
      <c r="L184" s="31"/>
      <c r="M184" s="141" t="s">
        <v>1</v>
      </c>
      <c r="N184" s="142" t="s">
        <v>37</v>
      </c>
      <c r="P184" s="143">
        <f t="shared" si="1"/>
        <v>0</v>
      </c>
      <c r="Q184" s="143">
        <v>0</v>
      </c>
      <c r="R184" s="143">
        <f t="shared" si="2"/>
        <v>0</v>
      </c>
      <c r="S184" s="143">
        <v>0</v>
      </c>
      <c r="T184" s="144">
        <f t="shared" si="3"/>
        <v>0</v>
      </c>
      <c r="AR184" s="145" t="s">
        <v>84</v>
      </c>
      <c r="AT184" s="145" t="s">
        <v>144</v>
      </c>
      <c r="AU184" s="145" t="s">
        <v>74</v>
      </c>
      <c r="AY184" s="16" t="s">
        <v>142</v>
      </c>
      <c r="BE184" s="146">
        <f t="shared" si="4"/>
        <v>0</v>
      </c>
      <c r="BF184" s="146">
        <f t="shared" si="5"/>
        <v>0</v>
      </c>
      <c r="BG184" s="146">
        <f t="shared" si="6"/>
        <v>0</v>
      </c>
      <c r="BH184" s="146">
        <f t="shared" si="7"/>
        <v>0</v>
      </c>
      <c r="BI184" s="146">
        <f t="shared" si="8"/>
        <v>0</v>
      </c>
      <c r="BJ184" s="16" t="s">
        <v>74</v>
      </c>
      <c r="BK184" s="146">
        <f t="shared" si="9"/>
        <v>0</v>
      </c>
      <c r="BL184" s="16" t="s">
        <v>84</v>
      </c>
      <c r="BM184" s="145" t="s">
        <v>405</v>
      </c>
    </row>
    <row r="185" spans="2:65" s="1" customFormat="1" ht="16.5" customHeight="1">
      <c r="B185" s="132"/>
      <c r="C185" s="133" t="s">
        <v>388</v>
      </c>
      <c r="D185" s="133" t="s">
        <v>144</v>
      </c>
      <c r="E185" s="134" t="s">
        <v>1433</v>
      </c>
      <c r="F185" s="135" t="s">
        <v>1434</v>
      </c>
      <c r="G185" s="136" t="s">
        <v>463</v>
      </c>
      <c r="H185" s="137">
        <v>1</v>
      </c>
      <c r="I185" s="138"/>
      <c r="J185" s="139">
        <f t="shared" si="0"/>
        <v>0</v>
      </c>
      <c r="K185" s="140"/>
      <c r="L185" s="31"/>
      <c r="M185" s="141" t="s">
        <v>1</v>
      </c>
      <c r="N185" s="142" t="s">
        <v>37</v>
      </c>
      <c r="P185" s="143">
        <f t="shared" si="1"/>
        <v>0</v>
      </c>
      <c r="Q185" s="143">
        <v>0</v>
      </c>
      <c r="R185" s="143">
        <f t="shared" si="2"/>
        <v>0</v>
      </c>
      <c r="S185" s="143">
        <v>0</v>
      </c>
      <c r="T185" s="144">
        <f t="shared" si="3"/>
        <v>0</v>
      </c>
      <c r="AR185" s="145" t="s">
        <v>84</v>
      </c>
      <c r="AT185" s="145" t="s">
        <v>144</v>
      </c>
      <c r="AU185" s="145" t="s">
        <v>74</v>
      </c>
      <c r="AY185" s="16" t="s">
        <v>142</v>
      </c>
      <c r="BE185" s="146">
        <f t="shared" si="4"/>
        <v>0</v>
      </c>
      <c r="BF185" s="146">
        <f t="shared" si="5"/>
        <v>0</v>
      </c>
      <c r="BG185" s="146">
        <f t="shared" si="6"/>
        <v>0</v>
      </c>
      <c r="BH185" s="146">
        <f t="shared" si="7"/>
        <v>0</v>
      </c>
      <c r="BI185" s="146">
        <f t="shared" si="8"/>
        <v>0</v>
      </c>
      <c r="BJ185" s="16" t="s">
        <v>74</v>
      </c>
      <c r="BK185" s="146">
        <f t="shared" si="9"/>
        <v>0</v>
      </c>
      <c r="BL185" s="16" t="s">
        <v>84</v>
      </c>
      <c r="BM185" s="145" t="s">
        <v>408</v>
      </c>
    </row>
    <row r="186" spans="2:65" s="1" customFormat="1" ht="16.5" customHeight="1">
      <c r="B186" s="132"/>
      <c r="C186" s="133" t="s">
        <v>295</v>
      </c>
      <c r="D186" s="133" t="s">
        <v>144</v>
      </c>
      <c r="E186" s="134" t="s">
        <v>1435</v>
      </c>
      <c r="F186" s="135" t="s">
        <v>1436</v>
      </c>
      <c r="G186" s="136" t="s">
        <v>463</v>
      </c>
      <c r="H186" s="137">
        <v>1</v>
      </c>
      <c r="I186" s="138"/>
      <c r="J186" s="139">
        <f t="shared" si="0"/>
        <v>0</v>
      </c>
      <c r="K186" s="140"/>
      <c r="L186" s="31"/>
      <c r="M186" s="141" t="s">
        <v>1</v>
      </c>
      <c r="N186" s="142" t="s">
        <v>37</v>
      </c>
      <c r="P186" s="143">
        <f t="shared" si="1"/>
        <v>0</v>
      </c>
      <c r="Q186" s="143">
        <v>0</v>
      </c>
      <c r="R186" s="143">
        <f t="shared" si="2"/>
        <v>0</v>
      </c>
      <c r="S186" s="143">
        <v>0</v>
      </c>
      <c r="T186" s="144">
        <f t="shared" si="3"/>
        <v>0</v>
      </c>
      <c r="AR186" s="145" t="s">
        <v>84</v>
      </c>
      <c r="AT186" s="145" t="s">
        <v>144</v>
      </c>
      <c r="AU186" s="145" t="s">
        <v>74</v>
      </c>
      <c r="AY186" s="16" t="s">
        <v>142</v>
      </c>
      <c r="BE186" s="146">
        <f t="shared" si="4"/>
        <v>0</v>
      </c>
      <c r="BF186" s="146">
        <f t="shared" si="5"/>
        <v>0</v>
      </c>
      <c r="BG186" s="146">
        <f t="shared" si="6"/>
        <v>0</v>
      </c>
      <c r="BH186" s="146">
        <f t="shared" si="7"/>
        <v>0</v>
      </c>
      <c r="BI186" s="146">
        <f t="shared" si="8"/>
        <v>0</v>
      </c>
      <c r="BJ186" s="16" t="s">
        <v>74</v>
      </c>
      <c r="BK186" s="146">
        <f t="shared" si="9"/>
        <v>0</v>
      </c>
      <c r="BL186" s="16" t="s">
        <v>84</v>
      </c>
      <c r="BM186" s="145" t="s">
        <v>417</v>
      </c>
    </row>
    <row r="187" spans="2:12" s="1" customFormat="1" ht="7" customHeight="1">
      <c r="B187" s="43"/>
      <c r="C187" s="44"/>
      <c r="D187" s="44"/>
      <c r="E187" s="44"/>
      <c r="F187" s="44"/>
      <c r="G187" s="44"/>
      <c r="H187" s="44"/>
      <c r="I187" s="44"/>
      <c r="J187" s="44"/>
      <c r="K187" s="44"/>
      <c r="L187" s="31"/>
    </row>
  </sheetData>
  <autoFilter ref="C121:K186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1"/>
  <sheetViews>
    <sheetView showGridLines="0" workbookViewId="0" topLeftCell="A77"/>
  </sheetViews>
  <sheetFormatPr defaultColWidth="9.140625" defaultRowHeight="12"/>
  <cols>
    <col min="1" max="1" width="8.28125" style="0" customWidth="1"/>
    <col min="2" max="2" width="1.2851562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7" customHeight="1">
      <c r="L2" s="207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6" t="s">
        <v>97</v>
      </c>
    </row>
    <row r="3" spans="2:46" ht="7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78</v>
      </c>
    </row>
    <row r="4" spans="2:46" ht="25" customHeight="1">
      <c r="B4" s="19"/>
      <c r="D4" s="20" t="s">
        <v>98</v>
      </c>
      <c r="L4" s="19"/>
      <c r="M4" s="87" t="s">
        <v>10</v>
      </c>
      <c r="AT4" s="16" t="s">
        <v>3</v>
      </c>
    </row>
    <row r="5" spans="2:12" ht="7" customHeight="1">
      <c r="B5" s="19"/>
      <c r="L5" s="19"/>
    </row>
    <row r="6" spans="2:12" ht="12" customHeight="1">
      <c r="B6" s="19"/>
      <c r="D6" s="26" t="s">
        <v>15</v>
      </c>
      <c r="L6" s="19"/>
    </row>
    <row r="7" spans="2:12" ht="26.25" customHeight="1">
      <c r="B7" s="19"/>
      <c r="E7" s="227" t="str">
        <f>'Rekapitulace stavby'!K6</f>
        <v xml:space="preserve">Revitalizace prostor OGV, objekt Komenského 10, Jihlava </v>
      </c>
      <c r="F7" s="228"/>
      <c r="G7" s="228"/>
      <c r="H7" s="228"/>
      <c r="L7" s="19"/>
    </row>
    <row r="8" spans="2:12" s="1" customFormat="1" ht="12" customHeight="1">
      <c r="B8" s="31"/>
      <c r="D8" s="26" t="s">
        <v>99</v>
      </c>
      <c r="L8" s="31"/>
    </row>
    <row r="9" spans="2:12" s="1" customFormat="1" ht="16.5" customHeight="1">
      <c r="B9" s="31"/>
      <c r="E9" s="216" t="s">
        <v>1437</v>
      </c>
      <c r="F9" s="226"/>
      <c r="G9" s="226"/>
      <c r="H9" s="226"/>
      <c r="L9" s="31"/>
    </row>
    <row r="10" spans="2:12" s="1" customFormat="1" ht="12">
      <c r="B10" s="31"/>
      <c r="L10" s="31"/>
    </row>
    <row r="11" spans="2:12" s="1" customFormat="1" ht="12" customHeight="1">
      <c r="B11" s="31"/>
      <c r="D11" s="26" t="s">
        <v>16</v>
      </c>
      <c r="F11" s="24" t="s">
        <v>1</v>
      </c>
      <c r="I11" s="26" t="s">
        <v>17</v>
      </c>
      <c r="J11" s="24" t="s">
        <v>1</v>
      </c>
      <c r="L11" s="31"/>
    </row>
    <row r="12" spans="2:12" s="1" customFormat="1" ht="12" customHeight="1">
      <c r="B12" s="31"/>
      <c r="D12" s="26" t="s">
        <v>18</v>
      </c>
      <c r="F12" s="24" t="s">
        <v>19</v>
      </c>
      <c r="I12" s="26" t="s">
        <v>20</v>
      </c>
      <c r="J12" s="51" t="str">
        <f>'Rekapitulace stavby'!AN8</f>
        <v>24. 8. 2023</v>
      </c>
      <c r="L12" s="31"/>
    </row>
    <row r="13" spans="2:12" s="1" customFormat="1" ht="10.75" customHeight="1">
      <c r="B13" s="31"/>
      <c r="L13" s="31"/>
    </row>
    <row r="14" spans="2:12" s="1" customFormat="1" ht="12" customHeight="1">
      <c r="B14" s="31"/>
      <c r="D14" s="26" t="s">
        <v>22</v>
      </c>
      <c r="I14" s="26" t="s">
        <v>23</v>
      </c>
      <c r="J14" s="24" t="s">
        <v>1</v>
      </c>
      <c r="L14" s="31"/>
    </row>
    <row r="15" spans="2:12" s="1" customFormat="1" ht="18" customHeight="1">
      <c r="B15" s="31"/>
      <c r="E15" s="24" t="s">
        <v>24</v>
      </c>
      <c r="I15" s="26" t="s">
        <v>25</v>
      </c>
      <c r="J15" s="24" t="s">
        <v>1</v>
      </c>
      <c r="L15" s="31"/>
    </row>
    <row r="16" spans="2:12" s="1" customFormat="1" ht="7" customHeight="1">
      <c r="B16" s="31"/>
      <c r="L16" s="31"/>
    </row>
    <row r="17" spans="2:12" s="1" customFormat="1" ht="12" customHeight="1">
      <c r="B17" s="31"/>
      <c r="D17" s="26" t="s">
        <v>1472</v>
      </c>
      <c r="I17" s="26" t="s">
        <v>23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29" t="str">
        <f>'Rekapitulace stavby'!E14</f>
        <v>Vyplň údaj</v>
      </c>
      <c r="F18" s="195"/>
      <c r="G18" s="195"/>
      <c r="H18" s="195"/>
      <c r="I18" s="26" t="s">
        <v>25</v>
      </c>
      <c r="J18" s="27" t="str">
        <f>'Rekapitulace stavby'!AN14</f>
        <v>Vyplň údaj</v>
      </c>
      <c r="L18" s="31"/>
    </row>
    <row r="19" spans="2:12" s="1" customFormat="1" ht="7" customHeight="1">
      <c r="B19" s="31"/>
      <c r="L19" s="31"/>
    </row>
    <row r="20" spans="2:12" s="1" customFormat="1" ht="12" customHeight="1">
      <c r="B20" s="31"/>
      <c r="D20" s="26" t="s">
        <v>27</v>
      </c>
      <c r="I20" s="26" t="s">
        <v>23</v>
      </c>
      <c r="J20" s="24" t="s">
        <v>1</v>
      </c>
      <c r="L20" s="31"/>
    </row>
    <row r="21" spans="2:12" s="1" customFormat="1" ht="18" customHeight="1">
      <c r="B21" s="31"/>
      <c r="E21" s="24" t="s">
        <v>28</v>
      </c>
      <c r="I21" s="26" t="s">
        <v>25</v>
      </c>
      <c r="J21" s="24" t="s">
        <v>1</v>
      </c>
      <c r="L21" s="31"/>
    </row>
    <row r="22" spans="2:12" s="1" customFormat="1" ht="7" customHeight="1">
      <c r="B22" s="31"/>
      <c r="L22" s="31"/>
    </row>
    <row r="23" spans="2:12" s="1" customFormat="1" ht="12" customHeight="1">
      <c r="B23" s="31"/>
      <c r="D23" s="26" t="s">
        <v>30</v>
      </c>
      <c r="I23" s="26" t="s">
        <v>23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25</v>
      </c>
      <c r="J24" s="24" t="str">
        <f>IF('Rekapitulace stavby'!AN20="","",'Rekapitulace stavby'!AN20)</f>
        <v/>
      </c>
      <c r="L24" s="31"/>
    </row>
    <row r="25" spans="2:12" s="1" customFormat="1" ht="7" customHeight="1">
      <c r="B25" s="31"/>
      <c r="L25" s="31"/>
    </row>
    <row r="26" spans="2:12" s="1" customFormat="1" ht="12" customHeight="1">
      <c r="B26" s="31"/>
      <c r="D26" s="26" t="s">
        <v>31</v>
      </c>
      <c r="L26" s="31"/>
    </row>
    <row r="27" spans="2:12" s="7" customFormat="1" ht="16.5" customHeight="1">
      <c r="B27" s="88"/>
      <c r="E27" s="200" t="s">
        <v>1</v>
      </c>
      <c r="F27" s="200"/>
      <c r="G27" s="200"/>
      <c r="H27" s="200"/>
      <c r="L27" s="88"/>
    </row>
    <row r="28" spans="2:12" s="1" customFormat="1" ht="7" customHeight="1">
      <c r="B28" s="31"/>
      <c r="L28" s="31"/>
    </row>
    <row r="29" spans="2:12" s="1" customFormat="1" ht="7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4" customHeight="1">
      <c r="B30" s="31"/>
      <c r="D30" s="89" t="s">
        <v>32</v>
      </c>
      <c r="J30" s="65">
        <f>ROUND(J121,2)</f>
        <v>0</v>
      </c>
      <c r="L30" s="31"/>
    </row>
    <row r="31" spans="2:12" s="1" customFormat="1" ht="7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" customHeight="1">
      <c r="B32" s="31"/>
      <c r="F32" s="34" t="s">
        <v>34</v>
      </c>
      <c r="I32" s="34" t="s">
        <v>33</v>
      </c>
      <c r="J32" s="34" t="s">
        <v>35</v>
      </c>
      <c r="L32" s="31"/>
    </row>
    <row r="33" spans="2:12" s="1" customFormat="1" ht="14.4" customHeight="1">
      <c r="B33" s="31"/>
      <c r="D33" s="54" t="s">
        <v>36</v>
      </c>
      <c r="E33" s="26" t="s">
        <v>37</v>
      </c>
      <c r="F33" s="90">
        <f>ROUND((SUM(BE121:BE130)),2)</f>
        <v>0</v>
      </c>
      <c r="I33" s="91">
        <v>0.21</v>
      </c>
      <c r="J33" s="90">
        <f>ROUND(((SUM(BE121:BE130))*I33),2)</f>
        <v>0</v>
      </c>
      <c r="L33" s="31"/>
    </row>
    <row r="34" spans="2:12" s="1" customFormat="1" ht="14.4" customHeight="1">
      <c r="B34" s="31"/>
      <c r="E34" s="26" t="s">
        <v>38</v>
      </c>
      <c r="F34" s="90">
        <f>ROUND((SUM(BF121:BF130)),2)</f>
        <v>0</v>
      </c>
      <c r="I34" s="91">
        <v>0.15</v>
      </c>
      <c r="J34" s="90">
        <f>ROUND(((SUM(BF121:BF130))*I34),2)</f>
        <v>0</v>
      </c>
      <c r="L34" s="31"/>
    </row>
    <row r="35" spans="2:12" s="1" customFormat="1" ht="14.4" customHeight="1" hidden="1">
      <c r="B35" s="31"/>
      <c r="E35" s="26" t="s">
        <v>39</v>
      </c>
      <c r="F35" s="90">
        <f>ROUND((SUM(BG121:BG130)),2)</f>
        <v>0</v>
      </c>
      <c r="I35" s="91">
        <v>0.21</v>
      </c>
      <c r="J35" s="90">
        <f>0</f>
        <v>0</v>
      </c>
      <c r="L35" s="31"/>
    </row>
    <row r="36" spans="2:12" s="1" customFormat="1" ht="14.4" customHeight="1" hidden="1">
      <c r="B36" s="31"/>
      <c r="E36" s="26" t="s">
        <v>40</v>
      </c>
      <c r="F36" s="90">
        <f>ROUND((SUM(BH121:BH130)),2)</f>
        <v>0</v>
      </c>
      <c r="I36" s="91">
        <v>0.15</v>
      </c>
      <c r="J36" s="90">
        <f>0</f>
        <v>0</v>
      </c>
      <c r="L36" s="31"/>
    </row>
    <row r="37" spans="2:12" s="1" customFormat="1" ht="14.4" customHeight="1" hidden="1">
      <c r="B37" s="31"/>
      <c r="E37" s="26" t="s">
        <v>41</v>
      </c>
      <c r="F37" s="90">
        <f>ROUND((SUM(BI121:BI130)),2)</f>
        <v>0</v>
      </c>
      <c r="I37" s="91">
        <v>0</v>
      </c>
      <c r="J37" s="90">
        <f>0</f>
        <v>0</v>
      </c>
      <c r="L37" s="31"/>
    </row>
    <row r="38" spans="2:12" s="1" customFormat="1" ht="7" customHeight="1">
      <c r="B38" s="31"/>
      <c r="L38" s="31"/>
    </row>
    <row r="39" spans="2:12" s="1" customFormat="1" ht="25.4" customHeight="1">
      <c r="B39" s="31"/>
      <c r="C39" s="92"/>
      <c r="D39" s="93" t="s">
        <v>42</v>
      </c>
      <c r="E39" s="56"/>
      <c r="F39" s="56"/>
      <c r="G39" s="94" t="s">
        <v>43</v>
      </c>
      <c r="H39" s="95" t="s">
        <v>44</v>
      </c>
      <c r="I39" s="56"/>
      <c r="J39" s="96">
        <f>SUM(J30:J37)</f>
        <v>0</v>
      </c>
      <c r="K39" s="97"/>
      <c r="L39" s="31"/>
    </row>
    <row r="40" spans="2:12" s="1" customFormat="1" ht="14.4" customHeight="1">
      <c r="B40" s="31"/>
      <c r="L40" s="31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5">
      <c r="B61" s="31"/>
      <c r="D61" s="42" t="s">
        <v>47</v>
      </c>
      <c r="E61" s="33"/>
      <c r="F61" s="98" t="s">
        <v>48</v>
      </c>
      <c r="G61" s="42" t="s">
        <v>47</v>
      </c>
      <c r="H61" s="33"/>
      <c r="I61" s="33"/>
      <c r="J61" s="99" t="s">
        <v>48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3">
      <c r="B65" s="31"/>
      <c r="D65" s="40" t="s">
        <v>1474</v>
      </c>
      <c r="E65" s="41"/>
      <c r="F65" s="41"/>
      <c r="G65" s="40" t="s">
        <v>1473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5">
      <c r="B76" s="31"/>
      <c r="D76" s="42" t="s">
        <v>47</v>
      </c>
      <c r="E76" s="33"/>
      <c r="F76" s="98" t="s">
        <v>48</v>
      </c>
      <c r="G76" s="42" t="s">
        <v>47</v>
      </c>
      <c r="H76" s="33"/>
      <c r="I76" s="33"/>
      <c r="J76" s="99" t="s">
        <v>48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7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5" customHeight="1">
      <c r="B82" s="31"/>
      <c r="C82" s="20" t="s">
        <v>101</v>
      </c>
      <c r="L82" s="31"/>
    </row>
    <row r="83" spans="2:12" s="1" customFormat="1" ht="7" customHeight="1">
      <c r="B83" s="31"/>
      <c r="L83" s="31"/>
    </row>
    <row r="84" spans="2:12" s="1" customFormat="1" ht="12" customHeight="1">
      <c r="B84" s="31"/>
      <c r="C84" s="26" t="s">
        <v>15</v>
      </c>
      <c r="L84" s="31"/>
    </row>
    <row r="85" spans="2:12" s="1" customFormat="1" ht="26.25" customHeight="1">
      <c r="B85" s="31"/>
      <c r="E85" s="227" t="str">
        <f>E7</f>
        <v xml:space="preserve">Revitalizace prostor OGV, objekt Komenského 10, Jihlava </v>
      </c>
      <c r="F85" s="228"/>
      <c r="G85" s="228"/>
      <c r="H85" s="228"/>
      <c r="L85" s="31"/>
    </row>
    <row r="86" spans="2:12" s="1" customFormat="1" ht="12" customHeight="1">
      <c r="B86" s="31"/>
      <c r="C86" s="26" t="s">
        <v>99</v>
      </c>
      <c r="L86" s="31"/>
    </row>
    <row r="87" spans="2:12" s="1" customFormat="1" ht="16.5" customHeight="1">
      <c r="B87" s="31"/>
      <c r="E87" s="216" t="str">
        <f>E9</f>
        <v>9 - Vedlejší a ostatní ná...</v>
      </c>
      <c r="F87" s="226"/>
      <c r="G87" s="226"/>
      <c r="H87" s="226"/>
      <c r="L87" s="31"/>
    </row>
    <row r="88" spans="2:12" s="1" customFormat="1" ht="7" customHeight="1">
      <c r="B88" s="31"/>
      <c r="L88" s="31"/>
    </row>
    <row r="89" spans="2:12" s="1" customFormat="1" ht="12" customHeight="1">
      <c r="B89" s="31"/>
      <c r="C89" s="26" t="s">
        <v>18</v>
      </c>
      <c r="F89" s="24" t="str">
        <f>F12</f>
        <v xml:space="preserve"> </v>
      </c>
      <c r="I89" s="26" t="s">
        <v>20</v>
      </c>
      <c r="J89" s="51" t="str">
        <f>IF(J12="","",J12)</f>
        <v>24. 8. 2023</v>
      </c>
      <c r="L89" s="31"/>
    </row>
    <row r="90" spans="2:12" s="1" customFormat="1" ht="7" customHeight="1">
      <c r="B90" s="31"/>
      <c r="L90" s="31"/>
    </row>
    <row r="91" spans="2:12" s="1" customFormat="1" ht="15.15" customHeight="1">
      <c r="B91" s="31"/>
      <c r="C91" s="26" t="s">
        <v>22</v>
      </c>
      <c r="F91" s="24" t="str">
        <f>E15</f>
        <v>Oblastní galerie Vysočiny v Jihlavě</v>
      </c>
      <c r="I91" s="26" t="s">
        <v>27</v>
      </c>
      <c r="J91" s="29" t="str">
        <f>E21</f>
        <v>Atelier Tsunami s.r.o.</v>
      </c>
      <c r="L91" s="31"/>
    </row>
    <row r="92" spans="2:12" s="1" customFormat="1" ht="15.15" customHeight="1">
      <c r="B92" s="31"/>
      <c r="C92" s="26" t="s">
        <v>1472</v>
      </c>
      <c r="F92" s="24" t="str">
        <f>IF(E18="","",E18)</f>
        <v>Vyplň údaj</v>
      </c>
      <c r="I92" s="26" t="s">
        <v>30</v>
      </c>
      <c r="J92" s="29" t="str">
        <f>E24</f>
        <v xml:space="preserve"> </v>
      </c>
      <c r="L92" s="31"/>
    </row>
    <row r="93" spans="2:12" s="1" customFormat="1" ht="10.25" customHeight="1">
      <c r="B93" s="31"/>
      <c r="L93" s="31"/>
    </row>
    <row r="94" spans="2:12" s="1" customFormat="1" ht="29.25" customHeight="1">
      <c r="B94" s="31"/>
      <c r="C94" s="100" t="s">
        <v>102</v>
      </c>
      <c r="D94" s="92"/>
      <c r="E94" s="92"/>
      <c r="F94" s="92"/>
      <c r="G94" s="92"/>
      <c r="H94" s="92"/>
      <c r="I94" s="92"/>
      <c r="J94" s="101" t="s">
        <v>103</v>
      </c>
      <c r="K94" s="92"/>
      <c r="L94" s="31"/>
    </row>
    <row r="95" spans="2:12" s="1" customFormat="1" ht="10.25" customHeight="1">
      <c r="B95" s="31"/>
      <c r="L95" s="31"/>
    </row>
    <row r="96" spans="2:47" s="1" customFormat="1" ht="22.75" customHeight="1">
      <c r="B96" s="31"/>
      <c r="C96" s="102" t="s">
        <v>104</v>
      </c>
      <c r="J96" s="65">
        <f>J121</f>
        <v>0</v>
      </c>
      <c r="L96" s="31"/>
      <c r="AU96" s="16" t="s">
        <v>105</v>
      </c>
    </row>
    <row r="97" spans="2:12" s="8" customFormat="1" ht="25" customHeight="1">
      <c r="B97" s="103"/>
      <c r="D97" s="104" t="s">
        <v>1438</v>
      </c>
      <c r="E97" s="105"/>
      <c r="F97" s="105"/>
      <c r="G97" s="105"/>
      <c r="H97" s="105"/>
      <c r="I97" s="105"/>
      <c r="J97" s="106">
        <f>J122</f>
        <v>0</v>
      </c>
      <c r="L97" s="103"/>
    </row>
    <row r="98" spans="2:12" s="9" customFormat="1" ht="19.9" customHeight="1">
      <c r="B98" s="107"/>
      <c r="D98" s="108" t="s">
        <v>1439</v>
      </c>
      <c r="E98" s="109"/>
      <c r="F98" s="109"/>
      <c r="G98" s="109"/>
      <c r="H98" s="109"/>
      <c r="I98" s="109"/>
      <c r="J98" s="110">
        <f>J123</f>
        <v>0</v>
      </c>
      <c r="L98" s="107"/>
    </row>
    <row r="99" spans="2:12" s="9" customFormat="1" ht="19.9" customHeight="1">
      <c r="B99" s="107"/>
      <c r="D99" s="108" t="s">
        <v>1440</v>
      </c>
      <c r="E99" s="109"/>
      <c r="F99" s="109"/>
      <c r="G99" s="109"/>
      <c r="H99" s="109"/>
      <c r="I99" s="109"/>
      <c r="J99" s="110">
        <f>J125</f>
        <v>0</v>
      </c>
      <c r="L99" s="107"/>
    </row>
    <row r="100" spans="2:12" s="9" customFormat="1" ht="19.9" customHeight="1">
      <c r="B100" s="107"/>
      <c r="D100" s="108" t="s">
        <v>1441</v>
      </c>
      <c r="E100" s="109"/>
      <c r="F100" s="109"/>
      <c r="G100" s="109"/>
      <c r="H100" s="109"/>
      <c r="I100" s="109"/>
      <c r="J100" s="110">
        <f>J127</f>
        <v>0</v>
      </c>
      <c r="L100" s="107"/>
    </row>
    <row r="101" spans="2:12" s="9" customFormat="1" ht="19.9" customHeight="1">
      <c r="B101" s="107"/>
      <c r="D101" s="108" t="s">
        <v>1442</v>
      </c>
      <c r="E101" s="109"/>
      <c r="F101" s="109"/>
      <c r="G101" s="109"/>
      <c r="H101" s="109"/>
      <c r="I101" s="109"/>
      <c r="J101" s="110">
        <f>J129</f>
        <v>0</v>
      </c>
      <c r="L101" s="107"/>
    </row>
    <row r="102" spans="2:12" s="1" customFormat="1" ht="21.75" customHeight="1">
      <c r="B102" s="31"/>
      <c r="L102" s="31"/>
    </row>
    <row r="103" spans="2:12" s="1" customFormat="1" ht="7" customHeight="1"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31"/>
    </row>
    <row r="107" spans="2:12" s="1" customFormat="1" ht="7" customHeight="1">
      <c r="B107" s="45"/>
      <c r="C107" s="46"/>
      <c r="D107" s="46"/>
      <c r="E107" s="46"/>
      <c r="F107" s="46"/>
      <c r="G107" s="46"/>
      <c r="H107" s="46"/>
      <c r="I107" s="46"/>
      <c r="J107" s="46"/>
      <c r="K107" s="46"/>
      <c r="L107" s="31"/>
    </row>
    <row r="108" spans="2:12" s="1" customFormat="1" ht="25" customHeight="1">
      <c r="B108" s="31"/>
      <c r="C108" s="20" t="s">
        <v>127</v>
      </c>
      <c r="L108" s="31"/>
    </row>
    <row r="109" spans="2:12" s="1" customFormat="1" ht="7" customHeight="1">
      <c r="B109" s="31"/>
      <c r="L109" s="31"/>
    </row>
    <row r="110" spans="2:12" s="1" customFormat="1" ht="12" customHeight="1">
      <c r="B110" s="31"/>
      <c r="C110" s="26" t="s">
        <v>15</v>
      </c>
      <c r="L110" s="31"/>
    </row>
    <row r="111" spans="2:12" s="1" customFormat="1" ht="26.25" customHeight="1">
      <c r="B111" s="31"/>
      <c r="E111" s="227" t="str">
        <f>E7</f>
        <v xml:space="preserve">Revitalizace prostor OGV, objekt Komenského 10, Jihlava </v>
      </c>
      <c r="F111" s="228"/>
      <c r="G111" s="228"/>
      <c r="H111" s="228"/>
      <c r="L111" s="31"/>
    </row>
    <row r="112" spans="2:12" s="1" customFormat="1" ht="12" customHeight="1">
      <c r="B112" s="31"/>
      <c r="C112" s="26" t="s">
        <v>99</v>
      </c>
      <c r="L112" s="31"/>
    </row>
    <row r="113" spans="2:12" s="1" customFormat="1" ht="16.5" customHeight="1">
      <c r="B113" s="31"/>
      <c r="E113" s="216" t="str">
        <f>E9</f>
        <v>9 - Vedlejší a ostatní ná...</v>
      </c>
      <c r="F113" s="226"/>
      <c r="G113" s="226"/>
      <c r="H113" s="226"/>
      <c r="L113" s="31"/>
    </row>
    <row r="114" spans="2:12" s="1" customFormat="1" ht="7" customHeight="1">
      <c r="B114" s="31"/>
      <c r="L114" s="31"/>
    </row>
    <row r="115" spans="2:12" s="1" customFormat="1" ht="12" customHeight="1">
      <c r="B115" s="31"/>
      <c r="C115" s="26" t="s">
        <v>18</v>
      </c>
      <c r="F115" s="24" t="str">
        <f>F12</f>
        <v xml:space="preserve"> </v>
      </c>
      <c r="I115" s="26" t="s">
        <v>20</v>
      </c>
      <c r="J115" s="51" t="str">
        <f>IF(J12="","",J12)</f>
        <v>24. 8. 2023</v>
      </c>
      <c r="L115" s="31"/>
    </row>
    <row r="116" spans="2:12" s="1" customFormat="1" ht="7" customHeight="1">
      <c r="B116" s="31"/>
      <c r="L116" s="31"/>
    </row>
    <row r="117" spans="2:12" s="1" customFormat="1" ht="15.15" customHeight="1">
      <c r="B117" s="31"/>
      <c r="C117" s="26" t="s">
        <v>22</v>
      </c>
      <c r="F117" s="24" t="str">
        <f>E15</f>
        <v>Oblastní galerie Vysočiny v Jihlavě</v>
      </c>
      <c r="I117" s="26" t="s">
        <v>27</v>
      </c>
      <c r="J117" s="29" t="str">
        <f>E21</f>
        <v>Atelier Tsunami s.r.o.</v>
      </c>
      <c r="L117" s="31"/>
    </row>
    <row r="118" spans="2:12" s="1" customFormat="1" ht="15.15" customHeight="1">
      <c r="B118" s="31"/>
      <c r="C118" s="26" t="s">
        <v>1472</v>
      </c>
      <c r="F118" s="24" t="str">
        <f>IF(E18="","",E18)</f>
        <v>Vyplň údaj</v>
      </c>
      <c r="I118" s="26" t="s">
        <v>30</v>
      </c>
      <c r="J118" s="29" t="str">
        <f>E24</f>
        <v xml:space="preserve"> </v>
      </c>
      <c r="L118" s="31"/>
    </row>
    <row r="119" spans="2:12" s="1" customFormat="1" ht="10.25" customHeight="1">
      <c r="B119" s="31"/>
      <c r="L119" s="31"/>
    </row>
    <row r="120" spans="2:20" s="10" customFormat="1" ht="29.25" customHeight="1">
      <c r="B120" s="111"/>
      <c r="C120" s="112" t="s">
        <v>128</v>
      </c>
      <c r="D120" s="113" t="s">
        <v>55</v>
      </c>
      <c r="E120" s="113" t="s">
        <v>51</v>
      </c>
      <c r="F120" s="113" t="s">
        <v>52</v>
      </c>
      <c r="G120" s="113" t="s">
        <v>129</v>
      </c>
      <c r="H120" s="113" t="s">
        <v>130</v>
      </c>
      <c r="I120" s="113" t="s">
        <v>131</v>
      </c>
      <c r="J120" s="114" t="s">
        <v>103</v>
      </c>
      <c r="K120" s="115" t="s">
        <v>132</v>
      </c>
      <c r="L120" s="111"/>
      <c r="M120" s="58" t="s">
        <v>1</v>
      </c>
      <c r="N120" s="59" t="s">
        <v>36</v>
      </c>
      <c r="O120" s="59" t="s">
        <v>133</v>
      </c>
      <c r="P120" s="59" t="s">
        <v>134</v>
      </c>
      <c r="Q120" s="59" t="s">
        <v>135</v>
      </c>
      <c r="R120" s="59" t="s">
        <v>136</v>
      </c>
      <c r="S120" s="59" t="s">
        <v>137</v>
      </c>
      <c r="T120" s="60" t="s">
        <v>138</v>
      </c>
    </row>
    <row r="121" spans="2:63" s="1" customFormat="1" ht="22.75" customHeight="1">
      <c r="B121" s="31"/>
      <c r="C121" s="63" t="s">
        <v>139</v>
      </c>
      <c r="J121" s="116">
        <f>BK121</f>
        <v>0</v>
      </c>
      <c r="L121" s="31"/>
      <c r="M121" s="61"/>
      <c r="N121" s="52"/>
      <c r="O121" s="52"/>
      <c r="P121" s="117">
        <f>P122</f>
        <v>0</v>
      </c>
      <c r="Q121" s="52"/>
      <c r="R121" s="117">
        <f>R122</f>
        <v>0</v>
      </c>
      <c r="S121" s="52"/>
      <c r="T121" s="118">
        <f>T122</f>
        <v>0</v>
      </c>
      <c r="AT121" s="16" t="s">
        <v>69</v>
      </c>
      <c r="AU121" s="16" t="s">
        <v>105</v>
      </c>
      <c r="BK121" s="119">
        <f>BK122</f>
        <v>0</v>
      </c>
    </row>
    <row r="122" spans="2:63" s="11" customFormat="1" ht="25.9" customHeight="1">
      <c r="B122" s="120"/>
      <c r="D122" s="121" t="s">
        <v>69</v>
      </c>
      <c r="E122" s="122" t="s">
        <v>1443</v>
      </c>
      <c r="F122" s="122" t="s">
        <v>1444</v>
      </c>
      <c r="I122" s="123"/>
      <c r="J122" s="124">
        <f>BK122</f>
        <v>0</v>
      </c>
      <c r="L122" s="120"/>
      <c r="M122" s="125"/>
      <c r="P122" s="126">
        <f>P123+P125+P127+P129</f>
        <v>0</v>
      </c>
      <c r="R122" s="126">
        <f>R123+R125+R127+R129</f>
        <v>0</v>
      </c>
      <c r="T122" s="127">
        <f>T123+T125+T127+T129</f>
        <v>0</v>
      </c>
      <c r="AR122" s="121" t="s">
        <v>85</v>
      </c>
      <c r="AT122" s="128" t="s">
        <v>69</v>
      </c>
      <c r="AU122" s="128" t="s">
        <v>70</v>
      </c>
      <c r="AY122" s="121" t="s">
        <v>142</v>
      </c>
      <c r="BK122" s="129">
        <f>BK123+BK125+BK127+BK129</f>
        <v>0</v>
      </c>
    </row>
    <row r="123" spans="2:63" s="11" customFormat="1" ht="22.75" customHeight="1">
      <c r="B123" s="120"/>
      <c r="D123" s="121" t="s">
        <v>69</v>
      </c>
      <c r="E123" s="130" t="s">
        <v>1445</v>
      </c>
      <c r="F123" s="130" t="s">
        <v>1446</v>
      </c>
      <c r="I123" s="123"/>
      <c r="J123" s="131">
        <f>BK123</f>
        <v>0</v>
      </c>
      <c r="L123" s="120"/>
      <c r="M123" s="125"/>
      <c r="P123" s="126">
        <f>P124</f>
        <v>0</v>
      </c>
      <c r="R123" s="126">
        <f>R124</f>
        <v>0</v>
      </c>
      <c r="T123" s="127">
        <f>T124</f>
        <v>0</v>
      </c>
      <c r="AR123" s="121" t="s">
        <v>85</v>
      </c>
      <c r="AT123" s="128" t="s">
        <v>69</v>
      </c>
      <c r="AU123" s="128" t="s">
        <v>74</v>
      </c>
      <c r="AY123" s="121" t="s">
        <v>142</v>
      </c>
      <c r="BK123" s="129">
        <f>BK124</f>
        <v>0</v>
      </c>
    </row>
    <row r="124" spans="2:65" s="1" customFormat="1" ht="16.5" customHeight="1">
      <c r="B124" s="132"/>
      <c r="C124" s="133" t="s">
        <v>74</v>
      </c>
      <c r="D124" s="133" t="s">
        <v>144</v>
      </c>
      <c r="E124" s="134" t="s">
        <v>1447</v>
      </c>
      <c r="F124" s="135" t="s">
        <v>1446</v>
      </c>
      <c r="G124" s="136" t="s">
        <v>463</v>
      </c>
      <c r="H124" s="137">
        <v>1</v>
      </c>
      <c r="I124" s="138"/>
      <c r="J124" s="139">
        <f>ROUND(I124*H124,2)</f>
        <v>0</v>
      </c>
      <c r="K124" s="140"/>
      <c r="L124" s="31"/>
      <c r="M124" s="141" t="s">
        <v>1</v>
      </c>
      <c r="N124" s="142" t="s">
        <v>37</v>
      </c>
      <c r="P124" s="143">
        <f>O124*H124</f>
        <v>0</v>
      </c>
      <c r="Q124" s="143">
        <v>0</v>
      </c>
      <c r="R124" s="143">
        <f>Q124*H124</f>
        <v>0</v>
      </c>
      <c r="S124" s="143">
        <v>0</v>
      </c>
      <c r="T124" s="144">
        <f>S124*H124</f>
        <v>0</v>
      </c>
      <c r="AR124" s="145" t="s">
        <v>84</v>
      </c>
      <c r="AT124" s="145" t="s">
        <v>144</v>
      </c>
      <c r="AU124" s="145" t="s">
        <v>78</v>
      </c>
      <c r="AY124" s="16" t="s">
        <v>142</v>
      </c>
      <c r="BE124" s="146">
        <f>IF(N124="základní",J124,0)</f>
        <v>0</v>
      </c>
      <c r="BF124" s="146">
        <f>IF(N124="snížená",J124,0)</f>
        <v>0</v>
      </c>
      <c r="BG124" s="146">
        <f>IF(N124="zákl. přenesená",J124,0)</f>
        <v>0</v>
      </c>
      <c r="BH124" s="146">
        <f>IF(N124="sníž. přenesená",J124,0)</f>
        <v>0</v>
      </c>
      <c r="BI124" s="146">
        <f>IF(N124="nulová",J124,0)</f>
        <v>0</v>
      </c>
      <c r="BJ124" s="16" t="s">
        <v>74</v>
      </c>
      <c r="BK124" s="146">
        <f>ROUND(I124*H124,2)</f>
        <v>0</v>
      </c>
      <c r="BL124" s="16" t="s">
        <v>84</v>
      </c>
      <c r="BM124" s="145" t="s">
        <v>78</v>
      </c>
    </row>
    <row r="125" spans="2:63" s="11" customFormat="1" ht="22.75" customHeight="1">
      <c r="B125" s="120"/>
      <c r="D125" s="121" t="s">
        <v>69</v>
      </c>
      <c r="E125" s="130" t="s">
        <v>1448</v>
      </c>
      <c r="F125" s="130" t="s">
        <v>1449</v>
      </c>
      <c r="I125" s="123"/>
      <c r="J125" s="131">
        <f>BK125</f>
        <v>0</v>
      </c>
      <c r="L125" s="120"/>
      <c r="M125" s="125"/>
      <c r="P125" s="126">
        <f>P126</f>
        <v>0</v>
      </c>
      <c r="R125" s="126">
        <f>R126</f>
        <v>0</v>
      </c>
      <c r="T125" s="127">
        <f>T126</f>
        <v>0</v>
      </c>
      <c r="AR125" s="121" t="s">
        <v>85</v>
      </c>
      <c r="AT125" s="128" t="s">
        <v>69</v>
      </c>
      <c r="AU125" s="128" t="s">
        <v>74</v>
      </c>
      <c r="AY125" s="121" t="s">
        <v>142</v>
      </c>
      <c r="BK125" s="129">
        <f>BK126</f>
        <v>0</v>
      </c>
    </row>
    <row r="126" spans="2:65" s="1" customFormat="1" ht="16.5" customHeight="1">
      <c r="B126" s="132"/>
      <c r="C126" s="133" t="s">
        <v>78</v>
      </c>
      <c r="D126" s="133" t="s">
        <v>144</v>
      </c>
      <c r="E126" s="134" t="s">
        <v>1450</v>
      </c>
      <c r="F126" s="135" t="s">
        <v>1449</v>
      </c>
      <c r="G126" s="136" t="s">
        <v>463</v>
      </c>
      <c r="H126" s="137">
        <v>1</v>
      </c>
      <c r="I126" s="138"/>
      <c r="J126" s="139">
        <f>ROUND(I126*H126,2)</f>
        <v>0</v>
      </c>
      <c r="K126" s="140"/>
      <c r="L126" s="31"/>
      <c r="M126" s="141" t="s">
        <v>1</v>
      </c>
      <c r="N126" s="142" t="s">
        <v>37</v>
      </c>
      <c r="P126" s="143">
        <f>O126*H126</f>
        <v>0</v>
      </c>
      <c r="Q126" s="143">
        <v>0</v>
      </c>
      <c r="R126" s="143">
        <f>Q126*H126</f>
        <v>0</v>
      </c>
      <c r="S126" s="143">
        <v>0</v>
      </c>
      <c r="T126" s="144">
        <f>S126*H126</f>
        <v>0</v>
      </c>
      <c r="AR126" s="145" t="s">
        <v>84</v>
      </c>
      <c r="AT126" s="145" t="s">
        <v>144</v>
      </c>
      <c r="AU126" s="145" t="s">
        <v>78</v>
      </c>
      <c r="AY126" s="16" t="s">
        <v>142</v>
      </c>
      <c r="BE126" s="146">
        <f>IF(N126="základní",J126,0)</f>
        <v>0</v>
      </c>
      <c r="BF126" s="146">
        <f>IF(N126="snížená",J126,0)</f>
        <v>0</v>
      </c>
      <c r="BG126" s="146">
        <f>IF(N126="zákl. přenesená",J126,0)</f>
        <v>0</v>
      </c>
      <c r="BH126" s="146">
        <f>IF(N126="sníž. přenesená",J126,0)</f>
        <v>0</v>
      </c>
      <c r="BI126" s="146">
        <f>IF(N126="nulová",J126,0)</f>
        <v>0</v>
      </c>
      <c r="BJ126" s="16" t="s">
        <v>74</v>
      </c>
      <c r="BK126" s="146">
        <f>ROUND(I126*H126,2)</f>
        <v>0</v>
      </c>
      <c r="BL126" s="16" t="s">
        <v>84</v>
      </c>
      <c r="BM126" s="145" t="s">
        <v>84</v>
      </c>
    </row>
    <row r="127" spans="2:63" s="11" customFormat="1" ht="22.75" customHeight="1">
      <c r="B127" s="120"/>
      <c r="D127" s="121" t="s">
        <v>69</v>
      </c>
      <c r="E127" s="130" t="s">
        <v>1451</v>
      </c>
      <c r="F127" s="130" t="s">
        <v>1452</v>
      </c>
      <c r="I127" s="123"/>
      <c r="J127" s="131">
        <f>BK127</f>
        <v>0</v>
      </c>
      <c r="L127" s="120"/>
      <c r="M127" s="125"/>
      <c r="P127" s="126">
        <f>P128</f>
        <v>0</v>
      </c>
      <c r="R127" s="126">
        <f>R128</f>
        <v>0</v>
      </c>
      <c r="T127" s="127">
        <f>T128</f>
        <v>0</v>
      </c>
      <c r="AR127" s="121" t="s">
        <v>85</v>
      </c>
      <c r="AT127" s="128" t="s">
        <v>69</v>
      </c>
      <c r="AU127" s="128" t="s">
        <v>74</v>
      </c>
      <c r="AY127" s="121" t="s">
        <v>142</v>
      </c>
      <c r="BK127" s="129">
        <f>BK128</f>
        <v>0</v>
      </c>
    </row>
    <row r="128" spans="2:65" s="1" customFormat="1" ht="16.5" customHeight="1">
      <c r="B128" s="132"/>
      <c r="C128" s="133" t="s">
        <v>81</v>
      </c>
      <c r="D128" s="133" t="s">
        <v>144</v>
      </c>
      <c r="E128" s="134" t="s">
        <v>1453</v>
      </c>
      <c r="F128" s="135" t="s">
        <v>1454</v>
      </c>
      <c r="G128" s="136" t="s">
        <v>463</v>
      </c>
      <c r="H128" s="137">
        <v>1</v>
      </c>
      <c r="I128" s="138"/>
      <c r="J128" s="139">
        <f>ROUND(I128*H128,2)</f>
        <v>0</v>
      </c>
      <c r="K128" s="140"/>
      <c r="L128" s="31"/>
      <c r="M128" s="141" t="s">
        <v>1</v>
      </c>
      <c r="N128" s="142" t="s">
        <v>37</v>
      </c>
      <c r="P128" s="143">
        <f>O128*H128</f>
        <v>0</v>
      </c>
      <c r="Q128" s="143">
        <v>0</v>
      </c>
      <c r="R128" s="143">
        <f>Q128*H128</f>
        <v>0</v>
      </c>
      <c r="S128" s="143">
        <v>0</v>
      </c>
      <c r="T128" s="144">
        <f>S128*H128</f>
        <v>0</v>
      </c>
      <c r="AR128" s="145" t="s">
        <v>84</v>
      </c>
      <c r="AT128" s="145" t="s">
        <v>144</v>
      </c>
      <c r="AU128" s="145" t="s">
        <v>78</v>
      </c>
      <c r="AY128" s="16" t="s">
        <v>142</v>
      </c>
      <c r="BE128" s="146">
        <f>IF(N128="základní",J128,0)</f>
        <v>0</v>
      </c>
      <c r="BF128" s="146">
        <f>IF(N128="snížená",J128,0)</f>
        <v>0</v>
      </c>
      <c r="BG128" s="146">
        <f>IF(N128="zákl. přenesená",J128,0)</f>
        <v>0</v>
      </c>
      <c r="BH128" s="146">
        <f>IF(N128="sníž. přenesená",J128,0)</f>
        <v>0</v>
      </c>
      <c r="BI128" s="146">
        <f>IF(N128="nulová",J128,0)</f>
        <v>0</v>
      </c>
      <c r="BJ128" s="16" t="s">
        <v>74</v>
      </c>
      <c r="BK128" s="146">
        <f>ROUND(I128*H128,2)</f>
        <v>0</v>
      </c>
      <c r="BL128" s="16" t="s">
        <v>84</v>
      </c>
      <c r="BM128" s="145" t="s">
        <v>88</v>
      </c>
    </row>
    <row r="129" spans="2:63" s="11" customFormat="1" ht="22.75" customHeight="1">
      <c r="B129" s="120"/>
      <c r="D129" s="121" t="s">
        <v>69</v>
      </c>
      <c r="E129" s="130" t="s">
        <v>1455</v>
      </c>
      <c r="F129" s="130" t="s">
        <v>1456</v>
      </c>
      <c r="I129" s="123"/>
      <c r="J129" s="131">
        <f>BK129</f>
        <v>0</v>
      </c>
      <c r="L129" s="120"/>
      <c r="M129" s="125"/>
      <c r="P129" s="126">
        <f>P130</f>
        <v>0</v>
      </c>
      <c r="R129" s="126">
        <f>R130</f>
        <v>0</v>
      </c>
      <c r="T129" s="127">
        <f>T130</f>
        <v>0</v>
      </c>
      <c r="AR129" s="121" t="s">
        <v>85</v>
      </c>
      <c r="AT129" s="128" t="s">
        <v>69</v>
      </c>
      <c r="AU129" s="128" t="s">
        <v>74</v>
      </c>
      <c r="AY129" s="121" t="s">
        <v>142</v>
      </c>
      <c r="BK129" s="129">
        <f>BK130</f>
        <v>0</v>
      </c>
    </row>
    <row r="130" spans="2:65" s="1" customFormat="1" ht="16.5" customHeight="1">
      <c r="B130" s="132"/>
      <c r="C130" s="133" t="s">
        <v>84</v>
      </c>
      <c r="D130" s="133" t="s">
        <v>144</v>
      </c>
      <c r="E130" s="134" t="s">
        <v>1457</v>
      </c>
      <c r="F130" s="135" t="s">
        <v>1458</v>
      </c>
      <c r="G130" s="136" t="s">
        <v>463</v>
      </c>
      <c r="H130" s="137">
        <v>1</v>
      </c>
      <c r="I130" s="138"/>
      <c r="J130" s="139">
        <f>ROUND(I130*H130,2)</f>
        <v>0</v>
      </c>
      <c r="K130" s="140"/>
      <c r="L130" s="31"/>
      <c r="M130" s="179" t="s">
        <v>1</v>
      </c>
      <c r="N130" s="180" t="s">
        <v>37</v>
      </c>
      <c r="O130" s="181"/>
      <c r="P130" s="182">
        <f>O130*H130</f>
        <v>0</v>
      </c>
      <c r="Q130" s="182">
        <v>0</v>
      </c>
      <c r="R130" s="182">
        <f>Q130*H130</f>
        <v>0</v>
      </c>
      <c r="S130" s="182">
        <v>0</v>
      </c>
      <c r="T130" s="183">
        <f>S130*H130</f>
        <v>0</v>
      </c>
      <c r="AR130" s="145" t="s">
        <v>84</v>
      </c>
      <c r="AT130" s="145" t="s">
        <v>144</v>
      </c>
      <c r="AU130" s="145" t="s">
        <v>78</v>
      </c>
      <c r="AY130" s="16" t="s">
        <v>142</v>
      </c>
      <c r="BE130" s="146">
        <f>IF(N130="základní",J130,0)</f>
        <v>0</v>
      </c>
      <c r="BF130" s="146">
        <f>IF(N130="snížená",J130,0)</f>
        <v>0</v>
      </c>
      <c r="BG130" s="146">
        <f>IF(N130="zákl. přenesená",J130,0)</f>
        <v>0</v>
      </c>
      <c r="BH130" s="146">
        <f>IF(N130="sníž. přenesená",J130,0)</f>
        <v>0</v>
      </c>
      <c r="BI130" s="146">
        <f>IF(N130="nulová",J130,0)</f>
        <v>0</v>
      </c>
      <c r="BJ130" s="16" t="s">
        <v>74</v>
      </c>
      <c r="BK130" s="146">
        <f>ROUND(I130*H130,2)</f>
        <v>0</v>
      </c>
      <c r="BL130" s="16" t="s">
        <v>84</v>
      </c>
      <c r="BM130" s="145" t="s">
        <v>92</v>
      </c>
    </row>
    <row r="131" spans="2:12" s="1" customFormat="1" ht="7" customHeight="1">
      <c r="B131" s="43"/>
      <c r="C131" s="44"/>
      <c r="D131" s="44"/>
      <c r="E131" s="44"/>
      <c r="F131" s="44"/>
      <c r="G131" s="44"/>
      <c r="H131" s="44"/>
      <c r="I131" s="44"/>
      <c r="J131" s="44"/>
      <c r="K131" s="44"/>
      <c r="L131" s="31"/>
    </row>
  </sheetData>
  <autoFilter ref="C120:K130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P599\eva</dc:creator>
  <cp:keywords/>
  <dc:description/>
  <cp:lastModifiedBy>Bena Marek</cp:lastModifiedBy>
  <dcterms:created xsi:type="dcterms:W3CDTF">2023-08-24T12:32:14Z</dcterms:created>
  <dcterms:modified xsi:type="dcterms:W3CDTF">2024-03-19T17:50:09Z</dcterms:modified>
  <cp:category/>
  <cp:version/>
  <cp:contentType/>
  <cp:contentStatus/>
</cp:coreProperties>
</file>