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25" windowWidth="28455" windowHeight="12210" activeTab="0"/>
  </bookViews>
  <sheets>
    <sheet name="Rekapitulace stavby" sheetId="1" r:id="rId1"/>
    <sheet name="2022-IS-04-11 - D.1.1-Arc..." sheetId="2" r:id="rId2"/>
    <sheet name="2022-IS-04 - D.1.4.1-Zaří..." sheetId="3" r:id="rId3"/>
    <sheet name="2022-IS-04-VON - Vedlejší..." sheetId="4" r:id="rId4"/>
    <sheet name="Seznam figur" sheetId="5" r:id="rId5"/>
    <sheet name="Pokyny pro vyplnění" sheetId="6" r:id="rId6"/>
  </sheets>
  <definedNames>
    <definedName name="_xlnm._FilterDatabase" localSheetId="2" hidden="1">'2022-IS-04 - D.1.4.1-Zaří...'!$C$92:$K$202</definedName>
    <definedName name="_xlnm._FilterDatabase" localSheetId="1" hidden="1">'2022-IS-04-11 - D.1.1-Arc...'!$C$99:$K$808</definedName>
    <definedName name="_xlnm._FilterDatabase" localSheetId="3" hidden="1">'2022-IS-04-VON - Vedlejší...'!$C$84:$K$116</definedName>
    <definedName name="_xlnm.Print_Area" localSheetId="2">'2022-IS-04 - D.1.4.1-Zaří...'!$C$4:$J$41,'2022-IS-04 - D.1.4.1-Zaří...'!$C$47:$J$72,'2022-IS-04 - D.1.4.1-Zaří...'!$C$78:$K$202</definedName>
    <definedName name="_xlnm.Print_Area" localSheetId="1">'2022-IS-04-11 - D.1.1-Arc...'!$C$4:$J$39,'2022-IS-04-11 - D.1.1-Arc...'!$C$45:$J$81,'2022-IS-04-11 - D.1.1-Arc...'!$C$87:$K$808</definedName>
    <definedName name="_xlnm.Print_Area" localSheetId="3">'2022-IS-04-VON - Vedlejší...'!$C$4:$J$39,'2022-IS-04-VON - Vedlejší...'!$C$45:$J$66,'2022-IS-04-VON - Vedlejší...'!$C$72:$K$116</definedName>
    <definedName name="_xlnm.Print_Area" localSheetId="5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stavby'!$C$42:$AQ$59</definedName>
    <definedName name="_xlnm.Print_Area" localSheetId="4">'Seznam figur'!$C$4:$G$66</definedName>
    <definedName name="_xlnm.Print_Titles" localSheetId="0">'Rekapitulace stavby'!$52:$52</definedName>
    <definedName name="_xlnm.Print_Titles" localSheetId="1">'2022-IS-04-11 - D.1.1-Arc...'!$99:$99</definedName>
    <definedName name="_xlnm.Print_Titles" localSheetId="2">'2022-IS-04 - D.1.4.1-Zaří...'!$92:$92</definedName>
    <definedName name="_xlnm.Print_Titles" localSheetId="3">'2022-IS-04-VON - Vedlejší...'!$84:$84</definedName>
    <definedName name="_xlnm.Print_Titles" localSheetId="4">'Seznam figur'!$9:$9</definedName>
  </definedNames>
  <calcPr calcId="125725"/>
</workbook>
</file>

<file path=xl/sharedStrings.xml><?xml version="1.0" encoding="utf-8"?>
<sst xmlns="http://schemas.openxmlformats.org/spreadsheetml/2006/main" count="9017" uniqueCount="1579">
  <si>
    <t>Export Komplet</t>
  </si>
  <si>
    <t>VZ</t>
  </si>
  <si>
    <t>2.0</t>
  </si>
  <si>
    <t>ZAMOK</t>
  </si>
  <si>
    <t>False</t>
  </si>
  <si>
    <t>{2ddb53c4-6709-4e6e-9357-8b0bd08a9dc3}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</si>
  <si>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</si>
  <si>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</si>
  <si>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</si>
  <si>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</si>
  <si>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</si>
  <si>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</si>
  <si>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</si>
  <si>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</si>
  <si>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2022/IS/04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</si>
  <si>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</si>
  <si>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</si>
  <si>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DĚTSKÝ DOMOV, NÁMĚŠŤ NAD OSLAVOU</t>
  </si>
  <si>
    <t>KSO:</t>
  </si>
  <si>
    <t>801 75</t>
  </si>
  <si>
    <t>CC-CZ:</t>
  </si>
  <si>
    <t/>
  </si>
  <si>
    <t>Místo:</t>
  </si>
  <si>
    <t xml:space="preserve"> </t>
  </si>
  <si>
    <t>Datum:</t>
  </si>
  <si>
    <t>24. 10. 2022</t>
  </si>
  <si>
    <t>Zadavatel:</t>
  </si>
  <si>
    <t>IČ:</t>
  </si>
  <si>
    <t>Kraj Vysočina</t>
  </si>
  <si>
    <t>DIČ:</t>
  </si>
  <si>
    <t>Uchazeč:</t>
  </si>
  <si>
    <t>Vyplň údaj</t>
  </si>
  <si>
    <t>Projektant:</t>
  </si>
  <si>
    <t>IS ARCH s.r.o.</t>
  </si>
  <si>
    <t>True</t>
  </si>
  <si>
    <t>Zpracovatel:</t>
  </si>
  <si>
    <t>Ing.A.Hejmalová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</si>
  <si>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</si>
  <si>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</si>
  <si>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</si>
  <si>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</si>
  <si>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</si>
  <si>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</si>
  <si>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</si>
  <si>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</si>
  <si>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</si>
  <si>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</si>
  <si>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</si>
  <si>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</si>
  <si>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</si>
  <si>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</si>
  <si>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</si>
  <si>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</si>
  <si>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</si>
  <si>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</si>
  <si>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</si>
  <si>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</si>
  <si>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</si>
  <si>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</si>
  <si>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</si>
  <si>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</si>
  <si>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</si>
  <si>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</si>
  <si>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</si>
  <si>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</si>
  <si>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</si>
  <si>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</si>
  <si>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</si>
  <si>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</si>
  <si>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</si>
  <si>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</si>
  <si>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</si>
  <si>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</si>
  <si>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</si>
  <si>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</si>
  <si>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</si>
  <si>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</si>
  <si>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</si>
  <si>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2022/IS/04-11</t>
  </si>
  <si>
    <t>D.1.1-Architektonické a stavebně technické řešení</t>
  </si>
  <si>
    <t>STA</t>
  </si>
  <si>
    <t>1</t>
  </si>
  <si>
    <t>{18cc1b86-a171-482a-934b-6d1268823bd4}</t>
  </si>
  <si>
    <t>2022/IS/04-14</t>
  </si>
  <si>
    <t>D.1.4-Technika prostředí staveb</t>
  </si>
  <si>
    <t>{6ffe2728-6501-4d4b-a1bf-b7276e7a6016}</t>
  </si>
  <si>
    <t>D.1.4.1-Zařízení zdravotechnických instalací (kanalizace)</t>
  </si>
  <si>
    <t>Soupis</t>
  </si>
  <si>
    <t>2</t>
  </si>
  <si>
    <t>{21df856e-853f-42f0-aaf2-76d9af2655a8}</t>
  </si>
  <si>
    <t>2022/IS/04-VON</t>
  </si>
  <si>
    <t>Vedlejší a ostatní náklady</t>
  </si>
  <si>
    <t>VON</t>
  </si>
  <si>
    <t>{c0e149e1-f3da-4c6f-b74c-9e5d68356b7f}</t>
  </si>
  <si>
    <t>P1</t>
  </si>
  <si>
    <t>chodník z dlaždic</t>
  </si>
  <si>
    <t>m2</t>
  </si>
  <si>
    <t>38</t>
  </si>
  <si>
    <t>P2</t>
  </si>
  <si>
    <t>zámk.dlažba tl.80mm</t>
  </si>
  <si>
    <t>73</t>
  </si>
  <si>
    <t>KRYCÍ LIST SOUPISU PRACÍ</t>
  </si>
  <si>
    <t>SE1</t>
  </si>
  <si>
    <t>vnější svislé hydroizolace pod úrovní terénu</t>
  </si>
  <si>
    <t>73,522</t>
  </si>
  <si>
    <t>SI2</t>
  </si>
  <si>
    <t>vnitřní sanace stěn s kapilárně akt.systémem</t>
  </si>
  <si>
    <t>31,785</t>
  </si>
  <si>
    <t>Objekt:</t>
  </si>
  <si>
    <t>2022/IS/04-11 - D.1.1-Architektonické a stavebně technické řešení</t>
  </si>
  <si>
    <t>Nedílnou součástí výkazu výměr je projektová dokumentace zpracovaná firmou IS-ARCH Brno v říjnu 2022.  Pro sestavení SOUPISU PRACÍ v podrobnostech vymezených vyhláškou č. 169/2016 Sb. byla použita cenová soustava URS, která obsahuje veškeré údaje nezbytné pro soupis prací.   UCHAZEČ O VEŘEJNOU ZAKÁZKU JE POVINEN PŘI OCEŇOVÁNÍ SOUTĚŽNÍHO SOUPISU STAVEBNÍCH PRACÍ, DODÁVEK A SLUŽEB S VÝKAZEM VÝMĚR PROVÉST KONTROLU FUNKCE ARITMETICKÝCH VZORCŮ JEDNOTLIVÝCH SOUPISŮ VE VAZBĚ NA JEDNOTLIVÉ ODDÍLY, REKAPITULACE A KRYCÍ LIST.   Technické a materiálové specifikace jednotlivých navržených materiálů, prvků a výrobků jsou uvedeny v samostatných částech této projektové dokumentace jako je VÝKRESOVÁ ČÁST, VÝPIS PRVKŮ PSV, SKLADBY KONSTRUKCÍ A TECHNICKÁ ZPRÁVA.                                                                                                                                 Na základě těchto podkladů bude provedeno ocenění výše uvedených prací, dodávek a služeb. U veškerých dodávek budou v ceně zahrnuty náklady na doplňkový kotevní a spojovací materiál, zhotovení případné výrobní dokumentace nebo pořízení fyzických vzorků materiálů a vzorníků barev. Kde není výslovně uvedeno, bude pracovní postup a technologie provádění stanovena oprávněnou osobou zhotovitele. Dále je potřeba při stanovení ceny dle vykázané výměry započítat všechny předpokládané doplňkové prvky a činnosti s touto položkou související tak, aby cena byla kompletní a prvek funkční. TYTO PŘÍLOHY JSOU NEDÍLNOU SOUČÁSTÍ SOUTĚŽNÍHO SOUPISU STAVEBNÍCH PRACÍ, DODÁVEK A SLUŽEB S VÝKAZEM VÝMĚR. Ve všech položkách jsou započítány náklady na dopravu. Pokud není u položky soupisu prací uvedena žádná cenová soustava, položka není zatříděna v žádné cenové soustavě (ÚRS nebo RTS).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</si>
  <si>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</si>
  <si>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</si>
  <si>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</si>
  <si>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</si>
  <si>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</si>
  <si>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</si>
  <si>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</si>
  <si>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</si>
  <si>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</si>
  <si>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</si>
  <si>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</si>
  <si>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</si>
  <si>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</si>
  <si>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</si>
  <si>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</si>
  <si>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761 - Konstrukce prosvětlovací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</si>
  <si>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</si>
  <si>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</si>
  <si>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</si>
  <si>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</si>
  <si>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</si>
  <si>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</si>
  <si>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</si>
  <si>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</si>
  <si>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</si>
  <si>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</si>
  <si>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</si>
  <si>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</si>
  <si>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</si>
  <si>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</si>
  <si>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</si>
  <si>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</si>
  <si>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</si>
  <si>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</si>
  <si>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</si>
  <si>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</si>
  <si>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</si>
  <si>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</si>
  <si>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</si>
  <si>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</si>
  <si>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</si>
  <si>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</si>
  <si>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</si>
  <si>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113106-01</t>
  </si>
  <si>
    <t>ŠETRNÉ 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 (pro zpětné použití)</t>
  </si>
  <si>
    <t>vlastní</t>
  </si>
  <si>
    <t>4</t>
  </si>
  <si>
    <t>1993909094</t>
  </si>
  <si>
    <t>VV</t>
  </si>
  <si>
    <t>"stáv.chodník (pro zpětné použití 80%)"P1*0,8</t>
  </si>
  <si>
    <t>Mezisoučet</t>
  </si>
  <si>
    <t>3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</si>
  <si>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</si>
  <si>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</si>
  <si>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CS ÚRS 2022 01</t>
  </si>
  <si>
    <t>1378630909</t>
  </si>
  <si>
    <t>Online PSC</t>
  </si>
  <si>
    <t>https://podminky.urs.cz/item/CS_URS_2022_01/113106121</t>
  </si>
  <si>
    <t>"stáv.chodník (poškozené 20%)"P1*0,2</t>
  </si>
  <si>
    <t>1131061-02</t>
  </si>
  <si>
    <t>ŠETRNÉ rozebrání dlažeb a dílců vozovek a ploch s přemístěním hmot na skládku na vzdálenost do 3 m nebo s naložením na dopravní prostředek, s jakoukoliv výplní spár ručně ze zámkové dlažby s ložem z kameniva (pro zpětné použití)</t>
  </si>
  <si>
    <t>-1808452391</t>
  </si>
  <si>
    <t>"stáv.vjezd (pro zpětné použití 80%)"P2*0,8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</si>
  <si>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</si>
  <si>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</si>
  <si>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1849152917</t>
  </si>
  <si>
    <t>https://podminky.urs.cz/item/CS_URS_2022_01/113106171</t>
  </si>
  <si>
    <t>"stáv.vjezd (poškozené 20%)"P2*0,2</t>
  </si>
  <si>
    <t>5</t>
  </si>
  <si>
    <t>113107121</t>
  </si>
  <si>
    <t>Odstranění podkladů nebo krytů ručně s přemístěním hmot na skládku na vzdálenost do 3 m nebo s naložením na dopravní prostředek z kameniva hrubého drceného, o tl. vrstvy do 100 mm</t>
  </si>
  <si>
    <t>1715259134</t>
  </si>
  <si>
    <t>https://podminky.urs.cz/item/CS_URS_2022_01/113107121</t>
  </si>
  <si>
    <t>"podklad bet.žlabu"11,5*0,5</t>
  </si>
  <si>
    <t>6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</si>
  <si>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</si>
  <si>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</si>
  <si>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1036056441</t>
  </si>
  <si>
    <t>https://podminky.urs.cz/item/CS_URS_2022_01/113107122</t>
  </si>
  <si>
    <t>"podklad chodníku"P1</t>
  </si>
  <si>
    <t>7</t>
  </si>
  <si>
    <t>113107124</t>
  </si>
  <si>
    <t>Odstranění podkladů nebo krytů ručně s přemístěním hmot na skládku na vzdálenost do 3 m nebo s naložením na dopravní prostředek z kameniva hrubého drceného, o tl. vrstvy přes 300 do 400 mm</t>
  </si>
  <si>
    <t>2122471445</t>
  </si>
  <si>
    <t>https://podminky.urs.cz/item/CS_URS_2022_01/113107124</t>
  </si>
  <si>
    <t>"podklad vjezdu"P2</t>
  </si>
  <si>
    <t>8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</si>
  <si>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</si>
  <si>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</si>
  <si>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</si>
  <si>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-77550034</t>
  </si>
  <si>
    <t>https://podminky.urs.cz/item/CS_URS_2022_01/113201112</t>
  </si>
  <si>
    <t>"angl.dvorky"1,2+0,35*2+1+0,25*2</t>
  </si>
  <si>
    <t>9</t>
  </si>
  <si>
    <t>113202111</t>
  </si>
  <si>
    <t>Vytrhání obrub s vybouráním lože, s přemístěním hmot na skládku na vzdálenost do 3 m nebo s naložením na dopravní prostředek z krajníků nebo obrubníků stojatých</t>
  </si>
  <si>
    <t>-947063158</t>
  </si>
  <si>
    <t>https://podminky.urs.cz/item/CS_URS_2022_01/113202111</t>
  </si>
  <si>
    <t>"lemování chodníku"0,5+0,6+0,2+12,5+11,1+1,5*2</t>
  </si>
  <si>
    <t>10</t>
  </si>
  <si>
    <t>131251100</t>
  </si>
  <si>
    <t>Hloubení nezapažených jam a zářezů strojně s urovnáním dna do předepsaného profilu a spádu v hornině třídy těžitelnosti I skupiny 3 do 20 m3</t>
  </si>
  <si>
    <t>m3</t>
  </si>
  <si>
    <t>1031588588</t>
  </si>
  <si>
    <t>https://podminky.urs.cz/item/CS_URS_2022_01/131251100</t>
  </si>
  <si>
    <t>"pro sanaci pláně (dle zkoušek únosnosti podloží)-pojízdná plocha"P2*0,3</t>
  </si>
  <si>
    <t>11</t>
  </si>
  <si>
    <t>132212331</t>
  </si>
  <si>
    <t>Hloubení nezapažených rýh šířky přes 800 do 2 000 mm ručně s urovnáním dna do předepsaného profilu a spádu v hornině třídy těžitelnosti I skupiny 3 soudržných</t>
  </si>
  <si>
    <t>1881187891</t>
  </si>
  <si>
    <t>https://podminky.urs.cz/item/CS_URS_2022_01/132212331</t>
  </si>
  <si>
    <t>"50% ručně-50% strojně"</t>
  </si>
  <si>
    <t>"pro vnější stěny pod úrovní terénu od úrovně souvrství zpev.ploch (šířka výkopu prům.rozměr)"</t>
  </si>
  <si>
    <t>"řez A-A-zpev.plocha pojízdná (P2)-spodní úroveň vč.sanace"(2,4-0,47-0,3)*1,05*7,65</t>
  </si>
  <si>
    <t>"řez B-B-chodník"(2,0-0,24)*1,05*11,7</t>
  </si>
  <si>
    <t>"řez C-C-chodník"(1,1-0,24)*1,05*(4,05+0,5+6,45+0,5+4,05+4,15)</t>
  </si>
  <si>
    <t>"odpočet 50% strojně"-52,504*0,5</t>
  </si>
  <si>
    <t>Součet</t>
  </si>
  <si>
    <t>132251252</t>
  </si>
  <si>
    <t>Hloubení nezapažených rýh šířky přes 800 do 2 000 mm strojně s urovnáním dna do předepsaného profilu a spádu v hornině třídy těžitelnosti I skupiny 3 přes 20 do 50 m3</t>
  </si>
  <si>
    <t>-778640576</t>
  </si>
  <si>
    <t>https://podminky.urs.cz/item/CS_URS_2022_01/132251252</t>
  </si>
  <si>
    <t>"odpočet 50% ručně"-52,504*0,5</t>
  </si>
  <si>
    <t>13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</si>
  <si>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</si>
  <si>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</si>
  <si>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-18099361</t>
  </si>
  <si>
    <t>https://podminky.urs.cz/item/CS_URS_2022_01/162251102</t>
  </si>
  <si>
    <t>"na meziskládku pro zpětný zásyp"</t>
  </si>
  <si>
    <t>"tam"55,594</t>
  </si>
  <si>
    <t>"zpět"55,594</t>
  </si>
  <si>
    <t>14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</si>
  <si>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</si>
  <si>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</si>
  <si>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-1489529154</t>
  </si>
  <si>
    <t>https://podminky.urs.cz/item/CS_URS_2022_01/162751117</t>
  </si>
  <si>
    <t>"zemina na odvoz"</t>
  </si>
  <si>
    <t>"výkopy"21,9+26,252+26,252</t>
  </si>
  <si>
    <t>"odpočet zásypů"-55,594</t>
  </si>
  <si>
    <t>15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</si>
  <si>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</si>
  <si>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</si>
  <si>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2071773335</t>
  </si>
  <si>
    <t>https://podminky.urs.cz/item/CS_URS_2022_01/162751119</t>
  </si>
  <si>
    <t>P</t>
  </si>
  <si>
    <t>Poznámka k položce:
dodavatel vyhodnotí vzdálenost  skládky a cenu zapracuje do nabídky</t>
  </si>
  <si>
    <t>18,81*5 'Přepočtené koeficientem množství</t>
  </si>
  <si>
    <t>16</t>
  </si>
  <si>
    <t>167151101</t>
  </si>
  <si>
    <t>Nakládání, skládání a překládání neulehlého výkopku nebo sypaniny strojně nakládání, množství do 100 m3, z horniny třídy těžitelnosti I, skupiny 1 až 3</t>
  </si>
  <si>
    <t>1605625204</t>
  </si>
  <si>
    <t>https://podminky.urs.cz/item/CS_URS_2022_01/167151101</t>
  </si>
  <si>
    <t>"z meziskládky pro zpětný zásy"55,594</t>
  </si>
  <si>
    <t>17</t>
  </si>
  <si>
    <t>171152501</t>
  </si>
  <si>
    <t>Zhutnění podloží pod násypy z rostlé horniny třídy těžitelnosti I a II, skupiny 1 až 4 z hornin soudružných a nesoudržných</t>
  </si>
  <si>
    <t>-717205659</t>
  </si>
  <si>
    <t>https://podminky.urs.cz/item/CS_URS_2022_01/171152501</t>
  </si>
  <si>
    <t>"pro zpevněné plochy"</t>
  </si>
  <si>
    <t>"chodník"P1</t>
  </si>
  <si>
    <t>"vjezd"P2</t>
  </si>
  <si>
    <t>"žlab P3"11,5*0,5</t>
  </si>
  <si>
    <t>18</t>
  </si>
  <si>
    <t>171201231</t>
  </si>
  <si>
    <t>Poplatek za uložení stavebního odpadu na recyklační skládce (skládkovné) zeminy a kamení zatříděného do Katalogu odpadů pod kódem 17 05 04</t>
  </si>
  <si>
    <t>t</t>
  </si>
  <si>
    <t>-357151957</t>
  </si>
  <si>
    <t>https://podminky.urs.cz/item/CS_URS_2022_01/171201231</t>
  </si>
  <si>
    <t>"přebytečná zemina na odvoz vč.přepočtu na tuny"18,81*1,8</t>
  </si>
  <si>
    <t>19</t>
  </si>
  <si>
    <t>171251201</t>
  </si>
  <si>
    <t>Uložení sypaniny na skládky nebo meziskládky bez hutnění s upravením uložené sypaniny do předepsaného tvaru</t>
  </si>
  <si>
    <t>1561154290</t>
  </si>
  <si>
    <t>https://podminky.urs.cz/item/CS_URS_2022_01/171251201</t>
  </si>
  <si>
    <t>"na meziskládku pro zpětný zásyp"55,294</t>
  </si>
  <si>
    <t>20</t>
  </si>
  <si>
    <t>174151101</t>
  </si>
  <si>
    <t>Zásyp sypaninou z jakékoliv horniny strojně s uložením výkopku ve vrstvách se zhutněním jam, šachet, rýh nebo kolem objektů v těchto vykopávkách</t>
  </si>
  <si>
    <t>184909018</t>
  </si>
  <si>
    <t>https://podminky.urs.cz/item/CS_URS_2022_01/174151101</t>
  </si>
  <si>
    <t>"dtto výkop pro obnažení stěn (sanace SE1)"52,504</t>
  </si>
  <si>
    <t>"přisypání nových obrubníků"0,1*27,9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</si>
  <si>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</si>
  <si>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</si>
  <si>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-1068320463</t>
  </si>
  <si>
    <t>https://podminky.urs.cz/item/CS_URS_2022_01/181111111</t>
  </si>
  <si>
    <t>"zatravnění"19</t>
  </si>
  <si>
    <t>22</t>
  </si>
  <si>
    <t>181411131</t>
  </si>
  <si>
    <t>Založení trávníku na půdě předem připravené plochy do 1000 m2 výsevem včetně utažení parkového v rovině nebo na svahu do 1:5</t>
  </si>
  <si>
    <t>223028462</t>
  </si>
  <si>
    <t>https://podminky.urs.cz/item/CS_URS_2022_01/181411131</t>
  </si>
  <si>
    <t>23</t>
  </si>
  <si>
    <t>M</t>
  </si>
  <si>
    <t>00572410</t>
  </si>
  <si>
    <t>osivo směs travní parková</t>
  </si>
  <si>
    <t>kg</t>
  </si>
  <si>
    <t>1284481149</t>
  </si>
  <si>
    <t>19*0,02 'Přepočtené koeficientem množství</t>
  </si>
  <si>
    <t>24</t>
  </si>
  <si>
    <t>182303111</t>
  </si>
  <si>
    <t>Doplnění zeminy nebo substrátu na travnatých plochách tloušťky do 50 mm v rovině nebo na svahu do 1:5</t>
  </si>
  <si>
    <t>140608833</t>
  </si>
  <si>
    <t>https://podminky.urs.cz/item/CS_URS_2022_01/182303111</t>
  </si>
  <si>
    <t>"pro zatravnění tl.150mm"19*3</t>
  </si>
  <si>
    <t>25</t>
  </si>
  <si>
    <t>10371500</t>
  </si>
  <si>
    <t>substrát pro trávníky VL</t>
  </si>
  <si>
    <t>1184809768</t>
  </si>
  <si>
    <t>19*0,15</t>
  </si>
  <si>
    <t>2,85*1,05 'Přepočtené koeficientem množství</t>
  </si>
  <si>
    <t>26</t>
  </si>
  <si>
    <t>185803211</t>
  </si>
  <si>
    <t>Uválcování trávníku v rovině nebo na svahu do 1:5</t>
  </si>
  <si>
    <t>1922797288</t>
  </si>
  <si>
    <t>https://podminky.urs.cz/item/CS_URS_2022_01/185803211</t>
  </si>
  <si>
    <t>"zatravnění"19*2</t>
  </si>
  <si>
    <t>Zakládání</t>
  </si>
  <si>
    <t>27</t>
  </si>
  <si>
    <t>274313711</t>
  </si>
  <si>
    <t>Základy z betonu prostého pasy betonu kamenem neprokládaného tř. C 20/25</t>
  </si>
  <si>
    <t>-347597127</t>
  </si>
  <si>
    <t>https://podminky.urs.cz/item/CS_URS_2022_01/274313711</t>
  </si>
  <si>
    <t>"základy venkovního schodiště"1,2*0,3*(1,55+1,0*2)</t>
  </si>
  <si>
    <t>1,278*0,05</t>
  </si>
  <si>
    <t>Svislé a kompletní konstrukce</t>
  </si>
  <si>
    <t>28</t>
  </si>
  <si>
    <t>319201321</t>
  </si>
  <si>
    <t>Vyrovnání nerovného povrchu vnitřního i vnějšího zdiva bez odsekání vadných cihel, maltou (s dodáním hmot) tl. do 30 mm</t>
  </si>
  <si>
    <t>1890099630</t>
  </si>
  <si>
    <t>https://podminky.urs.cz/item/CS_URS_2022_01/319201321</t>
  </si>
  <si>
    <t>"pod úrovní terénu"SE1</t>
  </si>
  <si>
    <t>29</t>
  </si>
  <si>
    <t>434311115</t>
  </si>
  <si>
    <t>Stupně dusané z betonu prostého nebo prokládaného kamenem na terén nebo na desku bez potěru, se zahlazením povrchu tř. C 20/25</t>
  </si>
  <si>
    <t>-371649398</t>
  </si>
  <si>
    <t>https://podminky.urs.cz/item/CS_URS_2022_01/434311115</t>
  </si>
  <si>
    <t>"venkovní schodiště"1,75*3</t>
  </si>
  <si>
    <t>30</t>
  </si>
  <si>
    <t>434351141</t>
  </si>
  <si>
    <t>Bednění stupňů betonovaných na podstupňové desce nebo na terénu půdorysně přímočarých zřízení</t>
  </si>
  <si>
    <t>-909833750</t>
  </si>
  <si>
    <t>https://podminky.urs.cz/item/CS_URS_2022_01/434351141</t>
  </si>
  <si>
    <t>"venkovní schodiště"</t>
  </si>
  <si>
    <t>"čela"0,2*1,75*3</t>
  </si>
  <si>
    <t>"boky"0,5*1,3*2</t>
  </si>
  <si>
    <t>31</t>
  </si>
  <si>
    <t>434351142</t>
  </si>
  <si>
    <t>Bednění stupňů betonovaných na podstupňové desce nebo na terénu půdorysně přímočarých odstranění</t>
  </si>
  <si>
    <t>265250822</t>
  </si>
  <si>
    <t>https://podminky.urs.cz/item/CS_URS_2022_01/434351142</t>
  </si>
  <si>
    <t>"dtto zřízení"2,35</t>
  </si>
  <si>
    <t>Komunikace pozemní</t>
  </si>
  <si>
    <t>32</t>
  </si>
  <si>
    <t>564782111</t>
  </si>
  <si>
    <t>Podklad nebo kryt z vibrovaného štěrku VŠ s rozprostřením, vlhčením a zhutněním, po zhutnění tl. 300 mm</t>
  </si>
  <si>
    <t>1826894387</t>
  </si>
  <si>
    <t>https://podminky.urs.cz/item/CS_URS_2022_01/564782111</t>
  </si>
  <si>
    <t>"pro sanaci pláně (dle zkoušek únosnosti podloží)-pojízdná plocha"P2</t>
  </si>
  <si>
    <t>33</t>
  </si>
  <si>
    <t>564831011</t>
  </si>
  <si>
    <t>Podklad ze štěrkodrti ŠD s rozprostřením a zhutněním plochy jednotlivě do 100 m2, po zhutnění tl. 100 mm</t>
  </si>
  <si>
    <t>492111909</t>
  </si>
  <si>
    <t>https://podminky.urs.cz/item/CS_URS_2022_01/564831011</t>
  </si>
  <si>
    <t>"podklad žlabu P3"11,5*0,5</t>
  </si>
  <si>
    <t>34</t>
  </si>
  <si>
    <t>564851011</t>
  </si>
  <si>
    <t>Podklad ze štěrkodrti ŠD s rozprostřením a zhutněním plochy jednotlivě do 100 m2, po zhutnění tl. 150 mm</t>
  </si>
  <si>
    <t>797636608</t>
  </si>
  <si>
    <t>https://podminky.urs.cz/item/CS_URS_2022_01/564851011</t>
  </si>
  <si>
    <t>35</t>
  </si>
  <si>
    <t>564861011</t>
  </si>
  <si>
    <t>Podklad ze štěrkodrti ŠD s rozprostřením a zhutněním plochy jednotlivě do 100 m2, po zhutnění tl. 200 mm</t>
  </si>
  <si>
    <t>798845066</t>
  </si>
  <si>
    <t>https://podminky.urs.cz/item/CS_URS_2022_01/564861011</t>
  </si>
  <si>
    <t>36</t>
  </si>
  <si>
    <t>596212211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</si>
  <si>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50 do 100 m2</t>
  </si>
  <si>
    <t>1448495036</t>
  </si>
  <si>
    <t>https://podminky.urs.cz/item/CS_URS_2022_01/596212211</t>
  </si>
  <si>
    <t>"viz.skladba P2-pojízdná plocha (zámk.dlažba)"73</t>
  </si>
  <si>
    <t>37</t>
  </si>
  <si>
    <t>59245213</t>
  </si>
  <si>
    <t>dlažba zámková tvaru I 196x161x80mm přírodní</t>
  </si>
  <si>
    <t>781265465</t>
  </si>
  <si>
    <t>"použity původní zámk.dlažba (předpoklad nových dlaždic 20%)"P2*0,2</t>
  </si>
  <si>
    <t>14,6*1,05 'Přepočtené koeficientem množství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</si>
  <si>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</si>
  <si>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</si>
  <si>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1342493943</t>
  </si>
  <si>
    <t>https://podminky.urs.cz/item/CS_URS_2022_01/596811120</t>
  </si>
  <si>
    <t>"viz.skladba P1-chodník (dlaždice)"38</t>
  </si>
  <si>
    <t>39</t>
  </si>
  <si>
    <t>59248005</t>
  </si>
  <si>
    <t>dlažba plošná betonová chodníková 300x300x50mm přírodní</t>
  </si>
  <si>
    <t>528023566</t>
  </si>
  <si>
    <t>"použity původní dlaždice (předpoklad nových dlaždic 20%)"P1*0,2</t>
  </si>
  <si>
    <t>7,6*1,05 'Přepočtené koeficientem množství</t>
  </si>
  <si>
    <t>Úpravy povrchů, podlahy a osazování výplní</t>
  </si>
  <si>
    <t>40</t>
  </si>
  <si>
    <t>612131151</t>
  </si>
  <si>
    <t>Sanační postřik vnitřních omítaných ploch vápenocementový nanášený ručně celoplošně stěn</t>
  </si>
  <si>
    <t>-643775203</t>
  </si>
  <si>
    <t>https://podminky.urs.cz/item/CS_URS_2022_01/612131151</t>
  </si>
  <si>
    <t>Poznámka k položce:
pro SI1</t>
  </si>
  <si>
    <t>"pro SI1 a SI2"</t>
  </si>
  <si>
    <t>"podklad vnitřních omítek vč.plochy pod ker.obklady"342,037+39,157</t>
  </si>
  <si>
    <t>41</t>
  </si>
  <si>
    <t>612324111</t>
  </si>
  <si>
    <t>Omítka sanační vnitřních ploch podkladní (vyrovnávací) tloušťky do 10 mm nanášená ručně svislých konstrukcí stěn</t>
  </si>
  <si>
    <t>-1792557354</t>
  </si>
  <si>
    <t>https://podminky.urs.cz/item/CS_URS_2022_01/612324111</t>
  </si>
  <si>
    <t>42</t>
  </si>
  <si>
    <t>612325131</t>
  </si>
  <si>
    <t>Omítka sanační vnitřních ploch jádrová tloušťky do 15 mm nanášená ručně svislých konstrukcí stěn</t>
  </si>
  <si>
    <t>414238614</t>
  </si>
  <si>
    <t>https://podminky.urs.cz/item/CS_URS_2022_01/612325131</t>
  </si>
  <si>
    <t>Poznámka k položce:
hydrofilní (SI1)</t>
  </si>
  <si>
    <t>"SI1 celk.tl.25mm"</t>
  </si>
  <si>
    <t>"odpočet zasahují SI2"-SI2</t>
  </si>
  <si>
    <t>43</t>
  </si>
  <si>
    <t>612325191</t>
  </si>
  <si>
    <t>Omítka sanační vnitřních ploch jádrová Příplatek k cenám za každých dalších i započatých 5 mm tloušťky omítky přes 15 mm stěn</t>
  </si>
  <si>
    <t>1003250689</t>
  </si>
  <si>
    <t>https://podminky.urs.cz/item/CS_URS_2022_01/612325191</t>
  </si>
  <si>
    <t>Poznámka k položce:
pro SI1 (do tl.25mm)</t>
  </si>
  <si>
    <t>"SI1 celk.tl.25mm-dopočet do celk.tl."</t>
  </si>
  <si>
    <t>"podklad vnitřních omítek vč.plochy pod ker.obklady"(342,037+39,157)*2</t>
  </si>
  <si>
    <t>"odpočet zasahují SI2"-SI2*2</t>
  </si>
  <si>
    <t>44</t>
  </si>
  <si>
    <t>612328131</t>
  </si>
  <si>
    <t>Potažení vnitřních ploch sanačním štukem tloušťky do 3 mm svislých konstrukcí stěn</t>
  </si>
  <si>
    <t>1010902697</t>
  </si>
  <si>
    <t>https://podminky.urs.cz/item/CS_URS_2022_01/612328131</t>
  </si>
  <si>
    <t>45</t>
  </si>
  <si>
    <t>6128220-01</t>
  </si>
  <si>
    <t xml:space="preserve">Kapilárně aktivní materiál s makropórovitou (nekapilární) strukturou, směs granulovaného pěn. polystyrenu a cementu, tl. 50mm, plnoplošné lepení, zakončeno stěrkou s výztužnou tkaninou-D+M (viz.TZ souvrtsví SI2)
</t>
  </si>
  <si>
    <t>1829313998</t>
  </si>
  <si>
    <t>Poznámka k položce:
SI 2: Skladba stěn s kapilárně aktivním systémem s makropórovitou (nekapilární) strukturou
Na svislých konstrukcích bez možnosti odkopu a vytvoření hydroizolace na rubovém líci zdiva
Desky lisované ze směsi granulovaného pěnového polystyrenu a cementu. Polystyrenové granule obalené jemnou cementovou škořepinou a prostory mezi nimi vytvářejí makropórovitou (nekapilární) strukturu. Paropropustnost je daná vysokou makropórovitostí. Nedochází tak k vlhnutí zdiva, ke vzniku plísní ani ke kapilárnímu vzlínání vody.
Lepení: provádí se speciální cementovou směsí na lepení desek na podklad a následně armovací vrstva s výztužnou síťovinou. Vyznačuje se paropropustností, který zachovává difůznost desek. Při lepení desek musí být podklad rovný, nosný a minerální (lokálně bude podklad vyrovnán sanačním jednovrstvým systémem).
Technické parametry:
Faktor difúzního odporu μ max. 10
Součinitel tepelné vodivosti λ 0,047 W.K-1.m-1
Pevnost v tlaku při 10 % stlačení min. 140 kPa
Rozměry 900x450 mm (± 3 mm)</t>
  </si>
  <si>
    <t>"viz.sanace 1.pp:SI2"</t>
  </si>
  <si>
    <t>2,2*(2,3+2,325+1,45+2,2+3,9)</t>
  </si>
  <si>
    <t>46</t>
  </si>
  <si>
    <t>619991001</t>
  </si>
  <si>
    <t>Zakrytí vnitřních ploch před znečištěním včetně pozdějšího odkrytí podlah fólií přilepenou lepící páskou</t>
  </si>
  <si>
    <t>-1066118766</t>
  </si>
  <si>
    <t>https://podminky.urs.cz/item/CS_URS_2022_01/619991001</t>
  </si>
  <si>
    <t>"1.pp"115,06</t>
  </si>
  <si>
    <t>"podkroví"30</t>
  </si>
  <si>
    <t>"přístup"50</t>
  </si>
  <si>
    <t>47</t>
  </si>
  <si>
    <t>619991011</t>
  </si>
  <si>
    <t>Zakrytí vnitřních ploch před znečištěním včetně pozdějšího odkrytí konstrukcí a prvků obalením fólií a přelepením páskou</t>
  </si>
  <si>
    <t>-2101808144</t>
  </si>
  <si>
    <t>https://podminky.urs.cz/item/CS_URS_2022_01/619991011</t>
  </si>
  <si>
    <t>"obvodové výplně otvorů"1,0*(0,45+0,68+1,05+1,075*2+0,86+0,9*2)+2,1*(0,9+1,05)</t>
  </si>
  <si>
    <t>"podkroví"50</t>
  </si>
  <si>
    <t>"ostatní"30</t>
  </si>
  <si>
    <t>48</t>
  </si>
  <si>
    <t>619996117</t>
  </si>
  <si>
    <t>Ochrana stavebních konstrukcí a samostatných prvků včetně pozdějšího odstranění obedněním z OSB desek podlahy</t>
  </si>
  <si>
    <t>-478484936</t>
  </si>
  <si>
    <t>https://podminky.urs.cz/item/CS_URS_2022_01/619996117</t>
  </si>
  <si>
    <t>"podkroví"15</t>
  </si>
  <si>
    <t>49</t>
  </si>
  <si>
    <t>619996145</t>
  </si>
  <si>
    <t>Ochrana stavebních konstrukcí a samostatných prvků včetně pozdějšího odstranění obalením geotextilií samostatných konstrukcí a prvků</t>
  </si>
  <si>
    <t>2018170233</t>
  </si>
  <si>
    <t>https://podminky.urs.cz/item/CS_URS_2022_01/619996145</t>
  </si>
  <si>
    <t>"ostatní (přístup)"30</t>
  </si>
  <si>
    <t>50</t>
  </si>
  <si>
    <t>622131101</t>
  </si>
  <si>
    <t>Podkladní a spojovací vrstva vnějších omítaných ploch cementový postřik nanášený ručně celoplošně stěn</t>
  </si>
  <si>
    <t>-99973454</t>
  </si>
  <si>
    <t>https://podminky.urs.cz/item/CS_URS_2022_01/622131101</t>
  </si>
  <si>
    <t>51</t>
  </si>
  <si>
    <t>622131121</t>
  </si>
  <si>
    <t>Podkladní a spojovací vrstva vnějších omítaných ploch penetrace nanášená ručně stěn</t>
  </si>
  <si>
    <t>-41683582</t>
  </si>
  <si>
    <t>https://podminky.urs.cz/item/CS_URS_2022_01/622131121</t>
  </si>
  <si>
    <t>52</t>
  </si>
  <si>
    <t>622135002</t>
  </si>
  <si>
    <t>Vyrovnání nerovností podkladu vnějších omítaných ploch maltou, tloušťky do 10 mm cementovou stěn</t>
  </si>
  <si>
    <t>226066873</t>
  </si>
  <si>
    <t>https://podminky.urs.cz/item/CS_URS_2022_01/622135002</t>
  </si>
  <si>
    <t>53</t>
  </si>
  <si>
    <t>622135092</t>
  </si>
  <si>
    <t>Vyrovnání nerovností podkladu vnějších omítaných ploch tmelem, tloušťky do 2 mm Příplatek k ceně za každých dalších 5 mm tloušťky podkladní vrstvy přes 10 mm maltou cementovou stěn</t>
  </si>
  <si>
    <t>-966361659</t>
  </si>
  <si>
    <t>https://podminky.urs.cz/item/CS_URS_2022_01/622135092</t>
  </si>
  <si>
    <t>"dopočet do tl.40mm"</t>
  </si>
  <si>
    <t>"pod úrovní terénu"SE1*6</t>
  </si>
  <si>
    <t>54</t>
  </si>
  <si>
    <t>629991001</t>
  </si>
  <si>
    <t>Zakrytí vnějších ploch před znečištěním včetně pozdějšího odkrytí ploch podélných rovných (např. chodníků) fólií položenou volně</t>
  </si>
  <si>
    <t>-301708651</t>
  </si>
  <si>
    <t>https://podminky.urs.cz/item/CS_URS_2022_01/629991001</t>
  </si>
  <si>
    <t>"ochrana stáv.ploch"50</t>
  </si>
  <si>
    <t>55</t>
  </si>
  <si>
    <t>629991011</t>
  </si>
  <si>
    <t>Zakrytí vnějších ploch před znečištěním včetně pozdějšího odkrytí výplní otvorů a svislých ploch fólií přilepenou lepící páskou</t>
  </si>
  <si>
    <t>-806823139</t>
  </si>
  <si>
    <t>https://podminky.urs.cz/item/CS_URS_2022_01/629991011</t>
  </si>
  <si>
    <t>56</t>
  </si>
  <si>
    <t>631311135</t>
  </si>
  <si>
    <t>Mazanina z betonu prostého bez zvýšených nároků na prostředí tl. přes 120 do 240 mm tř. C 20/25</t>
  </si>
  <si>
    <t>-1258758015</t>
  </si>
  <si>
    <t>https://podminky.urs.cz/item/CS_URS_2022_01/631311135</t>
  </si>
  <si>
    <t>"podklad schodiště"0,15*1,75*1,3</t>
  </si>
  <si>
    <t>57</t>
  </si>
  <si>
    <t>631319013</t>
  </si>
  <si>
    <t>Příplatek k cenám mazanin za úpravu povrchu mazaniny přehlazením, mazanina tl. přes 120 do 240 mm</t>
  </si>
  <si>
    <t>1223295756</t>
  </si>
  <si>
    <t>https://podminky.urs.cz/item/CS_URS_2022_01/631319013</t>
  </si>
  <si>
    <t>58</t>
  </si>
  <si>
    <t>631319185</t>
  </si>
  <si>
    <t>Příplatek k cenám mazanin za sklon přes 15° do 35° od vodorovné roviny mazanina tl. přes 120 do 240 mm</t>
  </si>
  <si>
    <t>-1658008461</t>
  </si>
  <si>
    <t>https://podminky.urs.cz/item/CS_URS_2022_01/631319185</t>
  </si>
  <si>
    <t>59</t>
  </si>
  <si>
    <t>631319197</t>
  </si>
  <si>
    <t>Příplatek k cenám mazanin za malou plochu do 5 m2 jednotlivě mazanina tl. přes 120 do 240 mm</t>
  </si>
  <si>
    <t>726722045</t>
  </si>
  <si>
    <t>https://podminky.urs.cz/item/CS_URS_2022_01/631319197</t>
  </si>
  <si>
    <t>60</t>
  </si>
  <si>
    <t>631351101</t>
  </si>
  <si>
    <t>Bednění v podlahách rýh a hran zřízení</t>
  </si>
  <si>
    <t>-1776464818</t>
  </si>
  <si>
    <t>https://podminky.urs.cz/item/CS_URS_2022_01/631351101</t>
  </si>
  <si>
    <t>"podklad schodiště"0,15*(1,75+1,3*2)</t>
  </si>
  <si>
    <t>61</t>
  </si>
  <si>
    <t>631351102</t>
  </si>
  <si>
    <t>Bednění v podlahách rýh a hran odstranění</t>
  </si>
  <si>
    <t>-1228900741</t>
  </si>
  <si>
    <t>https://podminky.urs.cz/item/CS_URS_2022_01/631351102</t>
  </si>
  <si>
    <t>"dtto zřízení"0,653</t>
  </si>
  <si>
    <t>62</t>
  </si>
  <si>
    <t>631362021</t>
  </si>
  <si>
    <t>Výztuž mazanin ze svařovaných sítí z drátů typu KARI</t>
  </si>
  <si>
    <t>-12628679</t>
  </si>
  <si>
    <t>https://podminky.urs.cz/item/CS_URS_2022_01/631362021</t>
  </si>
  <si>
    <t>"kari síť prům.8mm oka 100/100mm (mazanina schodiště) vč.20% překrytí"</t>
  </si>
  <si>
    <t>(((1,75*1,3)*7,9)*1,2)/1000</t>
  </si>
  <si>
    <t>Ostatní konstrukce a práce, bourání</t>
  </si>
  <si>
    <t>63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</si>
  <si>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</si>
  <si>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</si>
  <si>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880804682</t>
  </si>
  <si>
    <t>https://podminky.urs.cz/item/CS_URS_2022_01/916231213</t>
  </si>
  <si>
    <t>64</t>
  </si>
  <si>
    <t>59217017</t>
  </si>
  <si>
    <t>obrubník betonový chodníkový 1000x100x250mm</t>
  </si>
  <si>
    <t>-1514391957</t>
  </si>
  <si>
    <t>27,9*1,05 'Přepočtené koeficientem množství</t>
  </si>
  <si>
    <t>65</t>
  </si>
  <si>
    <t>935112111</t>
  </si>
  <si>
    <t>Osazení betonového příkopového žlabu s vyplněním a zatřením spár cementovou maltou s ložem tl. 100 mm z betonu prostého z betonových příkopových tvárnic šířky do 500 mm</t>
  </si>
  <si>
    <t>-208272436</t>
  </si>
  <si>
    <t>https://podminky.urs.cz/item/CS_URS_2022_01/935112111</t>
  </si>
  <si>
    <t>"žlab-P3"11,5</t>
  </si>
  <si>
    <t>66</t>
  </si>
  <si>
    <t>59227030</t>
  </si>
  <si>
    <t>žlab betonový průběžný do dlažby 1000x300x100mm</t>
  </si>
  <si>
    <t>1596743437</t>
  </si>
  <si>
    <t>67</t>
  </si>
  <si>
    <t>935112911</t>
  </si>
  <si>
    <t>Osazení betonového příkopového žlabu s vyplněním a zatřením spár cementovou maltou Příplatek k cenám za každých dalších i započatých 10 mm tloušťky lože přes 100 mm</t>
  </si>
  <si>
    <t>-243642928</t>
  </si>
  <si>
    <t>https://podminky.urs.cz/item/CS_URS_2022_01/935112911</t>
  </si>
  <si>
    <t>"žlab dopočet lože do tl.150mm"11,5*0,5*5</t>
  </si>
  <si>
    <t>68</t>
  </si>
  <si>
    <t>935932211</t>
  </si>
  <si>
    <t>Odvodňovací plastový žlab pro třídu zatížení B 125 vnitřní šířky 100 mm s krycím roštem mřížkovým z pozinkované oceli</t>
  </si>
  <si>
    <t>110128359</t>
  </si>
  <si>
    <t>https://podminky.urs.cz/item/CS_URS_2022_01/935932211</t>
  </si>
  <si>
    <t>"v chodníku"0,75</t>
  </si>
  <si>
    <t>69</t>
  </si>
  <si>
    <t>935932611</t>
  </si>
  <si>
    <t>Odvodňovací plastový žlab vpusť s kalovým košem pro žlab vnitřní šířky 100 mm</t>
  </si>
  <si>
    <t>kus</t>
  </si>
  <si>
    <t>272365223</t>
  </si>
  <si>
    <t>https://podminky.urs.cz/item/CS_URS_2022_01/935932611</t>
  </si>
  <si>
    <t>"pro chodníkový žlab"1</t>
  </si>
  <si>
    <t>70</t>
  </si>
  <si>
    <t>935932626</t>
  </si>
  <si>
    <t>Odvodňovací plastový žlab svislé odtokové hrdlo pro žlab vnitřní šířky 100 mm z plastu</t>
  </si>
  <si>
    <t>1467200424</t>
  </si>
  <si>
    <t>https://podminky.urs.cz/item/CS_URS_2022_01/935932626</t>
  </si>
  <si>
    <t>71</t>
  </si>
  <si>
    <t>949101111</t>
  </si>
  <si>
    <t>Lešení pomocné pracovní pro objekty pozemních staveb pro zatížení do 150 kg/m2, o výšce lešeňové podlahy do 1,9 m</t>
  </si>
  <si>
    <t>-247883198</t>
  </si>
  <si>
    <t>https://podminky.urs.cz/item/CS_URS_2022_01/949101111</t>
  </si>
  <si>
    <t>"podkroví"10</t>
  </si>
  <si>
    <t>72</t>
  </si>
  <si>
    <t>95-01</t>
  </si>
  <si>
    <t>Zednická výpomoc vč.zpětného zapravení,odvozu,likvidace a poplatku za suť</t>
  </si>
  <si>
    <t>hod</t>
  </si>
  <si>
    <t>-1523890153</t>
  </si>
  <si>
    <t>95-02</t>
  </si>
  <si>
    <t>Náklady na stěhování stávajícího zařízení a nábytku vč.uložení (v rozsahu požadavků investora)</t>
  </si>
  <si>
    <t>-988816530</t>
  </si>
  <si>
    <t>Poznámka k položce:
rozsah prací upřesnění investor ve smlouvě o dílo</t>
  </si>
  <si>
    <t>74</t>
  </si>
  <si>
    <t>95-03</t>
  </si>
  <si>
    <t>Nespecifikované práce:provedení detailů hydroizolací a doplňkových sanačních prací</t>
  </si>
  <si>
    <t>1091393242</t>
  </si>
  <si>
    <t>75</t>
  </si>
  <si>
    <t>95-04</t>
  </si>
  <si>
    <t>Napojení souvrství střechy v místě výmeny střešního okna (parozábrana, pojistná izolace, apod.) vč.materiálu</t>
  </si>
  <si>
    <t>kpl</t>
  </si>
  <si>
    <t>-848238252</t>
  </si>
  <si>
    <t>76</t>
  </si>
  <si>
    <t>952901111</t>
  </si>
  <si>
    <t>Vyčištění budov nebo objektů před předáním do užívání budov bytové nebo občanské výstavby, světlé výšky podlaží do 4 m</t>
  </si>
  <si>
    <t>-42931316</t>
  </si>
  <si>
    <t>https://podminky.urs.cz/item/CS_URS_2022_01/952901111</t>
  </si>
  <si>
    <t>77</t>
  </si>
  <si>
    <t>952906113</t>
  </si>
  <si>
    <t>Vysoušení kondenzačním odvlhčovačem, výkon do 100 l/24 hod</t>
  </si>
  <si>
    <t>48236262</t>
  </si>
  <si>
    <t>https://podminky.urs.cz/item/CS_URS_2022_01/952906113</t>
  </si>
  <si>
    <t>"předpoklad 30dní"30*24</t>
  </si>
  <si>
    <t>78</t>
  </si>
  <si>
    <t>963042819</t>
  </si>
  <si>
    <t>Bourání schodišťových stupňů betonových zhotovených na místě</t>
  </si>
  <si>
    <t>1369181557</t>
  </si>
  <si>
    <t>https://podminky.urs.cz/item/CS_URS_2022_01/963042819</t>
  </si>
  <si>
    <t>"stáv.schod."1,75*3</t>
  </si>
  <si>
    <t>79</t>
  </si>
  <si>
    <t>965043431</t>
  </si>
  <si>
    <t>Bourání mazanin betonových s potěrem nebo teracem tl. do 150 mm, plochy do 4 m2</t>
  </si>
  <si>
    <t>-81221749</t>
  </si>
  <si>
    <t>https://podminky.urs.cz/item/CS_URS_2022_01/965043431</t>
  </si>
  <si>
    <t>80</t>
  </si>
  <si>
    <t>965049112</t>
  </si>
  <si>
    <t>Bourání mazanin Příplatek k cenám za bourání mazanin betonových se svařovanou sítí, tl. přes 100 mm</t>
  </si>
  <si>
    <t>1621298033</t>
  </si>
  <si>
    <t>https://podminky.urs.cz/item/CS_URS_2022_01/965049112</t>
  </si>
  <si>
    <t>81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</si>
  <si>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</si>
  <si>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</si>
  <si>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-583890917</t>
  </si>
  <si>
    <t>https://podminky.urs.cz/item/CS_URS_2022_01/966008211</t>
  </si>
  <si>
    <t>"stáv.žlab"11,5</t>
  </si>
  <si>
    <t>82</t>
  </si>
  <si>
    <t>966008221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</si>
  <si>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</si>
  <si>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82298969</t>
  </si>
  <si>
    <t>https://podminky.urs.cz/item/CS_URS_2022_01/966008221</t>
  </si>
  <si>
    <t>83</t>
  </si>
  <si>
    <t>976071111</t>
  </si>
  <si>
    <t>Vybourání kovových madel, zábradlí, dvířek, zděří, kotevních želez madel a zábradlí</t>
  </si>
  <si>
    <t>1633625631</t>
  </si>
  <si>
    <t>https://podminky.urs.cz/item/CS_URS_2022_01/976071111</t>
  </si>
  <si>
    <t>"schodiště"1,3*2</t>
  </si>
  <si>
    <t>84</t>
  </si>
  <si>
    <t>977131113</t>
  </si>
  <si>
    <t>Vrty příklepovými vrtáky do cihelného zdiva nebo prostého betonu průměru 12 mm</t>
  </si>
  <si>
    <t>-1182246495</t>
  </si>
  <si>
    <t>https://podminky.urs.cz/item/CS_URS_2022_01/977131113</t>
  </si>
  <si>
    <t>"pro chemickou injektáž (horizontální/vertikální)"765,31</t>
  </si>
  <si>
    <t>85</t>
  </si>
  <si>
    <t>9771312-01</t>
  </si>
  <si>
    <t>Vrty příklepovými vrtáky do cihelného zdiva nebo prostého betonu Příplatek k cenám za vrtání do zdiva sendvičového s kameny na rubovém líci</t>
  </si>
  <si>
    <t>263200508</t>
  </si>
  <si>
    <t>"pro chemickou injektáž (horizontální/vertikální)"43,1</t>
  </si>
  <si>
    <t>86</t>
  </si>
  <si>
    <t>978013191</t>
  </si>
  <si>
    <t>Otlučení vápenných nebo vápenocementových omítek vnitřních ploch stěn s vyškrabáním spar, s očištěním zdiva, v rozsahu přes 50 do 100 %</t>
  </si>
  <si>
    <t>1142314662</t>
  </si>
  <si>
    <t>https://podminky.urs.cz/item/CS_URS_2022_01/978013191</t>
  </si>
  <si>
    <t>"stáv.vnitřní omítky (prům.výška místností x obvod místností)"</t>
  </si>
  <si>
    <t>2,2*(13,92+14,84+26,8+18,96+9,1+11,96+9,6+7,76+12,74+7,15+8,92+10,45+16,65)</t>
  </si>
  <si>
    <t>-(0,7*1,97*4+0,6*1,97*2+0,8*1,97*8+0,9*1,97*4+1*1,8+0,9*2,0)</t>
  </si>
  <si>
    <t>-(0,4*(0,45+0,68+1,075*3+0,88+0,9*2+1,05))</t>
  </si>
  <si>
    <t>"boční špalety"0,65*0,6*18+1,8*0,3*2+2,0*0,6*2</t>
  </si>
  <si>
    <t>"parapetní část"0,45*(0,45+0,68+1,05+1,075*3+0,88+0,9*2)</t>
  </si>
  <si>
    <t>"odpočet odsek.ker obkladů"-39,157</t>
  </si>
  <si>
    <t>87</t>
  </si>
  <si>
    <t>978059541</t>
  </si>
  <si>
    <t>Odsekání obkladů stěn včetně otlučení podkladní omítky až na zdivo z obkládaček vnitřních, z jakýchkoliv materiálů, plochy přes 1 m2</t>
  </si>
  <si>
    <t>1347520959</t>
  </si>
  <si>
    <t>https://podminky.urs.cz/item/CS_URS_2022_01/978059541</t>
  </si>
  <si>
    <t>"viz.bourání"</t>
  </si>
  <si>
    <t>"1.pp"</t>
  </si>
  <si>
    <t>2,2*(3,975+1,95+0,78+0,74+1,63)-(0,8*1,97)</t>
  </si>
  <si>
    <t>1,6*(3,9*2+3,49*2)-1,6*(0,8+1)</t>
  </si>
  <si>
    <t>88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</si>
  <si>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</si>
  <si>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</si>
  <si>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-2124368011</t>
  </si>
  <si>
    <t>https://podminky.urs.cz/item/CS_URS_2022_01/979054451</t>
  </si>
  <si>
    <t>"stáv.zámk.dlažba a dlaždice (chodník a vjezd) pro zpětné použití (předpoklad 80%)"(P1+P2)*0,8</t>
  </si>
  <si>
    <t>89</t>
  </si>
  <si>
    <t>985-01</t>
  </si>
  <si>
    <t xml:space="preserve">Dodatečná izolace zdiva, aplikace injektážní látky tlakovým čerpadlem, 2 řady, horizontální +vertikální </t>
  </si>
  <si>
    <t>-1578921186</t>
  </si>
  <si>
    <t>"pro chemickou injektáž (odečet - půdorysná plocha s přesahy, šikmé vrty) "</t>
  </si>
  <si>
    <t>"horizontální"52,36</t>
  </si>
  <si>
    <t>"vertikální"6,51</t>
  </si>
  <si>
    <t>90</t>
  </si>
  <si>
    <t>245510-01</t>
  </si>
  <si>
    <t>Injektážní roztok do velmi vysokého stupně zavlhčení (95% nasycení zdiva vodou), viz TZ</t>
  </si>
  <si>
    <t>litr</t>
  </si>
  <si>
    <t>-244020446</t>
  </si>
  <si>
    <t>91</t>
  </si>
  <si>
    <t>985-02</t>
  </si>
  <si>
    <t>Osazení pakrů pro nízkotlakou injektáž-D+M</t>
  </si>
  <si>
    <t>ks</t>
  </si>
  <si>
    <t>1242360820</t>
  </si>
  <si>
    <t>"pro chemickou injektáž"1531</t>
  </si>
  <si>
    <t>92</t>
  </si>
  <si>
    <t>985131311</t>
  </si>
  <si>
    <t>Očištění ploch stěn, rubu kleneb a podlah ruční dočištění ocelovými kartáči</t>
  </si>
  <si>
    <t>2068025178</t>
  </si>
  <si>
    <t>https://podminky.urs.cz/item/CS_URS_2022_01/985131311</t>
  </si>
  <si>
    <t>"vnější část zdiva pod terénem"SE1</t>
  </si>
  <si>
    <t>93</t>
  </si>
  <si>
    <t>985142112</t>
  </si>
  <si>
    <t>Vysekání spojovací hmoty ze spár zdiva včetně vyčištění hloubky spáry do 40 mm délky spáry na 1 m2 upravované plochy přes 6 do 12 m</t>
  </si>
  <si>
    <t>1949946664</t>
  </si>
  <si>
    <t>https://podminky.urs.cz/item/CS_URS_2022_01/985142112</t>
  </si>
  <si>
    <t>997</t>
  </si>
  <si>
    <t>Přesun sutě</t>
  </si>
  <si>
    <t>94</t>
  </si>
  <si>
    <t>997013213</t>
  </si>
  <si>
    <t>Vnitrostaveništní doprava suti a vybouraných hmot vodorovně do 50 m svisle ručně pro budovy a haly výšky přes 9 do 12 m</t>
  </si>
  <si>
    <t>1025978138</t>
  </si>
  <si>
    <t>https://podminky.urs.cz/item/CS_URS_2022_01/997013213</t>
  </si>
  <si>
    <t>95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</si>
  <si>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</si>
  <si>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</si>
  <si>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387509981</t>
  </si>
  <si>
    <t>https://podminky.urs.cz/item/CS_URS_2022_01/997013219</t>
  </si>
  <si>
    <t>96</t>
  </si>
  <si>
    <t>997013501</t>
  </si>
  <si>
    <t>Odvoz suti a vybouraných hmot na skládku nebo meziskládku se složením, na vzdálenost do 1 km</t>
  </si>
  <si>
    <t>1983122986</t>
  </si>
  <si>
    <t>https://podminky.urs.cz/item/CS_URS_2022_01/997013501</t>
  </si>
  <si>
    <t>97</t>
  </si>
  <si>
    <t>997013509</t>
  </si>
  <si>
    <t>Odvoz suti a vybouraných hmot na skládku nebo meziskládku se složením, na vzdálenost Příplatek k ceně za každý další i započatý 1 km přes 1 km</t>
  </si>
  <si>
    <t>-126096283</t>
  </si>
  <si>
    <t>https://podminky.urs.cz/item/CS_URS_2022_01/997013509</t>
  </si>
  <si>
    <t>114,453*14 'Přepočtené koeficientem množství</t>
  </si>
  <si>
    <t>98</t>
  </si>
  <si>
    <t>997013871</t>
  </si>
  <si>
    <t>Poplatek za uložení stavebního odpadu na recyklační skládce (skládkovné) směsného stavebního a demoličního zatříděného do Katalogu odpadů pod kódem 17 09 04</t>
  </si>
  <si>
    <t>1022395123</t>
  </si>
  <si>
    <t>https://podminky.urs.cz/item/CS_URS_2022_01/997013871</t>
  </si>
  <si>
    <t>998</t>
  </si>
  <si>
    <t>Přesun hmot</t>
  </si>
  <si>
    <t>99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</si>
  <si>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</si>
  <si>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</si>
  <si>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1464262973</t>
  </si>
  <si>
    <t>https://podminky.urs.cz/item/CS_URS_2022_01/998018002</t>
  </si>
  <si>
    <t>PSV</t>
  </si>
  <si>
    <t>Práce a dodávky PSV</t>
  </si>
  <si>
    <t>711</t>
  </si>
  <si>
    <t>Izolace proti vodě, vlhkosti a plynům</t>
  </si>
  <si>
    <t>100</t>
  </si>
  <si>
    <t>7111131-01</t>
  </si>
  <si>
    <t>Stěrka hydroizolační stěn flexibilní polymerová, dvoukomponenetní, svslá, proti zemní vlhkosti, tl.4mm (SE1)-D+M(plný popis viz.TZ sanace a výkres sanace 1.pp)</t>
  </si>
  <si>
    <t>-450817536</t>
  </si>
  <si>
    <t>Poznámka k položce:
flexibilní dvousložkovou, rychleschnoucí, reaktivní hydroizolaci,která kombinuje vlastnosti flexibilních minerálních stěrek a silnovrstvých izolacína bázi živice, trhliny překrývajících hydroizolačních materiálů</t>
  </si>
  <si>
    <t>"vnější stěny pod úrovní terénu"</t>
  </si>
  <si>
    <t>"řez A-A"2,4*7,65-(0,4*(0,45-0,68))</t>
  </si>
  <si>
    <t>"řez B-B"2,0*11,7</t>
  </si>
  <si>
    <t>"řez C-C"1,1*(4,05+0,5+6,45+0,5+4,05+4,15)</t>
  </si>
  <si>
    <t>101</t>
  </si>
  <si>
    <t>711132101</t>
  </si>
  <si>
    <t>Provedení izolace proti zemní vlhkosti pásy na sucho AIP nebo tkaniny na ploše svislé S</t>
  </si>
  <si>
    <t>566253969</t>
  </si>
  <si>
    <t>https://podminky.urs.cz/item/CS_URS_2022_01/711132101</t>
  </si>
  <si>
    <t>102</t>
  </si>
  <si>
    <t>28329042</t>
  </si>
  <si>
    <t>fólie PE separační či ochranná tl 0,2mm</t>
  </si>
  <si>
    <t>-558786280</t>
  </si>
  <si>
    <t>73,522*1,221 'Přepočtené koeficientem množství</t>
  </si>
  <si>
    <t>103</t>
  </si>
  <si>
    <t>711161212</t>
  </si>
  <si>
    <t>Izolace proti zemní vlhkosti a beztlakové vodě nopovými fóliemi na ploše svislé S vrstva ochranná, odvětrávací a drenážní výška nopku 8,0 mm, tl. fólie do 0,6 mm</t>
  </si>
  <si>
    <t>686083049</t>
  </si>
  <si>
    <t>https://podminky.urs.cz/item/CS_URS_2022_01/711161212</t>
  </si>
  <si>
    <t>"vytažení"SE1*0,2</t>
  </si>
  <si>
    <t>104</t>
  </si>
  <si>
    <t>711161384</t>
  </si>
  <si>
    <t>Izolace proti zemní vlhkosti a beztlakové vodě nopovými fóliemi ostatní ukončení izolace provětrávací lištou</t>
  </si>
  <si>
    <t>1173973583</t>
  </si>
  <si>
    <t>https://podminky.urs.cz/item/CS_URS_2022_01/711161384</t>
  </si>
  <si>
    <t>"řez A-A"7,65</t>
  </si>
  <si>
    <t>"řez B-B"11,7</t>
  </si>
  <si>
    <t>"řez C-C"(4,05+0,5+6,45+0,5+4,05+4,15)</t>
  </si>
  <si>
    <t>105</t>
  </si>
  <si>
    <t>711161391</t>
  </si>
  <si>
    <t>Izolace proti zemní vlhkosti a beztlakové vodě nopovými fóliemi ostatní připevnění fólie hřeby pevnostními</t>
  </si>
  <si>
    <t>-1486760898</t>
  </si>
  <si>
    <t>https://podminky.urs.cz/item/CS_URS_2022_01/711161391</t>
  </si>
  <si>
    <t>"cca 4ks/m2 (upřesnit dodavatelem)"SE1*4</t>
  </si>
  <si>
    <t>106</t>
  </si>
  <si>
    <t>711412053</t>
  </si>
  <si>
    <t>Provedení izolace proti povrchové a podpovrchové tlakové vodě natěradly a tmely za studena na ploše svislé S trojnásobným nátěrem krystalickou hydroizolací</t>
  </si>
  <si>
    <t>-1284972004</t>
  </si>
  <si>
    <t>https://podminky.urs.cz/item/CS_URS_2022_01/711412053</t>
  </si>
  <si>
    <t>"pod úrovní terénu (podrovnávka cem.maltou s vodotěs.krystalizační přísadou)"SE1</t>
  </si>
  <si>
    <t>107</t>
  </si>
  <si>
    <t>24551050</t>
  </si>
  <si>
    <t>stěrka hydroizolační cementová kapilárně aktivní s dodatečnou krystalizací do spodní stavby</t>
  </si>
  <si>
    <t>-18370406</t>
  </si>
  <si>
    <t>73,522*2,2 'Přepočtené koeficientem množství</t>
  </si>
  <si>
    <t>108</t>
  </si>
  <si>
    <t>998711102</t>
  </si>
  <si>
    <t>Přesun hmot pro izolace proti vodě, vlhkosti a plynům stanovený z hmotnosti přesunovaného materiálu vodorovná dopravní vzdálenost do 50 m v objektech výšky přes 6 do 12 m</t>
  </si>
  <si>
    <t>849798627</t>
  </si>
  <si>
    <t>https://podminky.urs.cz/item/CS_URS_2022_01/998711102</t>
  </si>
  <si>
    <t>109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</si>
  <si>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</si>
  <si>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</si>
  <si>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-858321018</t>
  </si>
  <si>
    <t>https://podminky.urs.cz/item/CS_URS_2022_01/998711181</t>
  </si>
  <si>
    <t>761</t>
  </si>
  <si>
    <t>Konstrukce prosvětlovací</t>
  </si>
  <si>
    <t>110</t>
  </si>
  <si>
    <t>761661001</t>
  </si>
  <si>
    <t>Osazení sklepních světlíků (anglických dvorků) včetně osazení roštu, osazení odvodňovacího prvku a osazení pojistky (proti vloupání ) hloubky do 0,60 m, šířky do 1,0 m</t>
  </si>
  <si>
    <t>-1321278053</t>
  </si>
  <si>
    <t>https://podminky.urs.cz/item/CS_URS_2022_01/761661001</t>
  </si>
  <si>
    <t>111</t>
  </si>
  <si>
    <t>56245290</t>
  </si>
  <si>
    <t>světlík sklepní (anglický dvorek) pojízdný včetně odvodňovacího prvku plast vyztužený skleněnými vlákny rošt mřížkový 800x600x400mm</t>
  </si>
  <si>
    <t>-1337291566</t>
  </si>
  <si>
    <t>112</t>
  </si>
  <si>
    <t>998761102</t>
  </si>
  <si>
    <t>Přesun hmot pro konstrukce prosvětlovací stanovený z hmotnosti přesunovaného materiálu vodorovná dopravní vzdálenost do 50 m v objektech výšky přes 6 do 12 m</t>
  </si>
  <si>
    <t>591243001</t>
  </si>
  <si>
    <t>https://podminky.urs.cz/item/CS_URS_2022_01/998761102</t>
  </si>
  <si>
    <t>113</t>
  </si>
  <si>
    <t>998761181</t>
  </si>
  <si>
    <t>Přesun hmot pro konstrukce prosvětlovací stanovený z hmotnosti přesunovaného materiálu Příplatek k cenám za přesun prováděný bez použití mechanizace pro jakoukoliv výšku objektu</t>
  </si>
  <si>
    <t>-291049969</t>
  </si>
  <si>
    <t>https://podminky.urs.cz/item/CS_URS_2022_01/998761181</t>
  </si>
  <si>
    <t>763</t>
  </si>
  <si>
    <t>Konstrukce suché výstavby</t>
  </si>
  <si>
    <t>114</t>
  </si>
  <si>
    <t>763164822</t>
  </si>
  <si>
    <t>Demontáž podkroví ze sádrokartonových desek obkladu sádrokartonovými deskami na kovové konstrukci, opláštění dvojité</t>
  </si>
  <si>
    <t>-914676366</t>
  </si>
  <si>
    <t>https://podminky.urs.cz/item/CS_URS_2022_01/763164822</t>
  </si>
  <si>
    <t>"ostění stáv.střešních oken"0,5*(0,8*2+1,6*2)*3</t>
  </si>
  <si>
    <t>115</t>
  </si>
  <si>
    <t>763182314</t>
  </si>
  <si>
    <t>Výplně otvorů konstrukcí ze sádrokartonových desek ostění oken z desek hloubky přes 0,3 do 0,5 m</t>
  </si>
  <si>
    <t>-463440014</t>
  </si>
  <si>
    <t>https://podminky.urs.cz/item/CS_URS_2022_01/763182314</t>
  </si>
  <si>
    <t>Poznámka k položce:
cena vč.ochranných úhelníků</t>
  </si>
  <si>
    <t>"ostění střešních oken (dle skutečnosti)-2x deska tl.12,5mm"((0,8*2+1,6*2)*3)*2</t>
  </si>
  <si>
    <t>116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</si>
  <si>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</si>
  <si>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</si>
  <si>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-1183005163</t>
  </si>
  <si>
    <t>https://podminky.urs.cz/item/CS_URS_2022_01/998763302</t>
  </si>
  <si>
    <t>117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</si>
  <si>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</si>
  <si>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</si>
  <si>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1320604304</t>
  </si>
  <si>
    <t>https://podminky.urs.cz/item/CS_URS_2022_01/998763381</t>
  </si>
  <si>
    <t>764</t>
  </si>
  <si>
    <t>Konstrukce klempířské</t>
  </si>
  <si>
    <t>118</t>
  </si>
  <si>
    <t>764002881</t>
  </si>
  <si>
    <t>Demontáž klempířských konstrukcí lemování střešních prostupů do suti</t>
  </si>
  <si>
    <t>-432820787</t>
  </si>
  <si>
    <t>https://podminky.urs.cz/item/CS_URS_2022_01/764002881</t>
  </si>
  <si>
    <t>"lemování stáv.střešních oken"(0,3*(0,8*2+1,6*2))*3</t>
  </si>
  <si>
    <t>766</t>
  </si>
  <si>
    <t>Konstrukce truhlářské</t>
  </si>
  <si>
    <t>119</t>
  </si>
  <si>
    <t>766411811</t>
  </si>
  <si>
    <t>Demontáž obložení stěn panely, plochy do 1,5 m2</t>
  </si>
  <si>
    <t>-268436485</t>
  </si>
  <si>
    <t>https://podminky.urs.cz/item/CS_URS_2022_01/766411811</t>
  </si>
  <si>
    <t>"stáv.obložení-viz.bourání"</t>
  </si>
  <si>
    <t>"sololit (alt.plast.lamely)"</t>
  </si>
  <si>
    <t>1,2*(1,9+2,65+0,3+0,6+1,475+2,9+4,55+0,8+9,3*2+4,1*2+1,05*3)-1,2*(0,6*2+0,8*2)</t>
  </si>
  <si>
    <t>1,8*(2,6+1,025+2,2+1,025+2,4)</t>
  </si>
  <si>
    <t>120</t>
  </si>
  <si>
    <t>766411822</t>
  </si>
  <si>
    <t>Demontáž obložení stěn podkladových roštů</t>
  </si>
  <si>
    <t>1046559971</t>
  </si>
  <si>
    <t>https://podminky.urs.cz/item/CS_URS_2022_01/766411822</t>
  </si>
  <si>
    <t>"dtto obložení stěn"67,44</t>
  </si>
  <si>
    <t>121</t>
  </si>
  <si>
    <t>766671026</t>
  </si>
  <si>
    <t>Montáž střešních oken dřevěných nebo plastových kyvných, výklopných/kyvných s okenním rámem a lemováním, s plisovaným límcem, s napojením na krytinu do krytiny tvarované, rozměru 78 x 160 cm</t>
  </si>
  <si>
    <t>-1244168499</t>
  </si>
  <si>
    <t>https://podminky.urs.cz/item/CS_URS_2022_01/766671026</t>
  </si>
  <si>
    <t>"podkroví (rozměr okna doměřit na stavbě)"3</t>
  </si>
  <si>
    <t>122</t>
  </si>
  <si>
    <t>61124829</t>
  </si>
  <si>
    <t>okno střešní dřevěné bílé PU povrch výklopně-kyvné, izolační trojsklo 78x160cm, Uw=1,1W/m2K Al oplechování</t>
  </si>
  <si>
    <t>177580898</t>
  </si>
  <si>
    <t>123</t>
  </si>
  <si>
    <t>61124155</t>
  </si>
  <si>
    <t>lemování střešních oken na profilované krytiny 78x160cm</t>
  </si>
  <si>
    <t>-1109576146</t>
  </si>
  <si>
    <t>124</t>
  </si>
  <si>
    <t>61124235</t>
  </si>
  <si>
    <t>manžeta z parotěsné fólie pro střešní okno 78x160cm</t>
  </si>
  <si>
    <t>-599975082</t>
  </si>
  <si>
    <t>125</t>
  </si>
  <si>
    <t>61124062</t>
  </si>
  <si>
    <t>zateplovací sada střešních oken rám 78x160cm</t>
  </si>
  <si>
    <t>sada</t>
  </si>
  <si>
    <t>1914112705</t>
  </si>
  <si>
    <t>126</t>
  </si>
  <si>
    <t>766674811</t>
  </si>
  <si>
    <t>Demontáž střešních oken na krytině hladké a drážkové, sklonu přes 30 do 45°</t>
  </si>
  <si>
    <t>-1678341048</t>
  </si>
  <si>
    <t>https://podminky.urs.cz/item/CS_URS_2022_01/766674811</t>
  </si>
  <si>
    <t>"stáv.střešní okna"3</t>
  </si>
  <si>
    <t>127</t>
  </si>
  <si>
    <t>766825821</t>
  </si>
  <si>
    <t>Demontáž nábytku vestavěného skříní dvoukřídlových</t>
  </si>
  <si>
    <t>-2082163359</t>
  </si>
  <si>
    <t>https://podminky.urs.cz/item/CS_URS_2022_01/766825821</t>
  </si>
  <si>
    <t>"ve schodišti-viz.bourání"1</t>
  </si>
  <si>
    <t>128</t>
  </si>
  <si>
    <t>998766102</t>
  </si>
  <si>
    <t>Přesun hmot pro konstrukce truhlářské stanovený z hmotnosti přesunovaného materiálu vodorovná dopravní vzdálenost do 50 m v objektech výšky přes 6 do 12 m</t>
  </si>
  <si>
    <t>41199808</t>
  </si>
  <si>
    <t>https://podminky.urs.cz/item/CS_URS_2022_01/998766102</t>
  </si>
  <si>
    <t>129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</si>
  <si>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</si>
  <si>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</si>
  <si>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-1701836667</t>
  </si>
  <si>
    <t>https://podminky.urs.cz/item/CS_URS_2022_01/998766181</t>
  </si>
  <si>
    <t>767</t>
  </si>
  <si>
    <t>Konstrukce zámečnické</t>
  </si>
  <si>
    <t>130</t>
  </si>
  <si>
    <t>767163221</t>
  </si>
  <si>
    <t>Montáž kompletního kovového zábradlí přímého z dílců na schodišti kotveného do betonu</t>
  </si>
  <si>
    <t>-2027880276</t>
  </si>
  <si>
    <t>https://podminky.urs.cz/item/CS_URS_2022_01/767163221</t>
  </si>
  <si>
    <t>131</t>
  </si>
  <si>
    <t>553422-01</t>
  </si>
  <si>
    <t>nerezové zábradlí s prutovou výplní, horní kotvení, kulatý sloupek</t>
  </si>
  <si>
    <t>-12314059</t>
  </si>
  <si>
    <t>Poznámka k položce:
vč.zpracování dílemské dokumentace (viz.VON)</t>
  </si>
  <si>
    <t>132</t>
  </si>
  <si>
    <t>767640111</t>
  </si>
  <si>
    <t>Montáž dveří ocelových nebo hliníkových vchodových jednokřídlových bez nadsvětlíku</t>
  </si>
  <si>
    <t>-1531488504</t>
  </si>
  <si>
    <t>https://podminky.urs.cz/item/CS_URS_2022_01/767640111</t>
  </si>
  <si>
    <t>"AL vstupní dveře vč.rámu"2</t>
  </si>
  <si>
    <t>133</t>
  </si>
  <si>
    <t>55341330</t>
  </si>
  <si>
    <t>dveře jednokřídlé Al plné max rozměru otvoru 2,42m2 bezpečnostní třídy RC2</t>
  </si>
  <si>
    <t>-1725562440</t>
  </si>
  <si>
    <t>Poznámka k položce:
Hliníkové venkovní dveře s plnou výplní s pur izolací Uw 1,01</t>
  </si>
  <si>
    <t>"AL vstupní dveře vč.rámu"2*0,8*2,1</t>
  </si>
  <si>
    <t>134</t>
  </si>
  <si>
    <t>767648351</t>
  </si>
  <si>
    <t>Montáž dveří ocelových nebo hliníkových spojení dveří a stěn průběžné</t>
  </si>
  <si>
    <t>858946296</t>
  </si>
  <si>
    <t>https://podminky.urs.cz/item/CS_URS_2022_01/767648351</t>
  </si>
  <si>
    <t>"AL vstupní dveře vč.rámu"2*(0,8+2,1*2)</t>
  </si>
  <si>
    <t>135</t>
  </si>
  <si>
    <t>767649191</t>
  </si>
  <si>
    <t>Montáž dveří ocelových nebo hliníkových doplňků dveří samozavírače hydraulického</t>
  </si>
  <si>
    <t>2058504115</t>
  </si>
  <si>
    <t>https://podminky.urs.cz/item/CS_URS_2022_01/767649191</t>
  </si>
  <si>
    <t>"AL vstupní dveře"2</t>
  </si>
  <si>
    <t>136</t>
  </si>
  <si>
    <t>54917250</t>
  </si>
  <si>
    <t>samozavírač dveří hydraulický K214 č.11 zlatá bronz</t>
  </si>
  <si>
    <t>162757636</t>
  </si>
  <si>
    <t>137</t>
  </si>
  <si>
    <t>767649194</t>
  </si>
  <si>
    <t>Montáž dveří ocelových nebo hliníkových doplňků dveří madel</t>
  </si>
  <si>
    <t>-1900438373</t>
  </si>
  <si>
    <t>https://podminky.urs.cz/item/CS_URS_2022_01/767649194</t>
  </si>
  <si>
    <t>138</t>
  </si>
  <si>
    <t>54914113</t>
  </si>
  <si>
    <t>kování bezpečnostní R1 /madlo Cr</t>
  </si>
  <si>
    <t>1251460890</t>
  </si>
  <si>
    <t>139</t>
  </si>
  <si>
    <t>998767102</t>
  </si>
  <si>
    <t>Přesun hmot pro zámečnické konstrukce stanovený z hmotnosti přesunovaného materiálu vodorovná dopravní vzdálenost do 50 m v objektech výšky přes 6 do 12 m</t>
  </si>
  <si>
    <t>-2127942419</t>
  </si>
  <si>
    <t>https://podminky.urs.cz/item/CS_URS_2022_01/998767102</t>
  </si>
  <si>
    <t>140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</si>
  <si>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</si>
  <si>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</si>
  <si>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-473687028</t>
  </si>
  <si>
    <t>https://podminky.urs.cz/item/CS_URS_2022_01/998767181</t>
  </si>
  <si>
    <t>771</t>
  </si>
  <si>
    <t>Podlahy z dlaždic</t>
  </si>
  <si>
    <t>141</t>
  </si>
  <si>
    <t>771111012</t>
  </si>
  <si>
    <t>Příprava podkladu před provedením dlažby vysátí schodišť</t>
  </si>
  <si>
    <t>-670108649</t>
  </si>
  <si>
    <t>https://podminky.urs.cz/item/CS_URS_2022_01/771111012</t>
  </si>
  <si>
    <t>1,75*4</t>
  </si>
  <si>
    <t>142</t>
  </si>
  <si>
    <t>771121011</t>
  </si>
  <si>
    <t>Příprava podkladu před provedením dlažby nátěr penetrační na podlahu</t>
  </si>
  <si>
    <t>-399652911</t>
  </si>
  <si>
    <t>https://podminky.urs.cz/item/CS_URS_2022_01/771121011</t>
  </si>
  <si>
    <t>"stupnice"1,75*3*0,3</t>
  </si>
  <si>
    <t>"podstupnice"1,75*4*0,2</t>
  </si>
  <si>
    <t>143</t>
  </si>
  <si>
    <t>771161022</t>
  </si>
  <si>
    <t>Příprava podkladu před provedením dlažby montáž profilu ukončujícího profilu pro schodové hrany a ukončení dlažby</t>
  </si>
  <si>
    <t>-709961314</t>
  </si>
  <si>
    <t>https://podminky.urs.cz/item/CS_URS_2022_01/771161022</t>
  </si>
  <si>
    <t>1,75*3</t>
  </si>
  <si>
    <t>144</t>
  </si>
  <si>
    <t>59054144</t>
  </si>
  <si>
    <t>profil schodový protiskluzový ušlechtilá ocel V2A R10 V6 11x1000mm</t>
  </si>
  <si>
    <t>-1252247011</t>
  </si>
  <si>
    <t>5,25*1,1 'Přepočtené koeficientem množství</t>
  </si>
  <si>
    <t>145</t>
  </si>
  <si>
    <t>771274123</t>
  </si>
  <si>
    <t>Montáž obkladů schodišť z dlaždic keramických lepených flexibilním lepidlem stupnic protiskluzných nebo reliéfních, šířky přes 250 do 300 mm</t>
  </si>
  <si>
    <t>-1311863873</t>
  </si>
  <si>
    <t>https://podminky.urs.cz/item/CS_URS_2022_01/771274123</t>
  </si>
  <si>
    <t>"stupnice"1,75*3</t>
  </si>
  <si>
    <t>146</t>
  </si>
  <si>
    <t>59761617</t>
  </si>
  <si>
    <t>dlažba keramická slinutá protiskluzná do interiéru i exteriéru pro vysoké mechanické namáhání do 9ks/m2</t>
  </si>
  <si>
    <t>-387048386</t>
  </si>
  <si>
    <t>1,575*1,1 'Přepočtené koeficientem množství</t>
  </si>
  <si>
    <t>147</t>
  </si>
  <si>
    <t>771274242</t>
  </si>
  <si>
    <t>Montáž obkladů schodišť z dlaždic keramických lepených flexibilním lepidlem podstupnic protiskluzních nebo reliéfních, výšky přes 150 do 200 mm</t>
  </si>
  <si>
    <t>412685946</t>
  </si>
  <si>
    <t>https://podminky.urs.cz/item/CS_URS_2022_01/771274242</t>
  </si>
  <si>
    <t>"podstupnice"1,75*4</t>
  </si>
  <si>
    <t>148</t>
  </si>
  <si>
    <t>-1541201054</t>
  </si>
  <si>
    <t>1,4*1,1 'Přepočtené koeficientem množství</t>
  </si>
  <si>
    <t>149</t>
  </si>
  <si>
    <t>771592011</t>
  </si>
  <si>
    <t>Čištění vnitřních ploch po položení dlažby podlah nebo schodišť chemickými prostředky</t>
  </si>
  <si>
    <t>-279528055</t>
  </si>
  <si>
    <t>https://podminky.urs.cz/item/CS_URS_2022_01/771592011</t>
  </si>
  <si>
    <t>150</t>
  </si>
  <si>
    <t>998771102</t>
  </si>
  <si>
    <t>Přesun hmot pro podlahy z dlaždic stanovený z hmotnosti přesunovaného materiálu vodorovná dopravní vzdálenost do 50 m v objektech výšky přes 6 do 12 m</t>
  </si>
  <si>
    <t>1196638776</t>
  </si>
  <si>
    <t>https://podminky.urs.cz/item/CS_URS_2022_01/998771102</t>
  </si>
  <si>
    <t>151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</si>
  <si>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</si>
  <si>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</si>
  <si>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-1085622629</t>
  </si>
  <si>
    <t>https://podminky.urs.cz/item/CS_URS_2022_01/998771181</t>
  </si>
  <si>
    <t>776</t>
  </si>
  <si>
    <t>Podlahy povlakové</t>
  </si>
  <si>
    <t>152</t>
  </si>
  <si>
    <t>776111323</t>
  </si>
  <si>
    <t>Příprava podkladu vysátí schodišť</t>
  </si>
  <si>
    <t>578945335</t>
  </si>
  <si>
    <t>https://podminky.urs.cz/item/CS_URS_2022_01/776111323</t>
  </si>
  <si>
    <t>153</t>
  </si>
  <si>
    <t>776141221</t>
  </si>
  <si>
    <t>Příprava podkladu vyrovnání samonivelační stěrkou schodišť min.pevnosti 35 MPa, tloušťky do 3 mm</t>
  </si>
  <si>
    <t>536708348</t>
  </si>
  <si>
    <t>https://podminky.urs.cz/item/CS_URS_2022_01/776141221</t>
  </si>
  <si>
    <t>154</t>
  </si>
  <si>
    <t>776143131</t>
  </si>
  <si>
    <t>Příprava podkladu tmelení schodišť podstupnic stěrka tloušťky do 3 mm</t>
  </si>
  <si>
    <t>1314050702</t>
  </si>
  <si>
    <t>https://podminky.urs.cz/item/CS_URS_2022_01/776143131</t>
  </si>
  <si>
    <t>155</t>
  </si>
  <si>
    <t>776144111</t>
  </si>
  <si>
    <t>Příprava podkladu tmelení schodišť hran</t>
  </si>
  <si>
    <t>1380944061</t>
  </si>
  <si>
    <t>https://podminky.urs.cz/item/CS_URS_2022_01/776144111</t>
  </si>
  <si>
    <t>156</t>
  </si>
  <si>
    <t>998776102</t>
  </si>
  <si>
    <t>Přesun hmot pro podlahy povlakové stanovený z hmotnosti přesunovaného materiálu vodorovná dopravní vzdálenost do 50 m v objektech výšky přes 6 do 12 m</t>
  </si>
  <si>
    <t>1048255877</t>
  </si>
  <si>
    <t>https://podminky.urs.cz/item/CS_URS_2022_01/998776102</t>
  </si>
  <si>
    <t>157</t>
  </si>
  <si>
    <t>998776181</t>
  </si>
  <si>
    <t>Přesun hmot pro podlahy povlakové stanovený z hmotnosti přesunovaného materiálu Příplatek k cenám za přesun prováděný bez použití mechanizace pro jakoukoliv výšku objektu</t>
  </si>
  <si>
    <t>-1087828846</t>
  </si>
  <si>
    <t>https://podminky.urs.cz/item/CS_URS_2022_01/998776181</t>
  </si>
  <si>
    <t>783</t>
  </si>
  <si>
    <t>Dokončovací práce - nátěry</t>
  </si>
  <si>
    <t>158</t>
  </si>
  <si>
    <t>783901453</t>
  </si>
  <si>
    <t>Příprava podkladu betonových podlah před provedením nátěru vysátím</t>
  </si>
  <si>
    <t>-640253581</t>
  </si>
  <si>
    <t>https://podminky.urs.cz/item/CS_URS_2022_01/783901453</t>
  </si>
  <si>
    <t>"dtto penetrace stěrek"2,975</t>
  </si>
  <si>
    <t>159</t>
  </si>
  <si>
    <t>783913171</t>
  </si>
  <si>
    <t>Penetrační nátěr betonových podlah hrubých syntetický</t>
  </si>
  <si>
    <t>1836707698</t>
  </si>
  <si>
    <t>https://podminky.urs.cz/item/CS_URS_2022_01/783913171</t>
  </si>
  <si>
    <t>"penetrace stěrky (schodiště)"</t>
  </si>
  <si>
    <t>784</t>
  </si>
  <si>
    <t>Dokončovací práce - malby a tapety</t>
  </si>
  <si>
    <t>160</t>
  </si>
  <si>
    <t>784111001</t>
  </si>
  <si>
    <t>Oprášení (ometení) podkladu v místnostech výšky do 3,80 m</t>
  </si>
  <si>
    <t>1541761593</t>
  </si>
  <si>
    <t>https://podminky.urs.cz/item/CS_URS_2022_01/784111001</t>
  </si>
  <si>
    <t>"dtto malby"536,53</t>
  </si>
  <si>
    <t>161</t>
  </si>
  <si>
    <t>784121001</t>
  </si>
  <si>
    <t>Oškrabání malby v místnostech výšky do 3,80 m</t>
  </si>
  <si>
    <t>-455432316</t>
  </si>
  <si>
    <t>https://podminky.urs.cz/item/CS_URS_2022_01/784121001</t>
  </si>
  <si>
    <t>"stáv.stropy 1.pp"115,06</t>
  </si>
  <si>
    <t>162</t>
  </si>
  <si>
    <t>784121011</t>
  </si>
  <si>
    <t>Rozmývání podkladu po oškrabání malby v místnostech výšky do 3,80 m</t>
  </si>
  <si>
    <t>561429147</t>
  </si>
  <si>
    <t>https://podminky.urs.cz/item/CS_URS_2022_01/784121011</t>
  </si>
  <si>
    <t>163</t>
  </si>
  <si>
    <t>784181111</t>
  </si>
  <si>
    <t>Penetrace podkladu jednonásobná základní silikátová bezbarvá v místnostech výšky do 3,80 m</t>
  </si>
  <si>
    <t>-2112214356</t>
  </si>
  <si>
    <t>https://podminky.urs.cz/item/CS_URS_2022_01/784181111</t>
  </si>
  <si>
    <t>164</t>
  </si>
  <si>
    <t>784181121</t>
  </si>
  <si>
    <t>Penetrace podkladu jednonásobná hloubková akrylátová bezbarvá v místnostech výšky do 3,80 m</t>
  </si>
  <si>
    <t>-1090185513</t>
  </si>
  <si>
    <t>https://podminky.urs.cz/item/CS_URS_2022_01/784181121</t>
  </si>
  <si>
    <t>"dtto podkroví (výměna střešních oken)"67,2</t>
  </si>
  <si>
    <t>165</t>
  </si>
  <si>
    <t>784221101</t>
  </si>
  <si>
    <t>Malby z malířských směsí otěruvzdorných za sucha dvojnásobné, bílé za sucha otěruvzdorné dobře v místnostech výšky do 3,80 m</t>
  </si>
  <si>
    <t>2114300819</t>
  </si>
  <si>
    <t>https://podminky.urs.cz/item/CS_URS_2022_01/784221101</t>
  </si>
  <si>
    <t>"pro výměnu střešních oken (podkroví)-ostění"(0,5*(0,8*2+1,6*2))*3</t>
  </si>
  <si>
    <t>"začištění"20*3</t>
  </si>
  <si>
    <t>166</t>
  </si>
  <si>
    <t>784321031</t>
  </si>
  <si>
    <t>Malby silikátové dvojnásobné, bílé v místnostech výšky do 3,80 m</t>
  </si>
  <si>
    <t>-2062327686</t>
  </si>
  <si>
    <t>https://podminky.urs.cz/item/CS_URS_2022_01/784321031</t>
  </si>
  <si>
    <t>Poznámka k položce:
(součinitel difúze Sd&lt;0,05m)-viz.TZ sanace</t>
  </si>
  <si>
    <t>"stěny"</t>
  </si>
  <si>
    <t>"stropy"115,06</t>
  </si>
  <si>
    <t>786</t>
  </si>
  <si>
    <t>Dokončovací práce - čalounické úpravy</t>
  </si>
  <si>
    <t>167</t>
  </si>
  <si>
    <t>786623111</t>
  </si>
  <si>
    <t>Montáž zastiňujících žaluzií lamelových vnitřních manuálně ovládaných, do oken střešních</t>
  </si>
  <si>
    <t>-428273360</t>
  </si>
  <si>
    <t>https://podminky.urs.cz/item/CS_URS_2022_01/786623111</t>
  </si>
  <si>
    <t>168</t>
  </si>
  <si>
    <t>611400-01</t>
  </si>
  <si>
    <t>žaluzie vnitřní lamelová manuálně ovládaná střešních oken rozměru do 78x160cm</t>
  </si>
  <si>
    <t>673079395</t>
  </si>
  <si>
    <t>169</t>
  </si>
  <si>
    <t>998786102</t>
  </si>
  <si>
    <t>Přesun hmot pro stínění a čalounické úpravy stanovený z hmotnosti přesunovaného materiálu vodorovná dopravní vzdálenost do 50 m v objektech výšky (hloubky) přes 6 do 12 m</t>
  </si>
  <si>
    <t>-1585263641</t>
  </si>
  <si>
    <t>https://podminky.urs.cz/item/CS_URS_2022_01/998786102</t>
  </si>
  <si>
    <t>170</t>
  </si>
  <si>
    <t>998786181</t>
  </si>
  <si>
    <t>Přesun hmot pro stínění a čalounické úpravy stanovený z hmotnosti přesunovaného materiálu Příplatek k cenám za přesun prováděný bez použití mechanizace pro jakoukoliv výšku objektu</t>
  </si>
  <si>
    <t>-808362650</t>
  </si>
  <si>
    <t>https://podminky.urs.cz/item/CS_URS_2022_01/998786181</t>
  </si>
  <si>
    <t>2022/IS/04-14 - D.1.4-Technika prostředí staveb</t>
  </si>
  <si>
    <t>Soupis:</t>
  </si>
  <si>
    <t>2022/IS/04 - D.1.4.1-Zařízení zdravotechnických instalací (kanalizace)</t>
  </si>
  <si>
    <t>Před započetím prací nutno odsouhlasit přesné umístění, typ, barevné řešení všech koncových prvků elektro (slaboproud, silnoproudu), vzduchotechniky, zdravotechniky s investorem a projektantem interiérového řešení.  V níže uvedené specifikaci zařízení jsou uvedené typy výrobků a zařízení pouze jako příklad určující minimální mez standardu výrobků. Tato specifikace materiálu byla vypracována na základě znalostí a podkladů známých v době jejího zhotovení. Je specifikací předběžnou a proto není konečným podkladem pro objednávky a dodávky. Ze strany projektanta není námitek v případě záměny výrobků, které jsou uvedeny v projektu za předpokladu, že budou dodrženy veškeré standardy a technické parametry, zejména hlučnost, výkon, váha a rozměry jsou hodnoty maximální. Záměně výrobků musí předcházet vzorkování a odsouhlasení od investora. Dále při záměně výrobků je nutno dořešit či prověřit veškeré vazby na navazující profese. Dokumentace tvoří jeden celek a je nutno, zvláště při stanovení ceny, se s ní komplexně seznámit. Tato dokumentace je dokumentací pro výběr dodavatele a nenahrazuje dokumentaci prováděcí a dodavatelskou. Při zpracování nabídky je nutné vycházet ze všech částí dokumentace (zadávací dokumenty, technické zprávy, výkresové dokumentace a specifikace materiálu). Povinností dodavatele je překontrolovat specifikaci materiálu a případný chybějící materiál nebo výkony doplnit a ocenit. Součástí ceny musí být veškeré náklady, aby cena byla konečná a zahrnovala celou dodávku a montáž akce. Dodávka akce se předpokládá včetně dopravy na stavbu a místo určení, kompletní montáže, veškerého souvisejícího doplňkového, podružného a montážního materiálu tak, aby celé zařízení bylo funkční a splňovalo všechny předpisy, které se na ně vztahují. Součástí ceny (zahrnuto v jednotkových cenách - pokud není uvedeno v samostaté položce) je mimo jiné: jiné materiály, montáž atd. neuvedené samostatně, ale které je nutné zahrnout do celkového rozsahu prací podle výkresů a praxe dodavatele, stavební přípomoce, požární zatěsnění prostupů potrubí při průchodu požárními úseky, montáž, demontáž a udržování montážního lešení s pracovními podlážkami včetně těch nad 2 m výšky, přesun hmot a suti, uložení suti na skládku vč. poplatku, doprava, zpevněné montážní plochy, veškeré pomocné nosné konstrukce, štítky pro řádné a trvalé značení komponent, závěsy, nátěry, materiály a práce nezbytné z důvodu koordinace s ostatními profesemi, speciální nářadí a nástroje, speciální opatření při provádění prací,  náklady související s výstavbou v zimním období, průběžný úklid staveniště a přilehlých komunikací, likvidace odpadů, dočasná dopravní omezení apod. a jakékoliv další prvky, zařízení, práce a pomocné materiály, neuvedené v tomto soupisu výkonů, které jsou ale nezbytně nutné k dodání, instalaci, dokončení a provozování díla které je provedeno řádně a je plně funkční a je v souladu s projektovou dokumentací a se zákony a předpisy platnými v České republice. Ve všech položkách jsou započítány náklady na dopravu. Pokud není u položky soupisu prací uvedena žádná cenová soustava, položka není zatříděna v žádné cenové soustavě (ÚRS nebo RTS).</t>
  </si>
  <si>
    <t xml:space="preserve">    4 - Vodorovné konstrukce</t>
  </si>
  <si>
    <t xml:space="preserve">    8 - Trubní vedení</t>
  </si>
  <si>
    <t>M - Práce a dodávky M</t>
  </si>
  <si>
    <t xml:space="preserve">    23-M - Montáže potrubí</t>
  </si>
  <si>
    <t>HZS - Hodinové zúčtovací sazby</t>
  </si>
  <si>
    <t>119003131</t>
  </si>
  <si>
    <t>Pomocné konstrukce při zabezpečení výkopu svislé výstražná páska zřízení</t>
  </si>
  <si>
    <t>688324938</t>
  </si>
  <si>
    <t>https://podminky.urs.cz/item/CS_URS_2022_01/119003131</t>
  </si>
  <si>
    <t>"pro výkop"18*2</t>
  </si>
  <si>
    <t>119003132</t>
  </si>
  <si>
    <t>Pomocné konstrukce při zabezpečení výkopu svislé výstražná páska odstranění</t>
  </si>
  <si>
    <t>212897194</t>
  </si>
  <si>
    <t>https://podminky.urs.cz/item/CS_URS_2022_01/119003132</t>
  </si>
  <si>
    <t>119004111</t>
  </si>
  <si>
    <t>Pomocné konstrukce při zabezpečení výkopu bezpečný vstup nebo výstup žebříkem zřízení</t>
  </si>
  <si>
    <t>856206153</t>
  </si>
  <si>
    <t>https://podminky.urs.cz/item/CS_URS_2022_01/119004111</t>
  </si>
  <si>
    <t>"do výkopu"2</t>
  </si>
  <si>
    <t>119004112</t>
  </si>
  <si>
    <t>Pomocné konstrukce při zabezpečení výkopu bezpečný vstup nebo výstup žebříkem odstranění</t>
  </si>
  <si>
    <t>-2096562328</t>
  </si>
  <si>
    <t>https://podminky.urs.cz/item/CS_URS_2022_01/119004112</t>
  </si>
  <si>
    <t>132254102</t>
  </si>
  <si>
    <t>Hloubení zapažených rýh šířky do 800 mm strojně s urovnáním dna do předepsaného profilu a spádu v hornině třídy těžitelnosti I skupiny 3 přes 20 do 50 m3</t>
  </si>
  <si>
    <t>-395797266</t>
  </si>
  <si>
    <t>https://podminky.urs.cz/item/CS_URS_2022_01/132254102</t>
  </si>
  <si>
    <t>"pro kanalizaci (prům.hl.)"1,75*0,8*18</t>
  </si>
  <si>
    <t>139001101</t>
  </si>
  <si>
    <t>Příplatek k cenám hloubených vykopávek za ztížení vykopávky v blízkosti podzemního vedení nebo výbušnin pro jakoukoliv třídu horniny</t>
  </si>
  <si>
    <t>1786773591</t>
  </si>
  <si>
    <t>https://podminky.urs.cz/item/CS_URS_2022_01/139001101</t>
  </si>
  <si>
    <t>"pro kanalizaci (předpoklad stáv.podzemního vedení)"5</t>
  </si>
  <si>
    <t>151101101</t>
  </si>
  <si>
    <t>Zřízení pažení a rozepření stěn rýh pro podzemní vedení příložné pro jakoukoliv mezerovitost, hloubky do 2 m</t>
  </si>
  <si>
    <t>483675537</t>
  </si>
  <si>
    <t>https://podminky.urs.cz/item/CS_URS_2022_01/151101101</t>
  </si>
  <si>
    <t>"pro kanalizaci (prům.hl.)"1,75*2*18</t>
  </si>
  <si>
    <t>151101111</t>
  </si>
  <si>
    <t>Odstranění pažení a rozepření stěn rýh pro podzemní vedení s uložením materiálu na vzdálenost do 3 m od kraje výkopu příložné, hloubky do 2 m</t>
  </si>
  <si>
    <t>1638655143</t>
  </si>
  <si>
    <t>https://podminky.urs.cz/item/CS_URS_2022_01/151101111</t>
  </si>
  <si>
    <t>"dtto zřízení"63,0</t>
  </si>
  <si>
    <t>161151103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</si>
  <si>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</si>
  <si>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1438411296</t>
  </si>
  <si>
    <t>https://podminky.urs.cz/item/CS_URS_2022_01/161151103</t>
  </si>
  <si>
    <t>"dtto rýha"25,2</t>
  </si>
  <si>
    <t>1533011114</t>
  </si>
  <si>
    <t>"pro zpětný zásyp na meziskládku"18</t>
  </si>
  <si>
    <t>"zpět pro zásyp"18</t>
  </si>
  <si>
    <t>-34863848</t>
  </si>
  <si>
    <t>"přebytečná zemina na odvoz"</t>
  </si>
  <si>
    <t>"výkop"25,2</t>
  </si>
  <si>
    <t>"odpočet zpětného zásypu"-18</t>
  </si>
  <si>
    <t>-1326434385</t>
  </si>
  <si>
    <t>7,2*5 'Přepočtené koeficientem množství</t>
  </si>
  <si>
    <t>-590805500</t>
  </si>
  <si>
    <t>"z meziskládky pro zpětný zásyp"18</t>
  </si>
  <si>
    <t>-1887402112</t>
  </si>
  <si>
    <t>"zemina na odvoz vč.přepočtu na tuny"7,2*1,8</t>
  </si>
  <si>
    <t>-588233331</t>
  </si>
  <si>
    <t>"pro zpětný zásyp"18</t>
  </si>
  <si>
    <t>-985024348</t>
  </si>
  <si>
    <t>"odpočet"</t>
  </si>
  <si>
    <t>"lože"-1,44</t>
  </si>
  <si>
    <t>"obsyp"-5,76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</si>
  <si>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</si>
  <si>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</si>
  <si>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-1330977618</t>
  </si>
  <si>
    <t>https://podminky.urs.cz/item/CS_URS_2022_01/175151101</t>
  </si>
  <si>
    <t>"pro kanalizaci lože tl.400mm"0,4*0,8*18</t>
  </si>
  <si>
    <t>58331289</t>
  </si>
  <si>
    <t>kamenivo těžené drobné frakce 0/2</t>
  </si>
  <si>
    <t>-1901845783</t>
  </si>
  <si>
    <t>5,76*2 'Přepočtené koeficientem množství</t>
  </si>
  <si>
    <t>Vodorovné konstrukce</t>
  </si>
  <si>
    <t>451573111</t>
  </si>
  <si>
    <t>Lože pod potrubí, stoky a drobné objekty v otevřeném výkopu z písku a štěrkopísku do 63 mm</t>
  </si>
  <si>
    <t>1137376977</t>
  </si>
  <si>
    <t>https://podminky.urs.cz/item/CS_URS_2022_01/451573111</t>
  </si>
  <si>
    <t>"pro kanalizaci lože tl.100mm"0,1*0,8*18</t>
  </si>
  <si>
    <t>Trubní vedení</t>
  </si>
  <si>
    <t>871313121</t>
  </si>
  <si>
    <t>Montáž kanalizačního potrubí z plastů z tvrdého PVC těsněných gumovým kroužkem v otevřeném výkopu ve sklonu do 20 % DN 160</t>
  </si>
  <si>
    <t>-451175464</t>
  </si>
  <si>
    <t>https://podminky.urs.cz/item/CS_URS_2022_01/871313121</t>
  </si>
  <si>
    <t>"kanalizace"18</t>
  </si>
  <si>
    <t>28611230</t>
  </si>
  <si>
    <t>trubka kanalizační PVC-U DN 160x3000mm SN12</t>
  </si>
  <si>
    <t>-1622739854</t>
  </si>
  <si>
    <t>18*1,05 'Přepočtené koeficientem množství</t>
  </si>
  <si>
    <t>998276101</t>
  </si>
  <si>
    <t>Přesun hmot pro trubní vedení hloubené z trub z plastických hmot nebo sklolaminátových pro vodovody nebo kanalizace v otevřeném výkopu dopravní vzdálenost do 15 m</t>
  </si>
  <si>
    <t>-142960925</t>
  </si>
  <si>
    <t>https://podminky.urs.cz/item/CS_URS_2022_01/998276101</t>
  </si>
  <si>
    <t>Práce a dodávky M</t>
  </si>
  <si>
    <t>23-M</t>
  </si>
  <si>
    <t>Montáže potrubí</t>
  </si>
  <si>
    <t>230170004</t>
  </si>
  <si>
    <t>Příprava pro zkoušku těsnosti potrubí DN přes 125 do 200</t>
  </si>
  <si>
    <t>-907661333</t>
  </si>
  <si>
    <t>https://podminky.urs.cz/item/CS_URS_2022_01/230170004</t>
  </si>
  <si>
    <t>230170014</t>
  </si>
  <si>
    <t>Zkouška těsnosti potrubí DN přes 125 do 200</t>
  </si>
  <si>
    <t>1512271147</t>
  </si>
  <si>
    <t>https://podminky.urs.cz/item/CS_URS_2022_01/230170014</t>
  </si>
  <si>
    <t>"pro kanaliazci"18</t>
  </si>
  <si>
    <t>HZS</t>
  </si>
  <si>
    <t>Hodinové zúčtovací sazby</t>
  </si>
  <si>
    <t>HZS1292</t>
  </si>
  <si>
    <t>Hodinové zúčtovací sazby profesí HSV zemní a pomocné práce stavební dělník</t>
  </si>
  <si>
    <t>512</t>
  </si>
  <si>
    <t>1561297990</t>
  </si>
  <si>
    <t>https://podminky.urs.cz/item/CS_URS_2022_01/HZS1292</t>
  </si>
  <si>
    <t>Poznámka k položce:
přípomoc zemní práce, napojení na stávající potrubí, napojení anglických dvorků vč. materiálu</t>
  </si>
  <si>
    <t>2022/IS/04-VON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</si>
  <si>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</si>
  <si>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</si>
  <si>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</si>
  <si>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</si>
  <si>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</si>
  <si>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</si>
  <si>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</si>
  <si>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</si>
  <si>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</si>
  <si>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</si>
  <si>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</si>
  <si>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</si>
  <si>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1024</t>
  </si>
  <si>
    <t>-1453408829</t>
  </si>
  <si>
    <t>https://podminky.urs.cz/item/CS_URS_2022_01/011503000</t>
  </si>
  <si>
    <t>012002000</t>
  </si>
  <si>
    <t>Geodetické práce</t>
  </si>
  <si>
    <t>200762658</t>
  </si>
  <si>
    <t>https://podminky.urs.cz/item/CS_URS_2022_01/012002000</t>
  </si>
  <si>
    <t>Poznámka k položce:
Zahrnuje vytyčení hranic pozemků, výšková měření, určení průběhu nadzemního nebo podzemního stávajícího i plánovaného vedení, zaměření stávajícího objektu, měření profilů,jednání se správci apod.vč.zaměření skutečného stavu po výstavbě (protokol)</t>
  </si>
  <si>
    <t>0132440-01</t>
  </si>
  <si>
    <t>Dokumentace dílenská</t>
  </si>
  <si>
    <t>-1008846606</t>
  </si>
  <si>
    <t>Poznámka k položce:
Zpracování dílenských dokumentací (výkresy výztuže, interiér,ocelové k-ce,zámečnické a truhlářské výrobky apod.)-dle smlouvy o dílo.</t>
  </si>
  <si>
    <t>013254000</t>
  </si>
  <si>
    <t>Dokumentace skutečného provedení stavby</t>
  </si>
  <si>
    <t>-659112155</t>
  </si>
  <si>
    <t>https://podminky.urs.cz/item/CS_URS_2022_01/013254000</t>
  </si>
  <si>
    <t>Poznámka k položce:
Dokumentace skutečného provedení bude provedena podle následujících zásad:
Do projektové dokumentace pro provedení stavby všech stavebních objektů a provozních souborů budou zřetelně vyznačeny všechny změny, k nimž došlo v průběhu zhotovení díla.
Ty části projektové dokumentace pro provedení stavby, u kterých nedošlo k žádným změnám, budou označeny nápisem """"beze změn"""".
Každý výkres dokumentace skutečného provedení stavby bude opatřen jménem a příjmením osoby, která změny zakreslila, jejím podpisem a razítkem zhotovitele.
U výkresů obsahujících změnu proti projektu pro provedení stavby bude přiložen i doklad, ze kterého bude vyplývat projednání změny s odpovědnou osobou objednatele a její souhlasné stanovisko.
Projektovou dokumentace skutečného provedení, se zakreslením změn, 2x v tištěné podobě, 1x v digitální podobě, která bude vytvořena ve formátu vektorové CAD grafiky DGN (BENTLEY MicroStation), DWG (AutoCAD Graphics Autodesk) a/nebo DXF (Data eXchange File). Textové části je možno vytvářet ve formátech RTF (Rich Text File) nebo DOC (Microsoft Word).
DLE SMLOUVY O DÍLO  (vč.profesí)</t>
  </si>
  <si>
    <t>VRN3</t>
  </si>
  <si>
    <t>Zařízení staveniště</t>
  </si>
  <si>
    <t>030001000</t>
  </si>
  <si>
    <t>213134159</t>
  </si>
  <si>
    <t>https://podminky.urs.cz/item/CS_URS_2022_01/030001000</t>
  </si>
  <si>
    <t xml:space="preserve">Poznámka k položce:
Zařízení staveniště obsahuje náklady na:
-předání a převzetí staveniště
-terénní úpravy zařízení staveniště (jsou to např.náklady na hlavní terénní úpravy: přípravu základové roviny pro uložení mobilních buněk, terénní úpravy pro zřízení provizorních komunikací apod.)
-náklady na stavení buňky (náklady na zřízení, demontáž a opotřebení nebo pronájem stavebních buněk, na kanceláře, stavební sklady, mobilní WC, umývárny, sprchy, apod. Náleží sem i případy, kdy jsou pro tyto účely přizpůsobeny stávající objekty.)
-provizorní komunikace (jedná se o náklady související se zřízením provizorních silnic,chodníků,popř.jeřábových drah,zřízení provizorních lávek,můstků,schodišť,ramp apod. a to v jakémkoliv materiálovém provedení,přes jakékoliv konstrukce či překážky sloužících k vybavení staveniště.)
-mechanizace staveniště
-skládky na staveništi (náklady související se zřízením skládek na staveništi a jejich zrušením)
-náklady na provoz a údržbu vybavení staveniště (úklid staveniště po dobu realizace díla a před protokolárním předáním a převzetím díla.Provádění denního hrubého úklidu, po skončení prací každé z etap, případně části provedení čistého úklidu mokrou cestou.Provedení opatření proti vnikání prachu, nečistot a nadměrného hluku souvisejícího se stavbou do okolí.)
-energie pro zařízení staveniště (náklady na připojení zařízení staveniště na inženýrské sítě (elektro,voda,kanalizace, apod.) včetně elektroměrů, vodoměrů aj. a zřízení požadovaných odběrných míst, včetně nákladů na případné související výkopy. Zahrnuje i náklady na odebírané energie.)
-oplocení staveniště
-opatření na ochranu pozemků sousedících se staveništěm (náklady na případná opatření na ochranu sousedních pozemků proti poškození a znečištění.)
-dopravní značení na staveništi (jedná se o dopravní značení na staveništi a v jeho bezprostředním okolí, včetně značení staveniště pro probíhající provoz investora nebo třetích osob. Zajištění dopravního značení k dopravním omezením, jejich údržba, přemísťování po dobu realizace díla a následné odstranění po předání díla.)
-osvětlení staveniště (náklady na osvětlení jsou řešeny podle rozsahu a charakteru staveniště -vč.rozvodných skříní.)
-informační tabule na staveništi (zohledňuje náklady na vyrobení a osazení informačních tabulí (označení) stavby -jejich údržba, přemísťování po dobu realizace díla a následné odstranění po předání díla. Řádné vyznačení obvodu staveniště informačními a výstražnými tabulkami.)
-alarm, strážní služba staveniště (zabezpečení staveniště -např.technické opatření,strážní služba,zabezpečení přístupů ke skladům, apod.)
-pronájem ploch (zábor veřejných prostranství a prostranství okolo stavby před zahájením stavby a jejich uvedení do původního stavu, vč.poplatku za pronájem ploch,projednání a zajištění případného zvláštního užívání komunikací a veřejných ploch včetně úhrady)
-rozebrání, bourání a odvoz zařízení staveniště (postihuje náklady na rozebrání, bourání a odvoz veškerého zařízení staveniště,vč.přípojek energií a jejich odvoz, úklid ploch, na kterých bylo zařízení staveniště provozováno -jsou zde zahrnuty veškeré náklady této povahy mimo úpravu terénu do původního stavu)
-úprava terénu po zrušení zařízení staveniště (jedná se o náklady za práce, jejichž smyslem je uvedení místa zařízení staveniště do původního stavu. Uvedení všech povrchů dotčených stavbou do původního stavu-komunikace,chodníky,zeleň,…).
Rozsah je dán požadavky investora (viz.smlouva o dílo).
</t>
  </si>
  <si>
    <t>VRN4</t>
  </si>
  <si>
    <t>Inženýrská činnost</t>
  </si>
  <si>
    <t>0425030-02</t>
  </si>
  <si>
    <t xml:space="preserve">BOZP na staveništi vč.koordinátora </t>
  </si>
  <si>
    <t>-1545935974</t>
  </si>
  <si>
    <t>Poznámka k položce:
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řád), vč.příslušného značení uvnitř budov i na venkovních plochách.
Účelem BOZP je zajistit bezpečnost práce a ochranu zdraví na staveništi, eliminovat rizika ohrožení zdraví a majetku, zajistit ochranu životního prostředí a předejít vzniku mimořádných událostí. 
Předpokládá se jmenování koordinátora BOZP na staveništi, určeného zadavatelem stavby k provádění stanovených činností při realizaci stavby.
Budou stanoveny provozní předpisy, podmínky pro dopravu.
Bude stanoveno vymezení činnosti, rozsah prací a stanovení odpovědnosti v BOZP, rizika provádění stavby.
Zajištění a zabezpečení BOZP - dodržení podmínek plánu BOZP na staveništi, technické a ochranné konstrukce a zařízení dle požadavků koordinátora BOZP (práce ve výškách), tak aby byla zajištěna bezpečná zdraví neohrožující práce po celou dobu rekonstrukce.(ochranné konstrukce, záchytné systémy, dočasná lešení, zábradlí ochranné sítě a konstrukce, technické vybavení, technické vybavení,, ochranné vybavení, dočasné ochranné konstrukce ve výškách).
Dodržení podmínek BOZP při práci ve výškách (dočasná lešení, zábradlí, ochranné sítě a konstrukce, technické vybavení, ochranné vybavení, dočasné ochranné konstrukce ve výškách, zajištění nebezpečných prostorů, stálý dozor při bouracích pracích, OOPP proti pádu z výšky, práce ve výtahové šachtě), atd.
plný popis viz.SoD</t>
  </si>
  <si>
    <t>044002000</t>
  </si>
  <si>
    <t>Revize</t>
  </si>
  <si>
    <t>138161586</t>
  </si>
  <si>
    <t>https://podminky.urs.cz/item/CS_URS_2022_01/044002000</t>
  </si>
  <si>
    <t>045002000</t>
  </si>
  <si>
    <t>Kompletační a koordinační činnost</t>
  </si>
  <si>
    <t>1953897229</t>
  </si>
  <si>
    <t>https://podminky.urs.cz/item/CS_URS_2022_01/045002000</t>
  </si>
  <si>
    <t>Poznámka k položce:
Jedná se o zajišťování:
* činností souvisejících se zakázkou-tj.účastí všech zainteresovaných osob ve všech fázích přípravy,realizace i dokončení zakázky,komplexního vyzkoušení a měření, odstranění vad díla podléhajících záruční lhůtě.
* poradenství (technická pomoc,aj.)
* zpracování technologických postupů prováděných prací*podkladů (výkresů,rozpočtů,posudků,zkoušek,protokolů apod.)včetně zakreslování změn do výkresů, ke kterým došlo v průběhu výstavby.
* účasti zástupců zainteresovaných stran na jednáních,zkouškách,odevzdávání a přebírání konstrukcí,objektů a celků.
* kontroly činností na staveništi,výše uvedených činností i souvisejících správních činností.
*vypracování provozních řádů, návodů na provoz a údržbu,uživatelská dokumentace (návod k použití)
*zpracování podrobné fotodokumentace v průběhu provádění stavby (zejména před zakrytím instalovaných konstrukcí a prvků instalací)
*předložení výsledku hygienického rozboru vody dle požadavků KHS
Předání záručních listů, popř. návodů k obsluze v českém jazyce.
Zajištění a předání atestů a dokladů o požadovaných vlastnostech výrobků k předání předmětu veřejné zakázky ( vč.případných prohlášení o shodě dle zákona č. 22/1997 Sb. O technických požadavcích na výrobky).
Zajištění a provedení všech nutných zkoušek dle norem ČSN případně jiných norem, revizí (vč.revizí a zkoušek pro profese:EL,VZT,ÚT,ZTI,MaR,přípojky,apod.) vztahujících se k prováděnému předmětu veřejné zakázky, vč. pořízení protokolů (např.odtrhové zkoušky,výtažné,únosnost podloží,apod.).
Oznámení zahájení stavebních prací správcům sítí před zahájením prací v souladu s projektovou dokumentací, platnými rozhodnutími a vyjádřeními.
Předložení dokladů o nezávadném zneškodňování odpadu.
ROZSAH JE DÁN SMLUVNÍMI PODMÍNKAMI.</t>
  </si>
  <si>
    <t>VRN7</t>
  </si>
  <si>
    <t>Provozní vlivy</t>
  </si>
  <si>
    <t>071103000</t>
  </si>
  <si>
    <t>Provoz investora</t>
  </si>
  <si>
    <t>-794034056</t>
  </si>
  <si>
    <t>https://podminky.urs.cz/item/CS_URS_2022_01/071103000</t>
  </si>
  <si>
    <t>Poznámka k položce:
Náklady na ztížené provádění stavebních prací v důsledku nepřerušeného provozu na staveništi nebo v případech nepřerušeného provozu v objektech v nichž se stavební práce provádí. Náklady na provizorní oddělení stavebních prací od provozu objektu. Náklady na několikanásobný úklid a stěhování zařízení v průběhu výstavby.</t>
  </si>
  <si>
    <t>VRN9</t>
  </si>
  <si>
    <t>Ostatní náklady</t>
  </si>
  <si>
    <t>0910030-01</t>
  </si>
  <si>
    <t>Nakládání s odpady</t>
  </si>
  <si>
    <t>1446986725</t>
  </si>
  <si>
    <t>Poznámka k položce:
Likvidace, odvoz a uložení odpadů ze stavby (obaly materiálů, ztratné-prořez) na skládku v souladu s ustanoveními zákona č. 185/2001 Sb., o odpadech, protokol o uložení.</t>
  </si>
  <si>
    <t>SEZNAM FIGUR</t>
  </si>
  <si>
    <t>Výměra</t>
  </si>
  <si>
    <t xml:space="preserve"> 2022/IS/04-11</t>
  </si>
  <si>
    <t>Použití figury:</t>
  </si>
  <si>
    <t>Kladení betonové dlažby komunikací pro pěší do lože z kameniva velikosti do 0,09 m2 pl do 50 m2</t>
  </si>
  <si>
    <t>Rozebrání dlažeb z betonových nebo kamenných dlaždic komunikací pro pěší ručně</t>
  </si>
  <si>
    <t>Odstranění podkladu z kameniva drceného tl přes 100 do 200 mm ručně</t>
  </si>
  <si>
    <t>Zhutnění podloží z hornin soudržných nebo nesoudržných pod násypy</t>
  </si>
  <si>
    <t>Podklad ze štěrkodrtě ŠD plochy do 100 m2 tl 150 mm</t>
  </si>
  <si>
    <t>Očištění vybouraných zámkových dlaždic s původním spárováním z kameniva těženého</t>
  </si>
  <si>
    <t>Kladení zámkové dlažby pozemních komunikací ručně tl 80 mm skupiny A pl přes 50 do 100 m2</t>
  </si>
  <si>
    <t>Rozebrání dlažeb vozovek ze zámkové dlažby s ložem z kameniva ručně</t>
  </si>
  <si>
    <t>Odstranění podkladu z kameniva drceného tl přes 300 do 400 mm ručně</t>
  </si>
  <si>
    <t>Hloubení jam nezapažených v hornině třídy těžitelnosti I skupiny 3 objem do 20 m3 strojně</t>
  </si>
  <si>
    <t>Podklad z vibrovaného štěrku VŠ tl 300 mm</t>
  </si>
  <si>
    <t>Podklad ze štěrkodrtě ŠD plochy do 100 m2 tl 200 mm</t>
  </si>
  <si>
    <t>Izolace proti vlhkosti na svislé ploše za studena těsnicí hmotou dvousložkovou na bázi polymery modifikované živičné emulze</t>
  </si>
  <si>
    <t>Vyrovnání nerovného povrchu zdiva tl do 30 mm maltou</t>
  </si>
  <si>
    <t>Cementový postřik vnějších stěn nanášený celoplošně ručně</t>
  </si>
  <si>
    <t>Penetrační nátěr vnějších stěn nanášený ručně</t>
  </si>
  <si>
    <t>Vyrovnání podkladu vnějších stěn maltou cementovou tl do 10 mm</t>
  </si>
  <si>
    <t>Příplatek k vyrovnání vnějších stěn maltou cementovou za každých dalších 5 mm tl</t>
  </si>
  <si>
    <t>Provedení izolace proti zemní vlhkosti pásy na sucho svislé AIP nebo tkaninou</t>
  </si>
  <si>
    <t>Izolace proti zemní vlhkosti nopovou fólií svislá, nopek v 8,0 mm, tl do 0,6 mm</t>
  </si>
  <si>
    <t>Izolace proti zemní vlhkosti připevnění folie hřeby</t>
  </si>
  <si>
    <t>Provedení izolace proti vodě za studena na svislé ploše krystalickou hydroizolací</t>
  </si>
  <si>
    <t>Ruční dočištění ploch stěn, rubu kleneb a podlah ocelových kartáči</t>
  </si>
  <si>
    <t>Vysekání spojovací hmoty ze spár zdiva hl do 40 mm dl přes 6 do 12 m/m2</t>
  </si>
  <si>
    <t>Kapilárně aktivní omítka vnitřních stěn tloušťky do 15 mm včetně sklovláknitého pletiva</t>
  </si>
  <si>
    <t>Omítka sanační jádrová vnitřních stěn nanášená ručně</t>
  </si>
  <si>
    <t>Příplatek k sanační jádrové omítce vnitřních stěn za každých dalších 5 mm tloušťky přes 15 mm ručně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</si>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</sst>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8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0" xfId="0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8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7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7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6" fillId="0" borderId="29" xfId="0" applyFont="1" applyBorder="1" applyAlignment="1">
      <alignment horizontal="left"/>
    </xf>
    <xf numFmtId="0" fontId="49" fillId="0" borderId="29" xfId="0" applyFont="1" applyBorder="1" applyAlignment="1">
      <alignment/>
    </xf>
    <xf numFmtId="0" fontId="44" fillId="0" borderId="26" xfId="0" applyFont="1" applyBorder="1" applyAlignment="1">
      <alignment vertical="top"/>
    </xf>
    <xf numFmtId="0" fontId="44" fillId="0" borderId="27" xfId="0" applyFont="1" applyBorder="1" applyAlignment="1">
      <alignment vertical="top"/>
    </xf>
    <xf numFmtId="0" fontId="44" fillId="0" borderId="28" xfId="0" applyFont="1" applyBorder="1" applyAlignment="1">
      <alignment vertical="top"/>
    </xf>
    <xf numFmtId="0" fontId="44" fillId="0" borderId="29" xfId="0" applyFont="1" applyBorder="1" applyAlignment="1">
      <alignment vertical="top"/>
    </xf>
    <xf numFmtId="0" fontId="44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wrapText="1"/>
    </xf>
    <xf numFmtId="0" fontId="45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0" fontId="46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1" TargetMode="External" /><Relationship Id="rId2" Type="http://schemas.openxmlformats.org/officeDocument/2006/relationships/hyperlink" Target="https://podminky.urs.cz/item/CS_URS_2022_01/113106171" TargetMode="External" /><Relationship Id="rId3" Type="http://schemas.openxmlformats.org/officeDocument/2006/relationships/hyperlink" Target="https://podminky.urs.cz/item/CS_URS_2022_01/113107121" TargetMode="External" /><Relationship Id="rId4" Type="http://schemas.openxmlformats.org/officeDocument/2006/relationships/hyperlink" Target="https://podminky.urs.cz/item/CS_URS_2022_01/113107122" TargetMode="External" /><Relationship Id="rId5" Type="http://schemas.openxmlformats.org/officeDocument/2006/relationships/hyperlink" Target="https://podminky.urs.cz/item/CS_URS_2022_01/113107124" TargetMode="External" /><Relationship Id="rId6" Type="http://schemas.openxmlformats.org/officeDocument/2006/relationships/hyperlink" Target="https://podminky.urs.cz/item/CS_URS_2022_01/113201112" TargetMode="External" /><Relationship Id="rId7" Type="http://schemas.openxmlformats.org/officeDocument/2006/relationships/hyperlink" Target="https://podminky.urs.cz/item/CS_URS_2022_01/113202111" TargetMode="External" /><Relationship Id="rId8" Type="http://schemas.openxmlformats.org/officeDocument/2006/relationships/hyperlink" Target="https://podminky.urs.cz/item/CS_URS_2022_01/131251100" TargetMode="External" /><Relationship Id="rId9" Type="http://schemas.openxmlformats.org/officeDocument/2006/relationships/hyperlink" Target="https://podminky.urs.cz/item/CS_URS_2022_01/132212331" TargetMode="External" /><Relationship Id="rId10" Type="http://schemas.openxmlformats.org/officeDocument/2006/relationships/hyperlink" Target="https://podminky.urs.cz/item/CS_URS_2022_01/132251252" TargetMode="External" /><Relationship Id="rId11" Type="http://schemas.openxmlformats.org/officeDocument/2006/relationships/hyperlink" Target="https://podminky.urs.cz/item/CS_URS_2022_01/162251102" TargetMode="External" /><Relationship Id="rId12" Type="http://schemas.openxmlformats.org/officeDocument/2006/relationships/hyperlink" Target="https://podminky.urs.cz/item/CS_URS_2022_01/162751117" TargetMode="External" /><Relationship Id="rId13" Type="http://schemas.openxmlformats.org/officeDocument/2006/relationships/hyperlink" Target="https://podminky.urs.cz/item/CS_URS_2022_01/162751119" TargetMode="External" /><Relationship Id="rId14" Type="http://schemas.openxmlformats.org/officeDocument/2006/relationships/hyperlink" Target="https://podminky.urs.cz/item/CS_URS_2022_01/167151101" TargetMode="External" /><Relationship Id="rId15" Type="http://schemas.openxmlformats.org/officeDocument/2006/relationships/hyperlink" Target="https://podminky.urs.cz/item/CS_URS_2022_01/171152501" TargetMode="External" /><Relationship Id="rId16" Type="http://schemas.openxmlformats.org/officeDocument/2006/relationships/hyperlink" Target="https://podminky.urs.cz/item/CS_URS_2022_01/171201231" TargetMode="External" /><Relationship Id="rId17" Type="http://schemas.openxmlformats.org/officeDocument/2006/relationships/hyperlink" Target="https://podminky.urs.cz/item/CS_URS_2022_01/171251201" TargetMode="External" /><Relationship Id="rId18" Type="http://schemas.openxmlformats.org/officeDocument/2006/relationships/hyperlink" Target="https://podminky.urs.cz/item/CS_URS_2022_01/174151101" TargetMode="External" /><Relationship Id="rId19" Type="http://schemas.openxmlformats.org/officeDocument/2006/relationships/hyperlink" Target="https://podminky.urs.cz/item/CS_URS_2022_01/181111111" TargetMode="External" /><Relationship Id="rId20" Type="http://schemas.openxmlformats.org/officeDocument/2006/relationships/hyperlink" Target="https://podminky.urs.cz/item/CS_URS_2022_01/181411131" TargetMode="External" /><Relationship Id="rId21" Type="http://schemas.openxmlformats.org/officeDocument/2006/relationships/hyperlink" Target="https://podminky.urs.cz/item/CS_URS_2022_01/182303111" TargetMode="External" /><Relationship Id="rId22" Type="http://schemas.openxmlformats.org/officeDocument/2006/relationships/hyperlink" Target="https://podminky.urs.cz/item/CS_URS_2022_01/185803211" TargetMode="External" /><Relationship Id="rId23" Type="http://schemas.openxmlformats.org/officeDocument/2006/relationships/hyperlink" Target="https://podminky.urs.cz/item/CS_URS_2022_01/274313711" TargetMode="External" /><Relationship Id="rId24" Type="http://schemas.openxmlformats.org/officeDocument/2006/relationships/hyperlink" Target="https://podminky.urs.cz/item/CS_URS_2022_01/319201321" TargetMode="External" /><Relationship Id="rId25" Type="http://schemas.openxmlformats.org/officeDocument/2006/relationships/hyperlink" Target="https://podminky.urs.cz/item/CS_URS_2022_01/434311115" TargetMode="External" /><Relationship Id="rId26" Type="http://schemas.openxmlformats.org/officeDocument/2006/relationships/hyperlink" Target="https://podminky.urs.cz/item/CS_URS_2022_01/434351141" TargetMode="External" /><Relationship Id="rId27" Type="http://schemas.openxmlformats.org/officeDocument/2006/relationships/hyperlink" Target="https://podminky.urs.cz/item/CS_URS_2022_01/434351142" TargetMode="External" /><Relationship Id="rId28" Type="http://schemas.openxmlformats.org/officeDocument/2006/relationships/hyperlink" Target="https://podminky.urs.cz/item/CS_URS_2022_01/564782111" TargetMode="External" /><Relationship Id="rId29" Type="http://schemas.openxmlformats.org/officeDocument/2006/relationships/hyperlink" Target="https://podminky.urs.cz/item/CS_URS_2022_01/564831011" TargetMode="External" /><Relationship Id="rId30" Type="http://schemas.openxmlformats.org/officeDocument/2006/relationships/hyperlink" Target="https://podminky.urs.cz/item/CS_URS_2022_01/564851011" TargetMode="External" /><Relationship Id="rId31" Type="http://schemas.openxmlformats.org/officeDocument/2006/relationships/hyperlink" Target="https://podminky.urs.cz/item/CS_URS_2022_01/564861011" TargetMode="External" /><Relationship Id="rId32" Type="http://schemas.openxmlformats.org/officeDocument/2006/relationships/hyperlink" Target="https://podminky.urs.cz/item/CS_URS_2022_01/596212211" TargetMode="External" /><Relationship Id="rId33" Type="http://schemas.openxmlformats.org/officeDocument/2006/relationships/hyperlink" Target="https://podminky.urs.cz/item/CS_URS_2022_01/596811120" TargetMode="External" /><Relationship Id="rId34" Type="http://schemas.openxmlformats.org/officeDocument/2006/relationships/hyperlink" Target="https://podminky.urs.cz/item/CS_URS_2022_01/612131151" TargetMode="External" /><Relationship Id="rId35" Type="http://schemas.openxmlformats.org/officeDocument/2006/relationships/hyperlink" Target="https://podminky.urs.cz/item/CS_URS_2022_01/612324111" TargetMode="External" /><Relationship Id="rId36" Type="http://schemas.openxmlformats.org/officeDocument/2006/relationships/hyperlink" Target="https://podminky.urs.cz/item/CS_URS_2022_01/612325131" TargetMode="External" /><Relationship Id="rId37" Type="http://schemas.openxmlformats.org/officeDocument/2006/relationships/hyperlink" Target="https://podminky.urs.cz/item/CS_URS_2022_01/612325191" TargetMode="External" /><Relationship Id="rId38" Type="http://schemas.openxmlformats.org/officeDocument/2006/relationships/hyperlink" Target="https://podminky.urs.cz/item/CS_URS_2022_01/612328131" TargetMode="External" /><Relationship Id="rId39" Type="http://schemas.openxmlformats.org/officeDocument/2006/relationships/hyperlink" Target="https://podminky.urs.cz/item/CS_URS_2022_01/619991001" TargetMode="External" /><Relationship Id="rId40" Type="http://schemas.openxmlformats.org/officeDocument/2006/relationships/hyperlink" Target="https://podminky.urs.cz/item/CS_URS_2022_01/619991011" TargetMode="External" /><Relationship Id="rId41" Type="http://schemas.openxmlformats.org/officeDocument/2006/relationships/hyperlink" Target="https://podminky.urs.cz/item/CS_URS_2022_01/619996117" TargetMode="External" /><Relationship Id="rId42" Type="http://schemas.openxmlformats.org/officeDocument/2006/relationships/hyperlink" Target="https://podminky.urs.cz/item/CS_URS_2022_01/619996145" TargetMode="External" /><Relationship Id="rId43" Type="http://schemas.openxmlformats.org/officeDocument/2006/relationships/hyperlink" Target="https://podminky.urs.cz/item/CS_URS_2022_01/622131101" TargetMode="External" /><Relationship Id="rId44" Type="http://schemas.openxmlformats.org/officeDocument/2006/relationships/hyperlink" Target="https://podminky.urs.cz/item/CS_URS_2022_01/622131121" TargetMode="External" /><Relationship Id="rId45" Type="http://schemas.openxmlformats.org/officeDocument/2006/relationships/hyperlink" Target="https://podminky.urs.cz/item/CS_URS_2022_01/622135002" TargetMode="External" /><Relationship Id="rId46" Type="http://schemas.openxmlformats.org/officeDocument/2006/relationships/hyperlink" Target="https://podminky.urs.cz/item/CS_URS_2022_01/622135092" TargetMode="External" /><Relationship Id="rId47" Type="http://schemas.openxmlformats.org/officeDocument/2006/relationships/hyperlink" Target="https://podminky.urs.cz/item/CS_URS_2022_01/629991001" TargetMode="External" /><Relationship Id="rId48" Type="http://schemas.openxmlformats.org/officeDocument/2006/relationships/hyperlink" Target="https://podminky.urs.cz/item/CS_URS_2022_01/629991011" TargetMode="External" /><Relationship Id="rId49" Type="http://schemas.openxmlformats.org/officeDocument/2006/relationships/hyperlink" Target="https://podminky.urs.cz/item/CS_URS_2022_01/631311135" TargetMode="External" /><Relationship Id="rId50" Type="http://schemas.openxmlformats.org/officeDocument/2006/relationships/hyperlink" Target="https://podminky.urs.cz/item/CS_URS_2022_01/631319013" TargetMode="External" /><Relationship Id="rId51" Type="http://schemas.openxmlformats.org/officeDocument/2006/relationships/hyperlink" Target="https://podminky.urs.cz/item/CS_URS_2022_01/631319185" TargetMode="External" /><Relationship Id="rId52" Type="http://schemas.openxmlformats.org/officeDocument/2006/relationships/hyperlink" Target="https://podminky.urs.cz/item/CS_URS_2022_01/631319197" TargetMode="External" /><Relationship Id="rId53" Type="http://schemas.openxmlformats.org/officeDocument/2006/relationships/hyperlink" Target="https://podminky.urs.cz/item/CS_URS_2022_01/631351101" TargetMode="External" /><Relationship Id="rId54" Type="http://schemas.openxmlformats.org/officeDocument/2006/relationships/hyperlink" Target="https://podminky.urs.cz/item/CS_URS_2022_01/631351102" TargetMode="External" /><Relationship Id="rId55" Type="http://schemas.openxmlformats.org/officeDocument/2006/relationships/hyperlink" Target="https://podminky.urs.cz/item/CS_URS_2022_01/631362021" TargetMode="External" /><Relationship Id="rId56" Type="http://schemas.openxmlformats.org/officeDocument/2006/relationships/hyperlink" Target="https://podminky.urs.cz/item/CS_URS_2022_01/916231213" TargetMode="External" /><Relationship Id="rId57" Type="http://schemas.openxmlformats.org/officeDocument/2006/relationships/hyperlink" Target="https://podminky.urs.cz/item/CS_URS_2022_01/935112111" TargetMode="External" /><Relationship Id="rId58" Type="http://schemas.openxmlformats.org/officeDocument/2006/relationships/hyperlink" Target="https://podminky.urs.cz/item/CS_URS_2022_01/935112911" TargetMode="External" /><Relationship Id="rId59" Type="http://schemas.openxmlformats.org/officeDocument/2006/relationships/hyperlink" Target="https://podminky.urs.cz/item/CS_URS_2022_01/935932211" TargetMode="External" /><Relationship Id="rId60" Type="http://schemas.openxmlformats.org/officeDocument/2006/relationships/hyperlink" Target="https://podminky.urs.cz/item/CS_URS_2022_01/935932611" TargetMode="External" /><Relationship Id="rId61" Type="http://schemas.openxmlformats.org/officeDocument/2006/relationships/hyperlink" Target="https://podminky.urs.cz/item/CS_URS_2022_01/935932626" TargetMode="External" /><Relationship Id="rId62" Type="http://schemas.openxmlformats.org/officeDocument/2006/relationships/hyperlink" Target="https://podminky.urs.cz/item/CS_URS_2022_01/949101111" TargetMode="External" /><Relationship Id="rId63" Type="http://schemas.openxmlformats.org/officeDocument/2006/relationships/hyperlink" Target="https://podminky.urs.cz/item/CS_URS_2022_01/952901111" TargetMode="External" /><Relationship Id="rId64" Type="http://schemas.openxmlformats.org/officeDocument/2006/relationships/hyperlink" Target="https://podminky.urs.cz/item/CS_URS_2022_01/952906113" TargetMode="External" /><Relationship Id="rId65" Type="http://schemas.openxmlformats.org/officeDocument/2006/relationships/hyperlink" Target="https://podminky.urs.cz/item/CS_URS_2022_01/963042819" TargetMode="External" /><Relationship Id="rId66" Type="http://schemas.openxmlformats.org/officeDocument/2006/relationships/hyperlink" Target="https://podminky.urs.cz/item/CS_URS_2022_01/965043431" TargetMode="External" /><Relationship Id="rId67" Type="http://schemas.openxmlformats.org/officeDocument/2006/relationships/hyperlink" Target="https://podminky.urs.cz/item/CS_URS_2022_01/965049112" TargetMode="External" /><Relationship Id="rId68" Type="http://schemas.openxmlformats.org/officeDocument/2006/relationships/hyperlink" Target="https://podminky.urs.cz/item/CS_URS_2022_01/966008211" TargetMode="External" /><Relationship Id="rId69" Type="http://schemas.openxmlformats.org/officeDocument/2006/relationships/hyperlink" Target="https://podminky.urs.cz/item/CS_URS_2022_01/966008221" TargetMode="External" /><Relationship Id="rId70" Type="http://schemas.openxmlformats.org/officeDocument/2006/relationships/hyperlink" Target="https://podminky.urs.cz/item/CS_URS_2022_01/976071111" TargetMode="External" /><Relationship Id="rId71" Type="http://schemas.openxmlformats.org/officeDocument/2006/relationships/hyperlink" Target="https://podminky.urs.cz/item/CS_URS_2022_01/977131113" TargetMode="External" /><Relationship Id="rId72" Type="http://schemas.openxmlformats.org/officeDocument/2006/relationships/hyperlink" Target="https://podminky.urs.cz/item/CS_URS_2022_01/978013191" TargetMode="External" /><Relationship Id="rId73" Type="http://schemas.openxmlformats.org/officeDocument/2006/relationships/hyperlink" Target="https://podminky.urs.cz/item/CS_URS_2022_01/978059541" TargetMode="External" /><Relationship Id="rId74" Type="http://schemas.openxmlformats.org/officeDocument/2006/relationships/hyperlink" Target="https://podminky.urs.cz/item/CS_URS_2022_01/979054451" TargetMode="External" /><Relationship Id="rId75" Type="http://schemas.openxmlformats.org/officeDocument/2006/relationships/hyperlink" Target="https://podminky.urs.cz/item/CS_URS_2022_01/985131311" TargetMode="External" /><Relationship Id="rId76" Type="http://schemas.openxmlformats.org/officeDocument/2006/relationships/hyperlink" Target="https://podminky.urs.cz/item/CS_URS_2022_01/985142112" TargetMode="External" /><Relationship Id="rId77" Type="http://schemas.openxmlformats.org/officeDocument/2006/relationships/hyperlink" Target="https://podminky.urs.cz/item/CS_URS_2022_01/997013213" TargetMode="External" /><Relationship Id="rId78" Type="http://schemas.openxmlformats.org/officeDocument/2006/relationships/hyperlink" Target="https://podminky.urs.cz/item/CS_URS_2022_01/997013219" TargetMode="External" /><Relationship Id="rId79" Type="http://schemas.openxmlformats.org/officeDocument/2006/relationships/hyperlink" Target="https://podminky.urs.cz/item/CS_URS_2022_01/997013501" TargetMode="External" /><Relationship Id="rId80" Type="http://schemas.openxmlformats.org/officeDocument/2006/relationships/hyperlink" Target="https://podminky.urs.cz/item/CS_URS_2022_01/997013509" TargetMode="External" /><Relationship Id="rId81" Type="http://schemas.openxmlformats.org/officeDocument/2006/relationships/hyperlink" Target="https://podminky.urs.cz/item/CS_URS_2022_01/997013871" TargetMode="External" /><Relationship Id="rId82" Type="http://schemas.openxmlformats.org/officeDocument/2006/relationships/hyperlink" Target="https://podminky.urs.cz/item/CS_URS_2022_01/998018002" TargetMode="External" /><Relationship Id="rId83" Type="http://schemas.openxmlformats.org/officeDocument/2006/relationships/hyperlink" Target="https://podminky.urs.cz/item/CS_URS_2022_01/711132101" TargetMode="External" /><Relationship Id="rId84" Type="http://schemas.openxmlformats.org/officeDocument/2006/relationships/hyperlink" Target="https://podminky.urs.cz/item/CS_URS_2022_01/711161212" TargetMode="External" /><Relationship Id="rId85" Type="http://schemas.openxmlformats.org/officeDocument/2006/relationships/hyperlink" Target="https://podminky.urs.cz/item/CS_URS_2022_01/711161384" TargetMode="External" /><Relationship Id="rId86" Type="http://schemas.openxmlformats.org/officeDocument/2006/relationships/hyperlink" Target="https://podminky.urs.cz/item/CS_URS_2022_01/711161391" TargetMode="External" /><Relationship Id="rId87" Type="http://schemas.openxmlformats.org/officeDocument/2006/relationships/hyperlink" Target="https://podminky.urs.cz/item/CS_URS_2022_01/711412053" TargetMode="External" /><Relationship Id="rId88" Type="http://schemas.openxmlformats.org/officeDocument/2006/relationships/hyperlink" Target="https://podminky.urs.cz/item/CS_URS_2022_01/998711102" TargetMode="External" /><Relationship Id="rId89" Type="http://schemas.openxmlformats.org/officeDocument/2006/relationships/hyperlink" Target="https://podminky.urs.cz/item/CS_URS_2022_01/998711181" TargetMode="External" /><Relationship Id="rId90" Type="http://schemas.openxmlformats.org/officeDocument/2006/relationships/hyperlink" Target="https://podminky.urs.cz/item/CS_URS_2022_01/761661001" TargetMode="External" /><Relationship Id="rId91" Type="http://schemas.openxmlformats.org/officeDocument/2006/relationships/hyperlink" Target="https://podminky.urs.cz/item/CS_URS_2022_01/998761102" TargetMode="External" /><Relationship Id="rId92" Type="http://schemas.openxmlformats.org/officeDocument/2006/relationships/hyperlink" Target="https://podminky.urs.cz/item/CS_URS_2022_01/998761181" TargetMode="External" /><Relationship Id="rId93" Type="http://schemas.openxmlformats.org/officeDocument/2006/relationships/hyperlink" Target="https://podminky.urs.cz/item/CS_URS_2022_01/763164822" TargetMode="External" /><Relationship Id="rId94" Type="http://schemas.openxmlformats.org/officeDocument/2006/relationships/hyperlink" Target="https://podminky.urs.cz/item/CS_URS_2022_01/763182314" TargetMode="External" /><Relationship Id="rId95" Type="http://schemas.openxmlformats.org/officeDocument/2006/relationships/hyperlink" Target="https://podminky.urs.cz/item/CS_URS_2022_01/998763302" TargetMode="External" /><Relationship Id="rId96" Type="http://schemas.openxmlformats.org/officeDocument/2006/relationships/hyperlink" Target="https://podminky.urs.cz/item/CS_URS_2022_01/998763381" TargetMode="External" /><Relationship Id="rId97" Type="http://schemas.openxmlformats.org/officeDocument/2006/relationships/hyperlink" Target="https://podminky.urs.cz/item/CS_URS_2022_01/764002881" TargetMode="External" /><Relationship Id="rId98" Type="http://schemas.openxmlformats.org/officeDocument/2006/relationships/hyperlink" Target="https://podminky.urs.cz/item/CS_URS_2022_01/766411811" TargetMode="External" /><Relationship Id="rId99" Type="http://schemas.openxmlformats.org/officeDocument/2006/relationships/hyperlink" Target="https://podminky.urs.cz/item/CS_URS_2022_01/766411822" TargetMode="External" /><Relationship Id="rId100" Type="http://schemas.openxmlformats.org/officeDocument/2006/relationships/hyperlink" Target="https://podminky.urs.cz/item/CS_URS_2022_01/766671026" TargetMode="External" /><Relationship Id="rId101" Type="http://schemas.openxmlformats.org/officeDocument/2006/relationships/hyperlink" Target="https://podminky.urs.cz/item/CS_URS_2022_01/766674811" TargetMode="External" /><Relationship Id="rId102" Type="http://schemas.openxmlformats.org/officeDocument/2006/relationships/hyperlink" Target="https://podminky.urs.cz/item/CS_URS_2022_01/766825821" TargetMode="External" /><Relationship Id="rId103" Type="http://schemas.openxmlformats.org/officeDocument/2006/relationships/hyperlink" Target="https://podminky.urs.cz/item/CS_URS_2022_01/998766102" TargetMode="External" /><Relationship Id="rId104" Type="http://schemas.openxmlformats.org/officeDocument/2006/relationships/hyperlink" Target="https://podminky.urs.cz/item/CS_URS_2022_01/998766181" TargetMode="External" /><Relationship Id="rId105" Type="http://schemas.openxmlformats.org/officeDocument/2006/relationships/hyperlink" Target="https://podminky.urs.cz/item/CS_URS_2022_01/767163221" TargetMode="External" /><Relationship Id="rId106" Type="http://schemas.openxmlformats.org/officeDocument/2006/relationships/hyperlink" Target="https://podminky.urs.cz/item/CS_URS_2022_01/767640111" TargetMode="External" /><Relationship Id="rId107" Type="http://schemas.openxmlformats.org/officeDocument/2006/relationships/hyperlink" Target="https://podminky.urs.cz/item/CS_URS_2022_01/767648351" TargetMode="External" /><Relationship Id="rId108" Type="http://schemas.openxmlformats.org/officeDocument/2006/relationships/hyperlink" Target="https://podminky.urs.cz/item/CS_URS_2022_01/767649191" TargetMode="External" /><Relationship Id="rId109" Type="http://schemas.openxmlformats.org/officeDocument/2006/relationships/hyperlink" Target="https://podminky.urs.cz/item/CS_URS_2022_01/767649194" TargetMode="External" /><Relationship Id="rId110" Type="http://schemas.openxmlformats.org/officeDocument/2006/relationships/hyperlink" Target="https://podminky.urs.cz/item/CS_URS_2022_01/998767102" TargetMode="External" /><Relationship Id="rId111" Type="http://schemas.openxmlformats.org/officeDocument/2006/relationships/hyperlink" Target="https://podminky.urs.cz/item/CS_URS_2022_01/998767181" TargetMode="External" /><Relationship Id="rId112" Type="http://schemas.openxmlformats.org/officeDocument/2006/relationships/hyperlink" Target="https://podminky.urs.cz/item/CS_URS_2022_01/771111012" TargetMode="External" /><Relationship Id="rId113" Type="http://schemas.openxmlformats.org/officeDocument/2006/relationships/hyperlink" Target="https://podminky.urs.cz/item/CS_URS_2022_01/771121011" TargetMode="External" /><Relationship Id="rId114" Type="http://schemas.openxmlformats.org/officeDocument/2006/relationships/hyperlink" Target="https://podminky.urs.cz/item/CS_URS_2022_01/771161022" TargetMode="External" /><Relationship Id="rId115" Type="http://schemas.openxmlformats.org/officeDocument/2006/relationships/hyperlink" Target="https://podminky.urs.cz/item/CS_URS_2022_01/771274123" TargetMode="External" /><Relationship Id="rId116" Type="http://schemas.openxmlformats.org/officeDocument/2006/relationships/hyperlink" Target="https://podminky.urs.cz/item/CS_URS_2022_01/771274242" TargetMode="External" /><Relationship Id="rId117" Type="http://schemas.openxmlformats.org/officeDocument/2006/relationships/hyperlink" Target="https://podminky.urs.cz/item/CS_URS_2022_01/771592011" TargetMode="External" /><Relationship Id="rId118" Type="http://schemas.openxmlformats.org/officeDocument/2006/relationships/hyperlink" Target="https://podminky.urs.cz/item/CS_URS_2022_01/998771102" TargetMode="External" /><Relationship Id="rId119" Type="http://schemas.openxmlformats.org/officeDocument/2006/relationships/hyperlink" Target="https://podminky.urs.cz/item/CS_URS_2022_01/998771181" TargetMode="External" /><Relationship Id="rId120" Type="http://schemas.openxmlformats.org/officeDocument/2006/relationships/hyperlink" Target="https://podminky.urs.cz/item/CS_URS_2022_01/776111323" TargetMode="External" /><Relationship Id="rId121" Type="http://schemas.openxmlformats.org/officeDocument/2006/relationships/hyperlink" Target="https://podminky.urs.cz/item/CS_URS_2022_01/776141221" TargetMode="External" /><Relationship Id="rId122" Type="http://schemas.openxmlformats.org/officeDocument/2006/relationships/hyperlink" Target="https://podminky.urs.cz/item/CS_URS_2022_01/776143131" TargetMode="External" /><Relationship Id="rId123" Type="http://schemas.openxmlformats.org/officeDocument/2006/relationships/hyperlink" Target="https://podminky.urs.cz/item/CS_URS_2022_01/776144111" TargetMode="External" /><Relationship Id="rId124" Type="http://schemas.openxmlformats.org/officeDocument/2006/relationships/hyperlink" Target="https://podminky.urs.cz/item/CS_URS_2022_01/998776102" TargetMode="External" /><Relationship Id="rId125" Type="http://schemas.openxmlformats.org/officeDocument/2006/relationships/hyperlink" Target="https://podminky.urs.cz/item/CS_URS_2022_01/998776181" TargetMode="External" /><Relationship Id="rId126" Type="http://schemas.openxmlformats.org/officeDocument/2006/relationships/hyperlink" Target="https://podminky.urs.cz/item/CS_URS_2022_01/783901453" TargetMode="External" /><Relationship Id="rId127" Type="http://schemas.openxmlformats.org/officeDocument/2006/relationships/hyperlink" Target="https://podminky.urs.cz/item/CS_URS_2022_01/783913171" TargetMode="External" /><Relationship Id="rId128" Type="http://schemas.openxmlformats.org/officeDocument/2006/relationships/hyperlink" Target="https://podminky.urs.cz/item/CS_URS_2022_01/784111001" TargetMode="External" /><Relationship Id="rId129" Type="http://schemas.openxmlformats.org/officeDocument/2006/relationships/hyperlink" Target="https://podminky.urs.cz/item/CS_URS_2022_01/784121001" TargetMode="External" /><Relationship Id="rId130" Type="http://schemas.openxmlformats.org/officeDocument/2006/relationships/hyperlink" Target="https://podminky.urs.cz/item/CS_URS_2022_01/784121011" TargetMode="External" /><Relationship Id="rId131" Type="http://schemas.openxmlformats.org/officeDocument/2006/relationships/hyperlink" Target="https://podminky.urs.cz/item/CS_URS_2022_01/784181111" TargetMode="External" /><Relationship Id="rId132" Type="http://schemas.openxmlformats.org/officeDocument/2006/relationships/hyperlink" Target="https://podminky.urs.cz/item/CS_URS_2022_01/784181121" TargetMode="External" /><Relationship Id="rId133" Type="http://schemas.openxmlformats.org/officeDocument/2006/relationships/hyperlink" Target="https://podminky.urs.cz/item/CS_URS_2022_01/784221101" TargetMode="External" /><Relationship Id="rId134" Type="http://schemas.openxmlformats.org/officeDocument/2006/relationships/hyperlink" Target="https://podminky.urs.cz/item/CS_URS_2022_01/784321031" TargetMode="External" /><Relationship Id="rId135" Type="http://schemas.openxmlformats.org/officeDocument/2006/relationships/hyperlink" Target="https://podminky.urs.cz/item/CS_URS_2022_01/786623111" TargetMode="External" /><Relationship Id="rId136" Type="http://schemas.openxmlformats.org/officeDocument/2006/relationships/hyperlink" Target="https://podminky.urs.cz/item/CS_URS_2022_01/998786102" TargetMode="External" /><Relationship Id="rId137" Type="http://schemas.openxmlformats.org/officeDocument/2006/relationships/hyperlink" Target="https://podminky.urs.cz/item/CS_URS_2022_01/998786181" TargetMode="External" /><Relationship Id="rId13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9003131" TargetMode="External" /><Relationship Id="rId2" Type="http://schemas.openxmlformats.org/officeDocument/2006/relationships/hyperlink" Target="https://podminky.urs.cz/item/CS_URS_2022_01/119003132" TargetMode="External" /><Relationship Id="rId3" Type="http://schemas.openxmlformats.org/officeDocument/2006/relationships/hyperlink" Target="https://podminky.urs.cz/item/CS_URS_2022_01/119004111" TargetMode="External" /><Relationship Id="rId4" Type="http://schemas.openxmlformats.org/officeDocument/2006/relationships/hyperlink" Target="https://podminky.urs.cz/item/CS_URS_2022_01/119004112" TargetMode="External" /><Relationship Id="rId5" Type="http://schemas.openxmlformats.org/officeDocument/2006/relationships/hyperlink" Target="https://podminky.urs.cz/item/CS_URS_2022_01/132254102" TargetMode="External" /><Relationship Id="rId6" Type="http://schemas.openxmlformats.org/officeDocument/2006/relationships/hyperlink" Target="https://podminky.urs.cz/item/CS_URS_2022_01/139001101" TargetMode="External" /><Relationship Id="rId7" Type="http://schemas.openxmlformats.org/officeDocument/2006/relationships/hyperlink" Target="https://podminky.urs.cz/item/CS_URS_2022_01/151101101" TargetMode="External" /><Relationship Id="rId8" Type="http://schemas.openxmlformats.org/officeDocument/2006/relationships/hyperlink" Target="https://podminky.urs.cz/item/CS_URS_2022_01/151101111" TargetMode="External" /><Relationship Id="rId9" Type="http://schemas.openxmlformats.org/officeDocument/2006/relationships/hyperlink" Target="https://podminky.urs.cz/item/CS_URS_2022_01/161151103" TargetMode="External" /><Relationship Id="rId10" Type="http://schemas.openxmlformats.org/officeDocument/2006/relationships/hyperlink" Target="https://podminky.urs.cz/item/CS_URS_2022_01/162251102" TargetMode="External" /><Relationship Id="rId11" Type="http://schemas.openxmlformats.org/officeDocument/2006/relationships/hyperlink" Target="https://podminky.urs.cz/item/CS_URS_2022_01/162751117" TargetMode="External" /><Relationship Id="rId12" Type="http://schemas.openxmlformats.org/officeDocument/2006/relationships/hyperlink" Target="https://podminky.urs.cz/item/CS_URS_2022_01/162751119" TargetMode="External" /><Relationship Id="rId13" Type="http://schemas.openxmlformats.org/officeDocument/2006/relationships/hyperlink" Target="https://podminky.urs.cz/item/CS_URS_2022_01/167151101" TargetMode="External" /><Relationship Id="rId14" Type="http://schemas.openxmlformats.org/officeDocument/2006/relationships/hyperlink" Target="https://podminky.urs.cz/item/CS_URS_2022_01/171201231" TargetMode="External" /><Relationship Id="rId15" Type="http://schemas.openxmlformats.org/officeDocument/2006/relationships/hyperlink" Target="https://podminky.urs.cz/item/CS_URS_2022_01/171251201" TargetMode="External" /><Relationship Id="rId16" Type="http://schemas.openxmlformats.org/officeDocument/2006/relationships/hyperlink" Target="https://podminky.urs.cz/item/CS_URS_2022_01/174151101" TargetMode="External" /><Relationship Id="rId17" Type="http://schemas.openxmlformats.org/officeDocument/2006/relationships/hyperlink" Target="https://podminky.urs.cz/item/CS_URS_2022_01/175151101" TargetMode="External" /><Relationship Id="rId18" Type="http://schemas.openxmlformats.org/officeDocument/2006/relationships/hyperlink" Target="https://podminky.urs.cz/item/CS_URS_2022_01/451573111" TargetMode="External" /><Relationship Id="rId19" Type="http://schemas.openxmlformats.org/officeDocument/2006/relationships/hyperlink" Target="https://podminky.urs.cz/item/CS_URS_2022_01/871313121" TargetMode="External" /><Relationship Id="rId20" Type="http://schemas.openxmlformats.org/officeDocument/2006/relationships/hyperlink" Target="https://podminky.urs.cz/item/CS_URS_2022_01/998276101" TargetMode="External" /><Relationship Id="rId21" Type="http://schemas.openxmlformats.org/officeDocument/2006/relationships/hyperlink" Target="https://podminky.urs.cz/item/CS_URS_2022_01/230170004" TargetMode="External" /><Relationship Id="rId22" Type="http://schemas.openxmlformats.org/officeDocument/2006/relationships/hyperlink" Target="https://podminky.urs.cz/item/CS_URS_2022_01/230170014" TargetMode="External" /><Relationship Id="rId23" Type="http://schemas.openxmlformats.org/officeDocument/2006/relationships/hyperlink" Target="https://podminky.urs.cz/item/CS_URS_2022_01/HZS1292" TargetMode="External" /><Relationship Id="rId2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1503000" TargetMode="External" /><Relationship Id="rId2" Type="http://schemas.openxmlformats.org/officeDocument/2006/relationships/hyperlink" Target="https://podminky.urs.cz/item/CS_URS_2022_01/012002000" TargetMode="External" /><Relationship Id="rId3" Type="http://schemas.openxmlformats.org/officeDocument/2006/relationships/hyperlink" Target="https://podminky.urs.cz/item/CS_URS_2022_01/013254000" TargetMode="External" /><Relationship Id="rId4" Type="http://schemas.openxmlformats.org/officeDocument/2006/relationships/hyperlink" Target="https://podminky.urs.cz/item/CS_URS_2022_01/030001000" TargetMode="External" /><Relationship Id="rId5" Type="http://schemas.openxmlformats.org/officeDocument/2006/relationships/hyperlink" Target="https://podminky.urs.cz/item/CS_URS_2022_01/044002000" TargetMode="External" /><Relationship Id="rId6" Type="http://schemas.openxmlformats.org/officeDocument/2006/relationships/hyperlink" Target="https://podminky.urs.cz/item/CS_URS_2022_01/045002000" TargetMode="External" /><Relationship Id="rId7" Type="http://schemas.openxmlformats.org/officeDocument/2006/relationships/hyperlink" Target="https://podminky.urs.cz/item/CS_URS_2022_01/071103000" TargetMode="External" /><Relationship Id="rId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>
      <selection activeCell="D58" sqref="D58:H5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403"/>
      <c r="AS2" s="403"/>
      <c r="AT2" s="403"/>
      <c r="AU2" s="403"/>
      <c r="AV2" s="403"/>
      <c r="AW2" s="403"/>
      <c r="AX2" s="403"/>
      <c r="AY2" s="403"/>
      <c r="AZ2" s="403"/>
      <c r="BA2" s="403"/>
      <c r="BB2" s="403"/>
      <c r="BC2" s="403"/>
      <c r="BD2" s="403"/>
      <c r="BE2" s="403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87" t="s">
        <v>14</v>
      </c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25"/>
      <c r="AQ5" s="25"/>
      <c r="AR5" s="23"/>
      <c r="BE5" s="384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89" t="s">
        <v>17</v>
      </c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25"/>
      <c r="AQ6" s="25"/>
      <c r="AR6" s="23"/>
      <c r="BE6" s="385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21</v>
      </c>
      <c r="AO7" s="25"/>
      <c r="AP7" s="25"/>
      <c r="AQ7" s="25"/>
      <c r="AR7" s="23"/>
      <c r="BE7" s="385"/>
      <c r="BS7" s="20" t="s">
        <v>6</v>
      </c>
    </row>
    <row r="8" spans="2:71" s="1" customFormat="1" ht="12" customHeight="1">
      <c r="B8" s="24"/>
      <c r="C8" s="25"/>
      <c r="D8" s="32" t="s">
        <v>22</v>
      </c>
      <c r="E8" s="25"/>
      <c r="F8" s="25"/>
      <c r="G8" s="25"/>
      <c r="H8" s="25"/>
      <c r="I8" s="25"/>
      <c r="J8" s="25"/>
      <c r="K8" s="30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24</v>
      </c>
      <c r="AL8" s="25"/>
      <c r="AM8" s="25"/>
      <c r="AN8" s="33" t="s">
        <v>25</v>
      </c>
      <c r="AO8" s="25"/>
      <c r="AP8" s="25"/>
      <c r="AQ8" s="25"/>
      <c r="AR8" s="23"/>
      <c r="BE8" s="385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85"/>
      <c r="BS9" s="20" t="s">
        <v>6</v>
      </c>
    </row>
    <row r="10" spans="2:71" s="1" customFormat="1" ht="12" customHeight="1">
      <c r="B10" s="24"/>
      <c r="C10" s="25"/>
      <c r="D10" s="32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27</v>
      </c>
      <c r="AL10" s="25"/>
      <c r="AM10" s="25"/>
      <c r="AN10" s="30" t="s">
        <v>21</v>
      </c>
      <c r="AO10" s="25"/>
      <c r="AP10" s="25"/>
      <c r="AQ10" s="25"/>
      <c r="AR10" s="23"/>
      <c r="BE10" s="385"/>
      <c r="BS10" s="20" t="s">
        <v>6</v>
      </c>
    </row>
    <row r="11" spans="2:71" s="1" customFormat="1" ht="18.4" customHeight="1">
      <c r="B11" s="24"/>
      <c r="C11" s="25"/>
      <c r="D11" s="25"/>
      <c r="E11" s="30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29</v>
      </c>
      <c r="AL11" s="25"/>
      <c r="AM11" s="25"/>
      <c r="AN11" s="30" t="s">
        <v>21</v>
      </c>
      <c r="AO11" s="25"/>
      <c r="AP11" s="25"/>
      <c r="AQ11" s="25"/>
      <c r="AR11" s="23"/>
      <c r="BE11" s="385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85"/>
      <c r="BS12" s="20" t="s">
        <v>6</v>
      </c>
    </row>
    <row r="13" spans="2:71" s="1" customFormat="1" ht="12" customHeight="1">
      <c r="B13" s="24"/>
      <c r="C13" s="25"/>
      <c r="D13" s="32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27</v>
      </c>
      <c r="AL13" s="25"/>
      <c r="AM13" s="25"/>
      <c r="AN13" s="34" t="s">
        <v>31</v>
      </c>
      <c r="AO13" s="25"/>
      <c r="AP13" s="25"/>
      <c r="AQ13" s="25"/>
      <c r="AR13" s="23"/>
      <c r="BE13" s="385"/>
      <c r="BS13" s="20" t="s">
        <v>6</v>
      </c>
    </row>
    <row r="14" spans="2:71" ht="12.75">
      <c r="B14" s="24"/>
      <c r="C14" s="25"/>
      <c r="D14" s="25"/>
      <c r="E14" s="390" t="s">
        <v>31</v>
      </c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2" t="s">
        <v>29</v>
      </c>
      <c r="AL14" s="25"/>
      <c r="AM14" s="25"/>
      <c r="AN14" s="34" t="s">
        <v>31</v>
      </c>
      <c r="AO14" s="25"/>
      <c r="AP14" s="25"/>
      <c r="AQ14" s="25"/>
      <c r="AR14" s="23"/>
      <c r="BE14" s="385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85"/>
      <c r="BS15" s="20" t="s">
        <v>4</v>
      </c>
    </row>
    <row r="16" spans="2:71" s="1" customFormat="1" ht="12" customHeight="1">
      <c r="B16" s="24"/>
      <c r="C16" s="25"/>
      <c r="D16" s="32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27</v>
      </c>
      <c r="AL16" s="25"/>
      <c r="AM16" s="25"/>
      <c r="AN16" s="30" t="s">
        <v>21</v>
      </c>
      <c r="AO16" s="25"/>
      <c r="AP16" s="25"/>
      <c r="AQ16" s="25"/>
      <c r="AR16" s="23"/>
      <c r="BE16" s="385"/>
      <c r="BS16" s="20" t="s">
        <v>4</v>
      </c>
    </row>
    <row r="17" spans="2:71" s="1" customFormat="1" ht="18.4" customHeight="1">
      <c r="B17" s="24"/>
      <c r="C17" s="25"/>
      <c r="D17" s="25"/>
      <c r="E17" s="30" t="s">
        <v>33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29</v>
      </c>
      <c r="AL17" s="25"/>
      <c r="AM17" s="25"/>
      <c r="AN17" s="30" t="s">
        <v>21</v>
      </c>
      <c r="AO17" s="25"/>
      <c r="AP17" s="25"/>
      <c r="AQ17" s="25"/>
      <c r="AR17" s="23"/>
      <c r="BE17" s="385"/>
      <c r="BS17" s="20" t="s">
        <v>34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85"/>
      <c r="BS18" s="20" t="s">
        <v>6</v>
      </c>
    </row>
    <row r="19" spans="2:71" s="1" customFormat="1" ht="12" customHeight="1">
      <c r="B19" s="24"/>
      <c r="C19" s="25"/>
      <c r="D19" s="32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27</v>
      </c>
      <c r="AL19" s="25"/>
      <c r="AM19" s="25"/>
      <c r="AN19" s="30" t="s">
        <v>21</v>
      </c>
      <c r="AO19" s="25"/>
      <c r="AP19" s="25"/>
      <c r="AQ19" s="25"/>
      <c r="AR19" s="23"/>
      <c r="BE19" s="385"/>
      <c r="BS19" s="20" t="s">
        <v>6</v>
      </c>
    </row>
    <row r="20" spans="2:71" s="1" customFormat="1" ht="18.4" customHeight="1">
      <c r="B20" s="24"/>
      <c r="C20" s="25"/>
      <c r="D20" s="25"/>
      <c r="E20" s="30" t="s">
        <v>36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29</v>
      </c>
      <c r="AL20" s="25"/>
      <c r="AM20" s="25"/>
      <c r="AN20" s="30" t="s">
        <v>21</v>
      </c>
      <c r="AO20" s="25"/>
      <c r="AP20" s="25"/>
      <c r="AQ20" s="25"/>
      <c r="AR20" s="23"/>
      <c r="BE20" s="385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85"/>
    </row>
    <row r="22" spans="2:57" s="1" customFormat="1" ht="12" customHeight="1">
      <c r="B22" s="24"/>
      <c r="C22" s="25"/>
      <c r="D22" s="32" t="s">
        <v>37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85"/>
    </row>
    <row r="23" spans="2:57" s="1" customFormat="1" ht="64.5" customHeight="1">
      <c r="B23" s="24"/>
      <c r="C23" s="25"/>
      <c r="D23" s="25"/>
      <c r="E23" s="392" t="s">
        <v>38</v>
      </c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25"/>
      <c r="AP23" s="25"/>
      <c r="AQ23" s="25"/>
      <c r="AR23" s="23"/>
      <c r="BE23" s="385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85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85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93">
        <f>ROUND(AG54,2)</f>
        <v>0</v>
      </c>
      <c r="AL26" s="394"/>
      <c r="AM26" s="394"/>
      <c r="AN26" s="394"/>
      <c r="AO26" s="394"/>
      <c r="AP26" s="39"/>
      <c r="AQ26" s="39"/>
      <c r="AR26" s="42"/>
      <c r="BE26" s="385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85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5" t="s">
        <v>40</v>
      </c>
      <c r="M28" s="395"/>
      <c r="N28" s="395"/>
      <c r="O28" s="395"/>
      <c r="P28" s="395"/>
      <c r="Q28" s="39"/>
      <c r="R28" s="39"/>
      <c r="S28" s="39"/>
      <c r="T28" s="39"/>
      <c r="U28" s="39"/>
      <c r="V28" s="39"/>
      <c r="W28" s="395" t="s">
        <v>41</v>
      </c>
      <c r="X28" s="395"/>
      <c r="Y28" s="395"/>
      <c r="Z28" s="395"/>
      <c r="AA28" s="395"/>
      <c r="AB28" s="395"/>
      <c r="AC28" s="395"/>
      <c r="AD28" s="395"/>
      <c r="AE28" s="395"/>
      <c r="AF28" s="39"/>
      <c r="AG28" s="39"/>
      <c r="AH28" s="39"/>
      <c r="AI28" s="39"/>
      <c r="AJ28" s="39"/>
      <c r="AK28" s="395" t="s">
        <v>42</v>
      </c>
      <c r="AL28" s="395"/>
      <c r="AM28" s="395"/>
      <c r="AN28" s="395"/>
      <c r="AO28" s="395"/>
      <c r="AP28" s="39"/>
      <c r="AQ28" s="39"/>
      <c r="AR28" s="42"/>
      <c r="BE28" s="385"/>
    </row>
    <row r="29" spans="2:57" s="3" customFormat="1" ht="14.45" customHeight="1">
      <c r="B29" s="43"/>
      <c r="C29" s="44"/>
      <c r="D29" s="32" t="s">
        <v>43</v>
      </c>
      <c r="E29" s="44"/>
      <c r="F29" s="32" t="s">
        <v>44</v>
      </c>
      <c r="G29" s="44"/>
      <c r="H29" s="44"/>
      <c r="I29" s="44"/>
      <c r="J29" s="44"/>
      <c r="K29" s="44"/>
      <c r="L29" s="398">
        <v>0.21</v>
      </c>
      <c r="M29" s="397"/>
      <c r="N29" s="397"/>
      <c r="O29" s="397"/>
      <c r="P29" s="397"/>
      <c r="Q29" s="44"/>
      <c r="R29" s="44"/>
      <c r="S29" s="44"/>
      <c r="T29" s="44"/>
      <c r="U29" s="44"/>
      <c r="V29" s="44"/>
      <c r="W29" s="396">
        <f>ROUND(AZ54,2)</f>
        <v>0</v>
      </c>
      <c r="X29" s="397"/>
      <c r="Y29" s="397"/>
      <c r="Z29" s="397"/>
      <c r="AA29" s="397"/>
      <c r="AB29" s="397"/>
      <c r="AC29" s="397"/>
      <c r="AD29" s="397"/>
      <c r="AE29" s="397"/>
      <c r="AF29" s="44"/>
      <c r="AG29" s="44"/>
      <c r="AH29" s="44"/>
      <c r="AI29" s="44"/>
      <c r="AJ29" s="44"/>
      <c r="AK29" s="396">
        <f>ROUND(AV54,2)</f>
        <v>0</v>
      </c>
      <c r="AL29" s="397"/>
      <c r="AM29" s="397"/>
      <c r="AN29" s="397"/>
      <c r="AO29" s="397"/>
      <c r="AP29" s="44"/>
      <c r="AQ29" s="44"/>
      <c r="AR29" s="45"/>
      <c r="BE29" s="386"/>
    </row>
    <row r="30" spans="2:57" s="3" customFormat="1" ht="14.45" customHeight="1">
      <c r="B30" s="43"/>
      <c r="C30" s="44"/>
      <c r="D30" s="44"/>
      <c r="E30" s="44"/>
      <c r="F30" s="32" t="s">
        <v>45</v>
      </c>
      <c r="G30" s="44"/>
      <c r="H30" s="44"/>
      <c r="I30" s="44"/>
      <c r="J30" s="44"/>
      <c r="K30" s="44"/>
      <c r="L30" s="398">
        <v>0.12</v>
      </c>
      <c r="M30" s="397"/>
      <c r="N30" s="397"/>
      <c r="O30" s="397"/>
      <c r="P30" s="397"/>
      <c r="Q30" s="44"/>
      <c r="R30" s="44"/>
      <c r="S30" s="44"/>
      <c r="T30" s="44"/>
      <c r="U30" s="44"/>
      <c r="V30" s="44"/>
      <c r="W30" s="396">
        <f>ROUND(BA54,2)</f>
        <v>0</v>
      </c>
      <c r="X30" s="397"/>
      <c r="Y30" s="397"/>
      <c r="Z30" s="397"/>
      <c r="AA30" s="397"/>
      <c r="AB30" s="397"/>
      <c r="AC30" s="397"/>
      <c r="AD30" s="397"/>
      <c r="AE30" s="397"/>
      <c r="AF30" s="44"/>
      <c r="AG30" s="44"/>
      <c r="AH30" s="44"/>
      <c r="AI30" s="44"/>
      <c r="AJ30" s="44"/>
      <c r="AK30" s="396">
        <f>ROUND(AW54,2)</f>
        <v>0</v>
      </c>
      <c r="AL30" s="397"/>
      <c r="AM30" s="397"/>
      <c r="AN30" s="397"/>
      <c r="AO30" s="397"/>
      <c r="AP30" s="44"/>
      <c r="AQ30" s="44"/>
      <c r="AR30" s="45"/>
      <c r="BE30" s="386"/>
    </row>
    <row r="31" spans="2:57" s="3" customFormat="1" ht="14.45" customHeight="1" hidden="1">
      <c r="B31" s="43"/>
      <c r="C31" s="44"/>
      <c r="D31" s="44"/>
      <c r="E31" s="44"/>
      <c r="F31" s="32" t="s">
        <v>46</v>
      </c>
      <c r="G31" s="44"/>
      <c r="H31" s="44"/>
      <c r="I31" s="44"/>
      <c r="J31" s="44"/>
      <c r="K31" s="44"/>
      <c r="L31" s="398">
        <v>0.21</v>
      </c>
      <c r="M31" s="397"/>
      <c r="N31" s="397"/>
      <c r="O31" s="397"/>
      <c r="P31" s="397"/>
      <c r="Q31" s="44"/>
      <c r="R31" s="44"/>
      <c r="S31" s="44"/>
      <c r="T31" s="44"/>
      <c r="U31" s="44"/>
      <c r="V31" s="44"/>
      <c r="W31" s="396">
        <f>ROUND(BB54,2)</f>
        <v>0</v>
      </c>
      <c r="X31" s="397"/>
      <c r="Y31" s="397"/>
      <c r="Z31" s="397"/>
      <c r="AA31" s="397"/>
      <c r="AB31" s="397"/>
      <c r="AC31" s="397"/>
      <c r="AD31" s="397"/>
      <c r="AE31" s="397"/>
      <c r="AF31" s="44"/>
      <c r="AG31" s="44"/>
      <c r="AH31" s="44"/>
      <c r="AI31" s="44"/>
      <c r="AJ31" s="44"/>
      <c r="AK31" s="396">
        <v>0</v>
      </c>
      <c r="AL31" s="397"/>
      <c r="AM31" s="397"/>
      <c r="AN31" s="397"/>
      <c r="AO31" s="397"/>
      <c r="AP31" s="44"/>
      <c r="AQ31" s="44"/>
      <c r="AR31" s="45"/>
      <c r="BE31" s="386"/>
    </row>
    <row r="32" spans="2:57" s="3" customFormat="1" ht="14.45" customHeight="1" hidden="1">
      <c r="B32" s="43"/>
      <c r="C32" s="44"/>
      <c r="D32" s="44"/>
      <c r="E32" s="44"/>
      <c r="F32" s="32" t="s">
        <v>47</v>
      </c>
      <c r="G32" s="44"/>
      <c r="H32" s="44"/>
      <c r="I32" s="44"/>
      <c r="J32" s="44"/>
      <c r="K32" s="44"/>
      <c r="L32" s="398">
        <v>0.12</v>
      </c>
      <c r="M32" s="397"/>
      <c r="N32" s="397"/>
      <c r="O32" s="397"/>
      <c r="P32" s="397"/>
      <c r="Q32" s="44"/>
      <c r="R32" s="44"/>
      <c r="S32" s="44"/>
      <c r="T32" s="44"/>
      <c r="U32" s="44"/>
      <c r="V32" s="44"/>
      <c r="W32" s="396">
        <f>ROUND(BC54,2)</f>
        <v>0</v>
      </c>
      <c r="X32" s="397"/>
      <c r="Y32" s="397"/>
      <c r="Z32" s="397"/>
      <c r="AA32" s="397"/>
      <c r="AB32" s="397"/>
      <c r="AC32" s="397"/>
      <c r="AD32" s="397"/>
      <c r="AE32" s="397"/>
      <c r="AF32" s="44"/>
      <c r="AG32" s="44"/>
      <c r="AH32" s="44"/>
      <c r="AI32" s="44"/>
      <c r="AJ32" s="44"/>
      <c r="AK32" s="396">
        <v>0</v>
      </c>
      <c r="AL32" s="397"/>
      <c r="AM32" s="397"/>
      <c r="AN32" s="397"/>
      <c r="AO32" s="397"/>
      <c r="AP32" s="44"/>
      <c r="AQ32" s="44"/>
      <c r="AR32" s="45"/>
      <c r="BE32" s="386"/>
    </row>
    <row r="33" spans="2:44" s="3" customFormat="1" ht="14.45" customHeight="1" hidden="1">
      <c r="B33" s="43"/>
      <c r="C33" s="44"/>
      <c r="D33" s="44"/>
      <c r="E33" s="44"/>
      <c r="F33" s="32" t="s">
        <v>48</v>
      </c>
      <c r="G33" s="44"/>
      <c r="H33" s="44"/>
      <c r="I33" s="44"/>
      <c r="J33" s="44"/>
      <c r="K33" s="44"/>
      <c r="L33" s="398">
        <v>0</v>
      </c>
      <c r="M33" s="397"/>
      <c r="N33" s="397"/>
      <c r="O33" s="397"/>
      <c r="P33" s="397"/>
      <c r="Q33" s="44"/>
      <c r="R33" s="44"/>
      <c r="S33" s="44"/>
      <c r="T33" s="44"/>
      <c r="U33" s="44"/>
      <c r="V33" s="44"/>
      <c r="W33" s="396">
        <f>ROUND(BD54,2)</f>
        <v>0</v>
      </c>
      <c r="X33" s="397"/>
      <c r="Y33" s="397"/>
      <c r="Z33" s="397"/>
      <c r="AA33" s="397"/>
      <c r="AB33" s="397"/>
      <c r="AC33" s="397"/>
      <c r="AD33" s="397"/>
      <c r="AE33" s="397"/>
      <c r="AF33" s="44"/>
      <c r="AG33" s="44"/>
      <c r="AH33" s="44"/>
      <c r="AI33" s="44"/>
      <c r="AJ33" s="44"/>
      <c r="AK33" s="396">
        <v>0</v>
      </c>
      <c r="AL33" s="397"/>
      <c r="AM33" s="397"/>
      <c r="AN33" s="397"/>
      <c r="AO33" s="397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50</v>
      </c>
      <c r="U35" s="48"/>
      <c r="V35" s="48"/>
      <c r="W35" s="48"/>
      <c r="X35" s="402" t="s">
        <v>51</v>
      </c>
      <c r="Y35" s="400"/>
      <c r="Z35" s="400"/>
      <c r="AA35" s="400"/>
      <c r="AB35" s="400"/>
      <c r="AC35" s="48"/>
      <c r="AD35" s="48"/>
      <c r="AE35" s="48"/>
      <c r="AF35" s="48"/>
      <c r="AG35" s="48"/>
      <c r="AH35" s="48"/>
      <c r="AI35" s="48"/>
      <c r="AJ35" s="48"/>
      <c r="AK35" s="399">
        <f>SUM(AK26:AK33)</f>
        <v>0</v>
      </c>
      <c r="AL35" s="400"/>
      <c r="AM35" s="400"/>
      <c r="AN35" s="400"/>
      <c r="AO35" s="401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6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2022/IS/04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60" t="str">
        <f>K6</f>
        <v>DĚTSKÝ DOMOV, NÁMĚŠŤ NAD OSLAVOU</v>
      </c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22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24</v>
      </c>
      <c r="AJ47" s="39"/>
      <c r="AK47" s="39"/>
      <c r="AL47" s="39"/>
      <c r="AM47" s="362" t="str">
        <f>IF(AN8="","",AN8)</f>
        <v>24. 10. 2022</v>
      </c>
      <c r="AN47" s="362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2" t="s">
        <v>26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>Kraj Vysočina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32</v>
      </c>
      <c r="AJ49" s="39"/>
      <c r="AK49" s="39"/>
      <c r="AL49" s="39"/>
      <c r="AM49" s="363" t="str">
        <f>IF(E17="","",E17)</f>
        <v>IS ARCH s.r.o.</v>
      </c>
      <c r="AN49" s="364"/>
      <c r="AO49" s="364"/>
      <c r="AP49" s="364"/>
      <c r="AQ49" s="39"/>
      <c r="AR49" s="42"/>
      <c r="AS49" s="365" t="s">
        <v>53</v>
      </c>
      <c r="AT49" s="366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2" t="s">
        <v>30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35</v>
      </c>
      <c r="AJ50" s="39"/>
      <c r="AK50" s="39"/>
      <c r="AL50" s="39"/>
      <c r="AM50" s="363" t="str">
        <f>IF(E20="","",E20)</f>
        <v>Ing.A.Hejmalová</v>
      </c>
      <c r="AN50" s="364"/>
      <c r="AO50" s="364"/>
      <c r="AP50" s="364"/>
      <c r="AQ50" s="39"/>
      <c r="AR50" s="42"/>
      <c r="AS50" s="367"/>
      <c r="AT50" s="368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69"/>
      <c r="AT51" s="370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71" t="s">
        <v>54</v>
      </c>
      <c r="D52" s="372"/>
      <c r="E52" s="372"/>
      <c r="F52" s="372"/>
      <c r="G52" s="372"/>
      <c r="H52" s="69"/>
      <c r="I52" s="374" t="s">
        <v>55</v>
      </c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3" t="s">
        <v>56</v>
      </c>
      <c r="AH52" s="372"/>
      <c r="AI52" s="372"/>
      <c r="AJ52" s="372"/>
      <c r="AK52" s="372"/>
      <c r="AL52" s="372"/>
      <c r="AM52" s="372"/>
      <c r="AN52" s="374" t="s">
        <v>57</v>
      </c>
      <c r="AO52" s="372"/>
      <c r="AP52" s="372"/>
      <c r="AQ52" s="70" t="s">
        <v>58</v>
      </c>
      <c r="AR52" s="42"/>
      <c r="AS52" s="71" t="s">
        <v>59</v>
      </c>
      <c r="AT52" s="72" t="s">
        <v>60</v>
      </c>
      <c r="AU52" s="72" t="s">
        <v>61</v>
      </c>
      <c r="AV52" s="72" t="s">
        <v>62</v>
      </c>
      <c r="AW52" s="72" t="s">
        <v>63</v>
      </c>
      <c r="AX52" s="72" t="s">
        <v>64</v>
      </c>
      <c r="AY52" s="72" t="s">
        <v>65</v>
      </c>
      <c r="AZ52" s="72" t="s">
        <v>66</v>
      </c>
      <c r="BA52" s="72" t="s">
        <v>67</v>
      </c>
      <c r="BB52" s="72" t="s">
        <v>68</v>
      </c>
      <c r="BC52" s="72" t="s">
        <v>69</v>
      </c>
      <c r="BD52" s="73" t="s">
        <v>70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71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82">
        <f>ROUND(AG55+AG56+AG58,2)</f>
        <v>0</v>
      </c>
      <c r="AH54" s="382"/>
      <c r="AI54" s="382"/>
      <c r="AJ54" s="382"/>
      <c r="AK54" s="382"/>
      <c r="AL54" s="382"/>
      <c r="AM54" s="382"/>
      <c r="AN54" s="383">
        <f>SUM(AG54,AT54)</f>
        <v>0</v>
      </c>
      <c r="AO54" s="383"/>
      <c r="AP54" s="383"/>
      <c r="AQ54" s="81" t="s">
        <v>21</v>
      </c>
      <c r="AR54" s="82"/>
      <c r="AS54" s="83">
        <f>ROUND(AS55+AS56+AS58,2)</f>
        <v>0</v>
      </c>
      <c r="AT54" s="84">
        <f>ROUND(SUM(AV54:AW54),2)</f>
        <v>0</v>
      </c>
      <c r="AU54" s="85">
        <f>ROUND(AU55+AU56+AU58,5)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ROUND(AZ55+AZ56+AZ58,2)</f>
        <v>0</v>
      </c>
      <c r="BA54" s="84">
        <f>ROUND(BA55+BA56+BA58,2)</f>
        <v>0</v>
      </c>
      <c r="BB54" s="84">
        <f>ROUND(BB55+BB56+BB58,2)</f>
        <v>0</v>
      </c>
      <c r="BC54" s="84">
        <f>ROUND(BC55+BC56+BC58,2)</f>
        <v>0</v>
      </c>
      <c r="BD54" s="86">
        <f>ROUND(BD55+BD56+BD58,2)</f>
        <v>0</v>
      </c>
      <c r="BS54" s="87" t="s">
        <v>72</v>
      </c>
      <c r="BT54" s="87" t="s">
        <v>73</v>
      </c>
      <c r="BU54" s="88" t="s">
        <v>74</v>
      </c>
      <c r="BV54" s="87" t="s">
        <v>75</v>
      </c>
      <c r="BW54" s="87" t="s">
        <v>5</v>
      </c>
      <c r="BX54" s="87" t="s">
        <v>76</v>
      </c>
      <c r="CL54" s="87" t="s">
        <v>19</v>
      </c>
    </row>
    <row r="55" spans="1:91" s="7" customFormat="1" ht="44.25" customHeight="1">
      <c r="A55" s="89" t="s">
        <v>77</v>
      </c>
      <c r="B55" s="90"/>
      <c r="C55" s="91"/>
      <c r="D55" s="377" t="s">
        <v>78</v>
      </c>
      <c r="E55" s="377"/>
      <c r="F55" s="377"/>
      <c r="G55" s="377"/>
      <c r="H55" s="377"/>
      <c r="I55" s="92"/>
      <c r="J55" s="377" t="s">
        <v>79</v>
      </c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5">
        <f>'2022-IS-04-11 - D.1.1-Arc...'!J30</f>
        <v>0</v>
      </c>
      <c r="AH55" s="376"/>
      <c r="AI55" s="376"/>
      <c r="AJ55" s="376"/>
      <c r="AK55" s="376"/>
      <c r="AL55" s="376"/>
      <c r="AM55" s="376"/>
      <c r="AN55" s="375">
        <f>SUM(AG55,AT55)</f>
        <v>0</v>
      </c>
      <c r="AO55" s="376"/>
      <c r="AP55" s="376"/>
      <c r="AQ55" s="93" t="s">
        <v>80</v>
      </c>
      <c r="AR55" s="94"/>
      <c r="AS55" s="95">
        <v>0</v>
      </c>
      <c r="AT55" s="96">
        <f>ROUND(SUM(AV55:AW55),2)</f>
        <v>0</v>
      </c>
      <c r="AU55" s="97">
        <f>'2022-IS-04-11 - D.1.1-Arc...'!P100</f>
        <v>0</v>
      </c>
      <c r="AV55" s="96">
        <f>'2022-IS-04-11 - D.1.1-Arc...'!J33</f>
        <v>0</v>
      </c>
      <c r="AW55" s="96">
        <f>'2022-IS-04-11 - D.1.1-Arc...'!J34</f>
        <v>0</v>
      </c>
      <c r="AX55" s="96">
        <f>'2022-IS-04-11 - D.1.1-Arc...'!J35</f>
        <v>0</v>
      </c>
      <c r="AY55" s="96">
        <f>'2022-IS-04-11 - D.1.1-Arc...'!J36</f>
        <v>0</v>
      </c>
      <c r="AZ55" s="96">
        <f>'2022-IS-04-11 - D.1.1-Arc...'!F33</f>
        <v>0</v>
      </c>
      <c r="BA55" s="96">
        <f>'2022-IS-04-11 - D.1.1-Arc...'!F34</f>
        <v>0</v>
      </c>
      <c r="BB55" s="96">
        <f>'2022-IS-04-11 - D.1.1-Arc...'!F35</f>
        <v>0</v>
      </c>
      <c r="BC55" s="96">
        <f>'2022-IS-04-11 - D.1.1-Arc...'!F36</f>
        <v>0</v>
      </c>
      <c r="BD55" s="98">
        <f>'2022-IS-04-11 - D.1.1-Arc...'!F37</f>
        <v>0</v>
      </c>
      <c r="BT55" s="99" t="s">
        <v>81</v>
      </c>
      <c r="BV55" s="99" t="s">
        <v>75</v>
      </c>
      <c r="BW55" s="99" t="s">
        <v>82</v>
      </c>
      <c r="BX55" s="99" t="s">
        <v>5</v>
      </c>
      <c r="CL55" s="99" t="s">
        <v>19</v>
      </c>
      <c r="CM55" s="99" t="s">
        <v>81</v>
      </c>
    </row>
    <row r="56" spans="2:91" s="7" customFormat="1" ht="45" customHeight="1">
      <c r="B56" s="90"/>
      <c r="C56" s="91"/>
      <c r="D56" s="377" t="s">
        <v>83</v>
      </c>
      <c r="E56" s="377"/>
      <c r="F56" s="377"/>
      <c r="G56" s="377"/>
      <c r="H56" s="377"/>
      <c r="I56" s="92"/>
      <c r="J56" s="377" t="s">
        <v>84</v>
      </c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8">
        <f>ROUND(AG57,2)</f>
        <v>0</v>
      </c>
      <c r="AH56" s="376"/>
      <c r="AI56" s="376"/>
      <c r="AJ56" s="376"/>
      <c r="AK56" s="376"/>
      <c r="AL56" s="376"/>
      <c r="AM56" s="376"/>
      <c r="AN56" s="375">
        <f>SUM(AG56,AT56)</f>
        <v>0</v>
      </c>
      <c r="AO56" s="376"/>
      <c r="AP56" s="376"/>
      <c r="AQ56" s="93" t="s">
        <v>80</v>
      </c>
      <c r="AR56" s="94"/>
      <c r="AS56" s="95">
        <f>ROUND(AS57,2)</f>
        <v>0</v>
      </c>
      <c r="AT56" s="96">
        <f>ROUND(SUM(AV56:AW56),2)</f>
        <v>0</v>
      </c>
      <c r="AU56" s="97">
        <f>ROUND(AU57,5)</f>
        <v>0</v>
      </c>
      <c r="AV56" s="96">
        <f>ROUND(AZ56*L29,2)</f>
        <v>0</v>
      </c>
      <c r="AW56" s="96">
        <f>ROUND(BA56*L30,2)</f>
        <v>0</v>
      </c>
      <c r="AX56" s="96">
        <f>ROUND(BB56*L29,2)</f>
        <v>0</v>
      </c>
      <c r="AY56" s="96">
        <f>ROUND(BC56*L30,2)</f>
        <v>0</v>
      </c>
      <c r="AZ56" s="96">
        <f>ROUND(AZ57,2)</f>
        <v>0</v>
      </c>
      <c r="BA56" s="96">
        <f>ROUND(BA57,2)</f>
        <v>0</v>
      </c>
      <c r="BB56" s="96">
        <f>ROUND(BB57,2)</f>
        <v>0</v>
      </c>
      <c r="BC56" s="96">
        <f>ROUND(BC57,2)</f>
        <v>0</v>
      </c>
      <c r="BD56" s="98">
        <f>ROUND(BD57,2)</f>
        <v>0</v>
      </c>
      <c r="BS56" s="99" t="s">
        <v>72</v>
      </c>
      <c r="BT56" s="99" t="s">
        <v>81</v>
      </c>
      <c r="BU56" s="99" t="s">
        <v>74</v>
      </c>
      <c r="BV56" s="99" t="s">
        <v>75</v>
      </c>
      <c r="BW56" s="99" t="s">
        <v>85</v>
      </c>
      <c r="BX56" s="99" t="s">
        <v>5</v>
      </c>
      <c r="CL56" s="99" t="s">
        <v>19</v>
      </c>
      <c r="CM56" s="99" t="s">
        <v>81</v>
      </c>
    </row>
    <row r="57" spans="1:90" s="4" customFormat="1" ht="37.5" customHeight="1">
      <c r="A57" s="89" t="s">
        <v>77</v>
      </c>
      <c r="B57" s="54"/>
      <c r="C57" s="100"/>
      <c r="D57" s="100"/>
      <c r="E57" s="379" t="s">
        <v>14</v>
      </c>
      <c r="F57" s="379"/>
      <c r="G57" s="379"/>
      <c r="H57" s="379"/>
      <c r="I57" s="379"/>
      <c r="J57" s="100"/>
      <c r="K57" s="379" t="s">
        <v>86</v>
      </c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80">
        <f>'2022-IS-04 - D.1.4.1-Zaří...'!J32</f>
        <v>0</v>
      </c>
      <c r="AH57" s="381"/>
      <c r="AI57" s="381"/>
      <c r="AJ57" s="381"/>
      <c r="AK57" s="381"/>
      <c r="AL57" s="381"/>
      <c r="AM57" s="381"/>
      <c r="AN57" s="380">
        <f>SUM(AG57,AT57)</f>
        <v>0</v>
      </c>
      <c r="AO57" s="381"/>
      <c r="AP57" s="381"/>
      <c r="AQ57" s="101" t="s">
        <v>87</v>
      </c>
      <c r="AR57" s="56"/>
      <c r="AS57" s="102">
        <v>0</v>
      </c>
      <c r="AT57" s="103">
        <f>ROUND(SUM(AV57:AW57),2)</f>
        <v>0</v>
      </c>
      <c r="AU57" s="104">
        <f>'2022-IS-04 - D.1.4.1-Zaří...'!P93</f>
        <v>0</v>
      </c>
      <c r="AV57" s="103">
        <f>'2022-IS-04 - D.1.4.1-Zaří...'!J35</f>
        <v>0</v>
      </c>
      <c r="AW57" s="103">
        <f>'2022-IS-04 - D.1.4.1-Zaří...'!J36</f>
        <v>0</v>
      </c>
      <c r="AX57" s="103">
        <f>'2022-IS-04 - D.1.4.1-Zaří...'!J37</f>
        <v>0</v>
      </c>
      <c r="AY57" s="103">
        <f>'2022-IS-04 - D.1.4.1-Zaří...'!J38</f>
        <v>0</v>
      </c>
      <c r="AZ57" s="103">
        <f>'2022-IS-04 - D.1.4.1-Zaří...'!F35</f>
        <v>0</v>
      </c>
      <c r="BA57" s="103">
        <f>'2022-IS-04 - D.1.4.1-Zaří...'!F36</f>
        <v>0</v>
      </c>
      <c r="BB57" s="103">
        <f>'2022-IS-04 - D.1.4.1-Zaří...'!F37</f>
        <v>0</v>
      </c>
      <c r="BC57" s="103">
        <f>'2022-IS-04 - D.1.4.1-Zaří...'!F38</f>
        <v>0</v>
      </c>
      <c r="BD57" s="105">
        <f>'2022-IS-04 - D.1.4.1-Zaří...'!F39</f>
        <v>0</v>
      </c>
      <c r="BT57" s="106" t="s">
        <v>88</v>
      </c>
      <c r="BV57" s="106" t="s">
        <v>75</v>
      </c>
      <c r="BW57" s="106" t="s">
        <v>89</v>
      </c>
      <c r="BX57" s="106" t="s">
        <v>85</v>
      </c>
      <c r="CL57" s="106" t="s">
        <v>19</v>
      </c>
    </row>
    <row r="58" spans="1:91" s="7" customFormat="1" ht="36" customHeight="1">
      <c r="A58" s="89" t="s">
        <v>77</v>
      </c>
      <c r="B58" s="90"/>
      <c r="C58" s="91"/>
      <c r="D58" s="377" t="s">
        <v>90</v>
      </c>
      <c r="E58" s="377"/>
      <c r="F58" s="377"/>
      <c r="G58" s="377"/>
      <c r="H58" s="377"/>
      <c r="I58" s="92"/>
      <c r="J58" s="377" t="s">
        <v>91</v>
      </c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5">
        <f>'2022-IS-04-VON - Vedlejší...'!J30</f>
        <v>0</v>
      </c>
      <c r="AH58" s="376"/>
      <c r="AI58" s="376"/>
      <c r="AJ58" s="376"/>
      <c r="AK58" s="376"/>
      <c r="AL58" s="376"/>
      <c r="AM58" s="376"/>
      <c r="AN58" s="375">
        <f>SUM(AG58,AT58)</f>
        <v>0</v>
      </c>
      <c r="AO58" s="376"/>
      <c r="AP58" s="376"/>
      <c r="AQ58" s="93" t="s">
        <v>92</v>
      </c>
      <c r="AR58" s="94"/>
      <c r="AS58" s="107">
        <v>0</v>
      </c>
      <c r="AT58" s="108">
        <f>ROUND(SUM(AV58:AW58),2)</f>
        <v>0</v>
      </c>
      <c r="AU58" s="109">
        <f>'2022-IS-04-VON - Vedlejší...'!P85</f>
        <v>0</v>
      </c>
      <c r="AV58" s="108">
        <f>'2022-IS-04-VON - Vedlejší...'!J33</f>
        <v>0</v>
      </c>
      <c r="AW58" s="108">
        <f>'2022-IS-04-VON - Vedlejší...'!J34</f>
        <v>0</v>
      </c>
      <c r="AX58" s="108">
        <f>'2022-IS-04-VON - Vedlejší...'!J35</f>
        <v>0</v>
      </c>
      <c r="AY58" s="108">
        <f>'2022-IS-04-VON - Vedlejší...'!J36</f>
        <v>0</v>
      </c>
      <c r="AZ58" s="108">
        <f>'2022-IS-04-VON - Vedlejší...'!F33</f>
        <v>0</v>
      </c>
      <c r="BA58" s="108">
        <f>'2022-IS-04-VON - Vedlejší...'!F34</f>
        <v>0</v>
      </c>
      <c r="BB58" s="108">
        <f>'2022-IS-04-VON - Vedlejší...'!F35</f>
        <v>0</v>
      </c>
      <c r="BC58" s="108">
        <f>'2022-IS-04-VON - Vedlejší...'!F36</f>
        <v>0</v>
      </c>
      <c r="BD58" s="110">
        <f>'2022-IS-04-VON - Vedlejší...'!F37</f>
        <v>0</v>
      </c>
      <c r="BT58" s="99" t="s">
        <v>81</v>
      </c>
      <c r="BV58" s="99" t="s">
        <v>75</v>
      </c>
      <c r="BW58" s="99" t="s">
        <v>93</v>
      </c>
      <c r="BX58" s="99" t="s">
        <v>5</v>
      </c>
      <c r="CL58" s="99" t="s">
        <v>19</v>
      </c>
      <c r="CM58" s="99" t="s">
        <v>81</v>
      </c>
    </row>
    <row r="59" spans="1:57" s="2" customFormat="1" ht="30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2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s="2" customFormat="1" ht="6.95" customHeight="1">
      <c r="A60" s="37"/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42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</sheetData>
  <sheetProtection algorithmName="SHA-512" hashValue="wLs2Y2HjO2G0OFfUzvNR7z0t01i9cr0rBpaf52HP+Lvk3m5U67iWNAwPByvcAGYPlxYVH0GAU0tDGO+sWqNkTw==" saltValue="zfpMeUcCK5VExp0WxOuAG1dKdpDZj2x9kUZYbESkprNosh5kwNGke01SHmAVZdsIpjQliGc+eNSRTp8lEF7DrA==" spinCount="100000" sheet="1" objects="1" scenarios="1" formatColumns="0" formatRows="0"/>
  <mergeCells count="54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AG58:AM58"/>
    <mergeCell ref="AN58:AP58"/>
    <mergeCell ref="D58:H58"/>
    <mergeCell ref="J58:AF58"/>
    <mergeCell ref="AG54:AM54"/>
    <mergeCell ref="AN54:AP54"/>
    <mergeCell ref="D56:H56"/>
    <mergeCell ref="J56:AF56"/>
    <mergeCell ref="AN56:AP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L45:AO45"/>
    <mergeCell ref="AM47:AN47"/>
    <mergeCell ref="AM49:AP49"/>
    <mergeCell ref="AS49:AT51"/>
    <mergeCell ref="AM50:AP50"/>
  </mergeCells>
  <hyperlinks>
    <hyperlink ref="A55" location="'2022-IS-04-11 - D.1.1-Arc...'!C2" display="/"/>
    <hyperlink ref="A57" location="'2022-IS-04 - D.1.4.1-Zaří...'!C2" display="/"/>
    <hyperlink ref="A58" location="'2022-IS-04-VON - Vedlejší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AT2" s="20" t="s">
        <v>82</v>
      </c>
      <c r="AZ2" s="111" t="s">
        <v>94</v>
      </c>
      <c r="BA2" s="111" t="s">
        <v>95</v>
      </c>
      <c r="BB2" s="111" t="s">
        <v>96</v>
      </c>
      <c r="BC2" s="111" t="s">
        <v>97</v>
      </c>
      <c r="BD2" s="111" t="s">
        <v>88</v>
      </c>
    </row>
    <row r="3" spans="2:5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81</v>
      </c>
      <c r="AZ3" s="111" t="s">
        <v>98</v>
      </c>
      <c r="BA3" s="111" t="s">
        <v>99</v>
      </c>
      <c r="BB3" s="111" t="s">
        <v>96</v>
      </c>
      <c r="BC3" s="111" t="s">
        <v>100</v>
      </c>
      <c r="BD3" s="111" t="s">
        <v>88</v>
      </c>
    </row>
    <row r="4" spans="2:56" s="1" customFormat="1" ht="24.95" customHeight="1">
      <c r="B4" s="23"/>
      <c r="D4" s="114" t="s">
        <v>101</v>
      </c>
      <c r="L4" s="23"/>
      <c r="M4" s="115" t="s">
        <v>10</v>
      </c>
      <c r="AT4" s="20" t="s">
        <v>4</v>
      </c>
      <c r="AZ4" s="111" t="s">
        <v>102</v>
      </c>
      <c r="BA4" s="111" t="s">
        <v>103</v>
      </c>
      <c r="BB4" s="111" t="s">
        <v>96</v>
      </c>
      <c r="BC4" s="111" t="s">
        <v>104</v>
      </c>
      <c r="BD4" s="111" t="s">
        <v>88</v>
      </c>
    </row>
    <row r="5" spans="2:56" s="1" customFormat="1" ht="6.95" customHeight="1">
      <c r="B5" s="23"/>
      <c r="L5" s="23"/>
      <c r="AZ5" s="111" t="s">
        <v>105</v>
      </c>
      <c r="BA5" s="111" t="s">
        <v>106</v>
      </c>
      <c r="BB5" s="111" t="s">
        <v>96</v>
      </c>
      <c r="BC5" s="111" t="s">
        <v>107</v>
      </c>
      <c r="BD5" s="111" t="s">
        <v>88</v>
      </c>
    </row>
    <row r="6" spans="2:12" s="1" customFormat="1" ht="12" customHeight="1">
      <c r="B6" s="23"/>
      <c r="D6" s="116" t="s">
        <v>16</v>
      </c>
      <c r="L6" s="23"/>
    </row>
    <row r="7" spans="2:12" s="1" customFormat="1" ht="16.5" customHeight="1">
      <c r="B7" s="23"/>
      <c r="E7" s="404" t="str">
        <f>'Rekapitulace stavby'!K6</f>
        <v>DĚTSKÝ DOMOV, NÁMĚŠŤ NAD OSLAVOU</v>
      </c>
      <c r="F7" s="405"/>
      <c r="G7" s="405"/>
      <c r="H7" s="405"/>
      <c r="L7" s="23"/>
    </row>
    <row r="8" spans="1:31" s="2" customFormat="1" ht="12" customHeight="1">
      <c r="A8" s="37"/>
      <c r="B8" s="42"/>
      <c r="C8" s="37"/>
      <c r="D8" s="116" t="s">
        <v>108</v>
      </c>
      <c r="E8" s="37"/>
      <c r="F8" s="37"/>
      <c r="G8" s="37"/>
      <c r="H8" s="37"/>
      <c r="I8" s="37"/>
      <c r="J8" s="37"/>
      <c r="K8" s="37"/>
      <c r="L8" s="11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406" t="s">
        <v>109</v>
      </c>
      <c r="F9" s="407"/>
      <c r="G9" s="407"/>
      <c r="H9" s="407"/>
      <c r="I9" s="37"/>
      <c r="J9" s="37"/>
      <c r="K9" s="37"/>
      <c r="L9" s="11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6" t="s">
        <v>18</v>
      </c>
      <c r="E11" s="37"/>
      <c r="F11" s="106" t="s">
        <v>19</v>
      </c>
      <c r="G11" s="37"/>
      <c r="H11" s="37"/>
      <c r="I11" s="116" t="s">
        <v>20</v>
      </c>
      <c r="J11" s="106" t="s">
        <v>21</v>
      </c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6" t="s">
        <v>22</v>
      </c>
      <c r="E12" s="37"/>
      <c r="F12" s="106" t="s">
        <v>23</v>
      </c>
      <c r="G12" s="37"/>
      <c r="H12" s="37"/>
      <c r="I12" s="116" t="s">
        <v>24</v>
      </c>
      <c r="J12" s="118" t="str">
        <f>'Rekapitulace stavby'!AN8</f>
        <v>24. 10. 2022</v>
      </c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6" t="s">
        <v>26</v>
      </c>
      <c r="E14" s="37"/>
      <c r="F14" s="37"/>
      <c r="G14" s="37"/>
      <c r="H14" s="37"/>
      <c r="I14" s="116" t="s">
        <v>27</v>
      </c>
      <c r="J14" s="106" t="s">
        <v>21</v>
      </c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28</v>
      </c>
      <c r="F15" s="37"/>
      <c r="G15" s="37"/>
      <c r="H15" s="37"/>
      <c r="I15" s="116" t="s">
        <v>29</v>
      </c>
      <c r="J15" s="106" t="s">
        <v>21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6" t="s">
        <v>30</v>
      </c>
      <c r="E17" s="37"/>
      <c r="F17" s="37"/>
      <c r="G17" s="37"/>
      <c r="H17" s="37"/>
      <c r="I17" s="116" t="s">
        <v>27</v>
      </c>
      <c r="J17" s="33" t="str">
        <f>'Rekapitulace stavby'!AN13</f>
        <v>Vyplň údaj</v>
      </c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408" t="str">
        <f>'Rekapitulace stavby'!E14</f>
        <v>Vyplň údaj</v>
      </c>
      <c r="F18" s="409"/>
      <c r="G18" s="409"/>
      <c r="H18" s="409"/>
      <c r="I18" s="116" t="s">
        <v>29</v>
      </c>
      <c r="J18" s="33" t="str">
        <f>'Rekapitulace stavby'!AN14</f>
        <v>Vyplň údaj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6" t="s">
        <v>32</v>
      </c>
      <c r="E20" s="37"/>
      <c r="F20" s="37"/>
      <c r="G20" s="37"/>
      <c r="H20" s="37"/>
      <c r="I20" s="116" t="s">
        <v>27</v>
      </c>
      <c r="J20" s="106" t="s">
        <v>21</v>
      </c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33</v>
      </c>
      <c r="F21" s="37"/>
      <c r="G21" s="37"/>
      <c r="H21" s="37"/>
      <c r="I21" s="116" t="s">
        <v>29</v>
      </c>
      <c r="J21" s="106" t="s">
        <v>21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6" t="s">
        <v>35</v>
      </c>
      <c r="E23" s="37"/>
      <c r="F23" s="37"/>
      <c r="G23" s="37"/>
      <c r="H23" s="37"/>
      <c r="I23" s="116" t="s">
        <v>27</v>
      </c>
      <c r="J23" s="106" t="s">
        <v>21</v>
      </c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36</v>
      </c>
      <c r="F24" s="37"/>
      <c r="G24" s="37"/>
      <c r="H24" s="37"/>
      <c r="I24" s="116" t="s">
        <v>29</v>
      </c>
      <c r="J24" s="106" t="s">
        <v>21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6" t="s">
        <v>37</v>
      </c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9"/>
      <c r="B27" s="120"/>
      <c r="C27" s="119"/>
      <c r="D27" s="119"/>
      <c r="E27" s="410" t="s">
        <v>110</v>
      </c>
      <c r="F27" s="410"/>
      <c r="G27" s="410"/>
      <c r="H27" s="410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2"/>
      <c r="E29" s="122"/>
      <c r="F29" s="122"/>
      <c r="G29" s="122"/>
      <c r="H29" s="122"/>
      <c r="I29" s="122"/>
      <c r="J29" s="122"/>
      <c r="K29" s="122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3" t="s">
        <v>39</v>
      </c>
      <c r="E30" s="37"/>
      <c r="F30" s="37"/>
      <c r="G30" s="37"/>
      <c r="H30" s="37"/>
      <c r="I30" s="37"/>
      <c r="J30" s="124">
        <f>ROUND(J100,2)</f>
        <v>0</v>
      </c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2"/>
      <c r="E31" s="122"/>
      <c r="F31" s="122"/>
      <c r="G31" s="122"/>
      <c r="H31" s="122"/>
      <c r="I31" s="122"/>
      <c r="J31" s="122"/>
      <c r="K31" s="122"/>
      <c r="L31" s="11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5" t="s">
        <v>41</v>
      </c>
      <c r="G32" s="37"/>
      <c r="H32" s="37"/>
      <c r="I32" s="125" t="s">
        <v>40</v>
      </c>
      <c r="J32" s="125" t="s">
        <v>42</v>
      </c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6" t="s">
        <v>43</v>
      </c>
      <c r="E33" s="116" t="s">
        <v>44</v>
      </c>
      <c r="F33" s="127">
        <f>ROUND((SUM(BE100:BE808)),2)</f>
        <v>0</v>
      </c>
      <c r="G33" s="37"/>
      <c r="H33" s="37"/>
      <c r="I33" s="128">
        <v>0.21</v>
      </c>
      <c r="J33" s="127">
        <f>ROUND(((SUM(BE100:BE808))*I33),2)</f>
        <v>0</v>
      </c>
      <c r="K33" s="37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6" t="s">
        <v>45</v>
      </c>
      <c r="F34" s="127">
        <f>ROUND((SUM(BF100:BF808)),2)</f>
        <v>0</v>
      </c>
      <c r="G34" s="37"/>
      <c r="H34" s="37"/>
      <c r="I34" s="128">
        <v>0.12</v>
      </c>
      <c r="J34" s="127">
        <f>ROUND(((SUM(BF100:BF808))*I34),2)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6" t="s">
        <v>46</v>
      </c>
      <c r="F35" s="127">
        <f>ROUND((SUM(BG100:BG808)),2)</f>
        <v>0</v>
      </c>
      <c r="G35" s="37"/>
      <c r="H35" s="37"/>
      <c r="I35" s="128">
        <v>0.21</v>
      </c>
      <c r="J35" s="127">
        <f>0</f>
        <v>0</v>
      </c>
      <c r="K35" s="37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6" t="s">
        <v>47</v>
      </c>
      <c r="F36" s="127">
        <f>ROUND((SUM(BH100:BH808)),2)</f>
        <v>0</v>
      </c>
      <c r="G36" s="37"/>
      <c r="H36" s="37"/>
      <c r="I36" s="128">
        <v>0.12</v>
      </c>
      <c r="J36" s="127">
        <f>0</f>
        <v>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6" t="s">
        <v>48</v>
      </c>
      <c r="F37" s="127">
        <f>ROUND((SUM(BI100:BI808)),2)</f>
        <v>0</v>
      </c>
      <c r="G37" s="37"/>
      <c r="H37" s="37"/>
      <c r="I37" s="128">
        <v>0</v>
      </c>
      <c r="J37" s="127">
        <f>0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9"/>
      <c r="D39" s="130" t="s">
        <v>49</v>
      </c>
      <c r="E39" s="131"/>
      <c r="F39" s="131"/>
      <c r="G39" s="132" t="s">
        <v>50</v>
      </c>
      <c r="H39" s="133" t="s">
        <v>51</v>
      </c>
      <c r="I39" s="131"/>
      <c r="J39" s="134">
        <f>SUM(J30:J37)</f>
        <v>0</v>
      </c>
      <c r="K39" s="135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111</v>
      </c>
      <c r="D45" s="39"/>
      <c r="E45" s="39"/>
      <c r="F45" s="39"/>
      <c r="G45" s="39"/>
      <c r="H45" s="39"/>
      <c r="I45" s="39"/>
      <c r="J45" s="39"/>
      <c r="K45" s="39"/>
      <c r="L45" s="11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411" t="str">
        <f>E7</f>
        <v>DĚTSKÝ DOMOV, NÁMĚŠŤ NAD OSLAVOU</v>
      </c>
      <c r="F48" s="412"/>
      <c r="G48" s="412"/>
      <c r="H48" s="412"/>
      <c r="I48" s="39"/>
      <c r="J48" s="39"/>
      <c r="K48" s="39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108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0" t="str">
        <f>E9</f>
        <v>2022/IS/04-11 - D.1.1-Architektonické a stavebně technické řešení</v>
      </c>
      <c r="F50" s="413"/>
      <c r="G50" s="413"/>
      <c r="H50" s="413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22</v>
      </c>
      <c r="D52" s="39"/>
      <c r="E52" s="39"/>
      <c r="F52" s="30" t="str">
        <f>F12</f>
        <v xml:space="preserve"> </v>
      </c>
      <c r="G52" s="39"/>
      <c r="H52" s="39"/>
      <c r="I52" s="32" t="s">
        <v>24</v>
      </c>
      <c r="J52" s="62" t="str">
        <f>IF(J12="","",J12)</f>
        <v>24. 10. 2022</v>
      </c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26</v>
      </c>
      <c r="D54" s="39"/>
      <c r="E54" s="39"/>
      <c r="F54" s="30" t="str">
        <f>E15</f>
        <v>Kraj Vysočina</v>
      </c>
      <c r="G54" s="39"/>
      <c r="H54" s="39"/>
      <c r="I54" s="32" t="s">
        <v>32</v>
      </c>
      <c r="J54" s="35" t="str">
        <f>E21</f>
        <v>IS ARCH s.r.o.</v>
      </c>
      <c r="K54" s="39"/>
      <c r="L54" s="11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30</v>
      </c>
      <c r="D55" s="39"/>
      <c r="E55" s="39"/>
      <c r="F55" s="30" t="str">
        <f>IF(E18="","",E18)</f>
        <v>Vyplň údaj</v>
      </c>
      <c r="G55" s="39"/>
      <c r="H55" s="39"/>
      <c r="I55" s="32" t="s">
        <v>35</v>
      </c>
      <c r="J55" s="35" t="str">
        <f>E24</f>
        <v>Ing.A.Hejmalová</v>
      </c>
      <c r="K55" s="39"/>
      <c r="L55" s="11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40" t="s">
        <v>112</v>
      </c>
      <c r="D57" s="141"/>
      <c r="E57" s="141"/>
      <c r="F57" s="141"/>
      <c r="G57" s="141"/>
      <c r="H57" s="141"/>
      <c r="I57" s="141"/>
      <c r="J57" s="142" t="s">
        <v>113</v>
      </c>
      <c r="K57" s="141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3" t="s">
        <v>71</v>
      </c>
      <c r="D59" s="39"/>
      <c r="E59" s="39"/>
      <c r="F59" s="39"/>
      <c r="G59" s="39"/>
      <c r="H59" s="39"/>
      <c r="I59" s="39"/>
      <c r="J59" s="80">
        <f>J100</f>
        <v>0</v>
      </c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114</v>
      </c>
    </row>
    <row r="60" spans="2:12" s="9" customFormat="1" ht="24.95" customHeight="1">
      <c r="B60" s="144"/>
      <c r="C60" s="145"/>
      <c r="D60" s="146" t="s">
        <v>115</v>
      </c>
      <c r="E60" s="147"/>
      <c r="F60" s="147"/>
      <c r="G60" s="147"/>
      <c r="H60" s="147"/>
      <c r="I60" s="147"/>
      <c r="J60" s="148">
        <f>J101</f>
        <v>0</v>
      </c>
      <c r="K60" s="145"/>
      <c r="L60" s="149"/>
    </row>
    <row r="61" spans="2:12" s="10" customFormat="1" ht="19.9" customHeight="1">
      <c r="B61" s="150"/>
      <c r="C61" s="100"/>
      <c r="D61" s="151" t="s">
        <v>116</v>
      </c>
      <c r="E61" s="152"/>
      <c r="F61" s="152"/>
      <c r="G61" s="152"/>
      <c r="H61" s="152"/>
      <c r="I61" s="152"/>
      <c r="J61" s="153">
        <f>J102</f>
        <v>0</v>
      </c>
      <c r="K61" s="100"/>
      <c r="L61" s="154"/>
    </row>
    <row r="62" spans="2:12" s="10" customFormat="1" ht="19.9" customHeight="1">
      <c r="B62" s="150"/>
      <c r="C62" s="100"/>
      <c r="D62" s="151" t="s">
        <v>117</v>
      </c>
      <c r="E62" s="152"/>
      <c r="F62" s="152"/>
      <c r="G62" s="152"/>
      <c r="H62" s="152"/>
      <c r="I62" s="152"/>
      <c r="J62" s="153">
        <f>J227</f>
        <v>0</v>
      </c>
      <c r="K62" s="100"/>
      <c r="L62" s="154"/>
    </row>
    <row r="63" spans="2:12" s="10" customFormat="1" ht="19.9" customHeight="1">
      <c r="B63" s="150"/>
      <c r="C63" s="100"/>
      <c r="D63" s="151" t="s">
        <v>118</v>
      </c>
      <c r="E63" s="152"/>
      <c r="F63" s="152"/>
      <c r="G63" s="152"/>
      <c r="H63" s="152"/>
      <c r="I63" s="152"/>
      <c r="J63" s="153">
        <f>J234</f>
        <v>0</v>
      </c>
      <c r="K63" s="100"/>
      <c r="L63" s="154"/>
    </row>
    <row r="64" spans="2:12" s="10" customFormat="1" ht="19.9" customHeight="1">
      <c r="B64" s="150"/>
      <c r="C64" s="100"/>
      <c r="D64" s="151" t="s">
        <v>119</v>
      </c>
      <c r="E64" s="152"/>
      <c r="F64" s="152"/>
      <c r="G64" s="152"/>
      <c r="H64" s="152"/>
      <c r="I64" s="152"/>
      <c r="J64" s="153">
        <f>J253</f>
        <v>0</v>
      </c>
      <c r="K64" s="100"/>
      <c r="L64" s="154"/>
    </row>
    <row r="65" spans="2:12" s="10" customFormat="1" ht="19.9" customHeight="1">
      <c r="B65" s="150"/>
      <c r="C65" s="100"/>
      <c r="D65" s="151" t="s">
        <v>120</v>
      </c>
      <c r="E65" s="152"/>
      <c r="F65" s="152"/>
      <c r="G65" s="152"/>
      <c r="H65" s="152"/>
      <c r="I65" s="152"/>
      <c r="J65" s="153">
        <f>J287</f>
        <v>0</v>
      </c>
      <c r="K65" s="100"/>
      <c r="L65" s="154"/>
    </row>
    <row r="66" spans="2:12" s="10" customFormat="1" ht="19.9" customHeight="1">
      <c r="B66" s="150"/>
      <c r="C66" s="100"/>
      <c r="D66" s="151" t="s">
        <v>121</v>
      </c>
      <c r="E66" s="152"/>
      <c r="F66" s="152"/>
      <c r="G66" s="152"/>
      <c r="H66" s="152"/>
      <c r="I66" s="152"/>
      <c r="J66" s="153">
        <f>J404</f>
        <v>0</v>
      </c>
      <c r="K66" s="100"/>
      <c r="L66" s="154"/>
    </row>
    <row r="67" spans="2:12" s="10" customFormat="1" ht="19.9" customHeight="1">
      <c r="B67" s="150"/>
      <c r="C67" s="100"/>
      <c r="D67" s="151" t="s">
        <v>122</v>
      </c>
      <c r="E67" s="152"/>
      <c r="F67" s="152"/>
      <c r="G67" s="152"/>
      <c r="H67" s="152"/>
      <c r="I67" s="152"/>
      <c r="J67" s="153">
        <f>J527</f>
        <v>0</v>
      </c>
      <c r="K67" s="100"/>
      <c r="L67" s="154"/>
    </row>
    <row r="68" spans="2:12" s="10" customFormat="1" ht="19.9" customHeight="1">
      <c r="B68" s="150"/>
      <c r="C68" s="100"/>
      <c r="D68" s="151" t="s">
        <v>123</v>
      </c>
      <c r="E68" s="152"/>
      <c r="F68" s="152"/>
      <c r="G68" s="152"/>
      <c r="H68" s="152"/>
      <c r="I68" s="152"/>
      <c r="J68" s="153">
        <f>J540</f>
        <v>0</v>
      </c>
      <c r="K68" s="100"/>
      <c r="L68" s="154"/>
    </row>
    <row r="69" spans="2:12" s="9" customFormat="1" ht="24.95" customHeight="1">
      <c r="B69" s="144"/>
      <c r="C69" s="145"/>
      <c r="D69" s="146" t="s">
        <v>124</v>
      </c>
      <c r="E69" s="147"/>
      <c r="F69" s="147"/>
      <c r="G69" s="147"/>
      <c r="H69" s="147"/>
      <c r="I69" s="147"/>
      <c r="J69" s="148">
        <f>J543</f>
        <v>0</v>
      </c>
      <c r="K69" s="145"/>
      <c r="L69" s="149"/>
    </row>
    <row r="70" spans="2:12" s="10" customFormat="1" ht="19.9" customHeight="1">
      <c r="B70" s="150"/>
      <c r="C70" s="100"/>
      <c r="D70" s="151" t="s">
        <v>125</v>
      </c>
      <c r="E70" s="152"/>
      <c r="F70" s="152"/>
      <c r="G70" s="152"/>
      <c r="H70" s="152"/>
      <c r="I70" s="152"/>
      <c r="J70" s="153">
        <f>J544</f>
        <v>0</v>
      </c>
      <c r="K70" s="100"/>
      <c r="L70" s="154"/>
    </row>
    <row r="71" spans="2:12" s="10" customFormat="1" ht="19.9" customHeight="1">
      <c r="B71" s="150"/>
      <c r="C71" s="100"/>
      <c r="D71" s="151" t="s">
        <v>126</v>
      </c>
      <c r="E71" s="152"/>
      <c r="F71" s="152"/>
      <c r="G71" s="152"/>
      <c r="H71" s="152"/>
      <c r="I71" s="152"/>
      <c r="J71" s="153">
        <f>J589</f>
        <v>0</v>
      </c>
      <c r="K71" s="100"/>
      <c r="L71" s="154"/>
    </row>
    <row r="72" spans="2:12" s="10" customFormat="1" ht="19.9" customHeight="1">
      <c r="B72" s="150"/>
      <c r="C72" s="100"/>
      <c r="D72" s="151" t="s">
        <v>127</v>
      </c>
      <c r="E72" s="152"/>
      <c r="F72" s="152"/>
      <c r="G72" s="152"/>
      <c r="H72" s="152"/>
      <c r="I72" s="152"/>
      <c r="J72" s="153">
        <f>J597</f>
        <v>0</v>
      </c>
      <c r="K72" s="100"/>
      <c r="L72" s="154"/>
    </row>
    <row r="73" spans="2:12" s="10" customFormat="1" ht="19.9" customHeight="1">
      <c r="B73" s="150"/>
      <c r="C73" s="100"/>
      <c r="D73" s="151" t="s">
        <v>128</v>
      </c>
      <c r="E73" s="152"/>
      <c r="F73" s="152"/>
      <c r="G73" s="152"/>
      <c r="H73" s="152"/>
      <c r="I73" s="152"/>
      <c r="J73" s="153">
        <f>J611</f>
        <v>0</v>
      </c>
      <c r="K73" s="100"/>
      <c r="L73" s="154"/>
    </row>
    <row r="74" spans="2:12" s="10" customFormat="1" ht="19.9" customHeight="1">
      <c r="B74" s="150"/>
      <c r="C74" s="100"/>
      <c r="D74" s="151" t="s">
        <v>129</v>
      </c>
      <c r="E74" s="152"/>
      <c r="F74" s="152"/>
      <c r="G74" s="152"/>
      <c r="H74" s="152"/>
      <c r="I74" s="152"/>
      <c r="J74" s="153">
        <f>J616</f>
        <v>0</v>
      </c>
      <c r="K74" s="100"/>
      <c r="L74" s="154"/>
    </row>
    <row r="75" spans="2:12" s="10" customFormat="1" ht="19.9" customHeight="1">
      <c r="B75" s="150"/>
      <c r="C75" s="100"/>
      <c r="D75" s="151" t="s">
        <v>130</v>
      </c>
      <c r="E75" s="152"/>
      <c r="F75" s="152"/>
      <c r="G75" s="152"/>
      <c r="H75" s="152"/>
      <c r="I75" s="152"/>
      <c r="J75" s="153">
        <f>J648</f>
        <v>0</v>
      </c>
      <c r="K75" s="100"/>
      <c r="L75" s="154"/>
    </row>
    <row r="76" spans="2:12" s="10" customFormat="1" ht="19.9" customHeight="1">
      <c r="B76" s="150"/>
      <c r="C76" s="100"/>
      <c r="D76" s="151" t="s">
        <v>131</v>
      </c>
      <c r="E76" s="152"/>
      <c r="F76" s="152"/>
      <c r="G76" s="152"/>
      <c r="H76" s="152"/>
      <c r="I76" s="152"/>
      <c r="J76" s="153">
        <f>J681</f>
        <v>0</v>
      </c>
      <c r="K76" s="100"/>
      <c r="L76" s="154"/>
    </row>
    <row r="77" spans="2:12" s="10" customFormat="1" ht="19.9" customHeight="1">
      <c r="B77" s="150"/>
      <c r="C77" s="100"/>
      <c r="D77" s="151" t="s">
        <v>132</v>
      </c>
      <c r="E77" s="152"/>
      <c r="F77" s="152"/>
      <c r="G77" s="152"/>
      <c r="H77" s="152"/>
      <c r="I77" s="152"/>
      <c r="J77" s="153">
        <f>J728</f>
        <v>0</v>
      </c>
      <c r="K77" s="100"/>
      <c r="L77" s="154"/>
    </row>
    <row r="78" spans="2:12" s="10" customFormat="1" ht="19.9" customHeight="1">
      <c r="B78" s="150"/>
      <c r="C78" s="100"/>
      <c r="D78" s="151" t="s">
        <v>133</v>
      </c>
      <c r="E78" s="152"/>
      <c r="F78" s="152"/>
      <c r="G78" s="152"/>
      <c r="H78" s="152"/>
      <c r="I78" s="152"/>
      <c r="J78" s="153">
        <f>J749</f>
        <v>0</v>
      </c>
      <c r="K78" s="100"/>
      <c r="L78" s="154"/>
    </row>
    <row r="79" spans="2:12" s="10" customFormat="1" ht="19.9" customHeight="1">
      <c r="B79" s="150"/>
      <c r="C79" s="100"/>
      <c r="D79" s="151" t="s">
        <v>134</v>
      </c>
      <c r="E79" s="152"/>
      <c r="F79" s="152"/>
      <c r="G79" s="152"/>
      <c r="H79" s="152"/>
      <c r="I79" s="152"/>
      <c r="J79" s="153">
        <f>J761</f>
        <v>0</v>
      </c>
      <c r="K79" s="100"/>
      <c r="L79" s="154"/>
    </row>
    <row r="80" spans="2:12" s="10" customFormat="1" ht="19.9" customHeight="1">
      <c r="B80" s="150"/>
      <c r="C80" s="100"/>
      <c r="D80" s="151" t="s">
        <v>135</v>
      </c>
      <c r="E80" s="152"/>
      <c r="F80" s="152"/>
      <c r="G80" s="152"/>
      <c r="H80" s="152"/>
      <c r="I80" s="152"/>
      <c r="J80" s="153">
        <f>J799</f>
        <v>0</v>
      </c>
      <c r="K80" s="100"/>
      <c r="L80" s="154"/>
    </row>
    <row r="81" spans="1:31" s="2" customFormat="1" ht="21.7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11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6" spans="1:31" s="2" customFormat="1" ht="6.95" customHeight="1">
      <c r="A86" s="37"/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11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24.95" customHeight="1">
      <c r="A87" s="37"/>
      <c r="B87" s="38"/>
      <c r="C87" s="26" t="s">
        <v>136</v>
      </c>
      <c r="D87" s="39"/>
      <c r="E87" s="39"/>
      <c r="F87" s="39"/>
      <c r="G87" s="39"/>
      <c r="H87" s="39"/>
      <c r="I87" s="39"/>
      <c r="J87" s="39"/>
      <c r="K87" s="39"/>
      <c r="L87" s="11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2" t="s">
        <v>16</v>
      </c>
      <c r="D89" s="39"/>
      <c r="E89" s="39"/>
      <c r="F89" s="39"/>
      <c r="G89" s="39"/>
      <c r="H89" s="39"/>
      <c r="I89" s="39"/>
      <c r="J89" s="39"/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6.5" customHeight="1">
      <c r="A90" s="37"/>
      <c r="B90" s="38"/>
      <c r="C90" s="39"/>
      <c r="D90" s="39"/>
      <c r="E90" s="411" t="str">
        <f>E7</f>
        <v>DĚTSKÝ DOMOV, NÁMĚŠŤ NAD OSLAVOU</v>
      </c>
      <c r="F90" s="412"/>
      <c r="G90" s="412"/>
      <c r="H90" s="412"/>
      <c r="I90" s="39"/>
      <c r="J90" s="39"/>
      <c r="K90" s="39"/>
      <c r="L90" s="11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2" t="s">
        <v>108</v>
      </c>
      <c r="D91" s="39"/>
      <c r="E91" s="39"/>
      <c r="F91" s="39"/>
      <c r="G91" s="39"/>
      <c r="H91" s="39"/>
      <c r="I91" s="39"/>
      <c r="J91" s="39"/>
      <c r="K91" s="39"/>
      <c r="L91" s="11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6.5" customHeight="1">
      <c r="A92" s="37"/>
      <c r="B92" s="38"/>
      <c r="C92" s="39"/>
      <c r="D92" s="39"/>
      <c r="E92" s="360" t="str">
        <f>E9</f>
        <v>2022/IS/04-11 - D.1.1-Architektonické a stavebně technické řešení</v>
      </c>
      <c r="F92" s="413"/>
      <c r="G92" s="413"/>
      <c r="H92" s="413"/>
      <c r="I92" s="39"/>
      <c r="J92" s="39"/>
      <c r="K92" s="39"/>
      <c r="L92" s="11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6.9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1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2" customHeight="1">
      <c r="A94" s="37"/>
      <c r="B94" s="38"/>
      <c r="C94" s="32" t="s">
        <v>22</v>
      </c>
      <c r="D94" s="39"/>
      <c r="E94" s="39"/>
      <c r="F94" s="30" t="str">
        <f>F12</f>
        <v xml:space="preserve"> </v>
      </c>
      <c r="G94" s="39"/>
      <c r="H94" s="39"/>
      <c r="I94" s="32" t="s">
        <v>24</v>
      </c>
      <c r="J94" s="62" t="str">
        <f>IF(J12="","",J12)</f>
        <v>24. 10. 2022</v>
      </c>
      <c r="K94" s="39"/>
      <c r="L94" s="11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6.95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11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2" customHeight="1">
      <c r="A96" s="37"/>
      <c r="B96" s="38"/>
      <c r="C96" s="32" t="s">
        <v>26</v>
      </c>
      <c r="D96" s="39"/>
      <c r="E96" s="39"/>
      <c r="F96" s="30" t="str">
        <f>E15</f>
        <v>Kraj Vysočina</v>
      </c>
      <c r="G96" s="39"/>
      <c r="H96" s="39"/>
      <c r="I96" s="32" t="s">
        <v>32</v>
      </c>
      <c r="J96" s="35" t="str">
        <f>E21</f>
        <v>IS ARCH s.r.o.</v>
      </c>
      <c r="K96" s="39"/>
      <c r="L96" s="11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5.2" customHeight="1">
      <c r="A97" s="37"/>
      <c r="B97" s="38"/>
      <c r="C97" s="32" t="s">
        <v>30</v>
      </c>
      <c r="D97" s="39"/>
      <c r="E97" s="39"/>
      <c r="F97" s="30" t="str">
        <f>IF(E18="","",E18)</f>
        <v>Vyplň údaj</v>
      </c>
      <c r="G97" s="39"/>
      <c r="H97" s="39"/>
      <c r="I97" s="32" t="s">
        <v>35</v>
      </c>
      <c r="J97" s="35" t="str">
        <f>E24</f>
        <v>Ing.A.Hejmalová</v>
      </c>
      <c r="K97" s="39"/>
      <c r="L97" s="11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10.35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11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11" customFormat="1" ht="29.25" customHeight="1">
      <c r="A99" s="155"/>
      <c r="B99" s="156"/>
      <c r="C99" s="157" t="s">
        <v>137</v>
      </c>
      <c r="D99" s="158" t="s">
        <v>58</v>
      </c>
      <c r="E99" s="158" t="s">
        <v>54</v>
      </c>
      <c r="F99" s="158" t="s">
        <v>55</v>
      </c>
      <c r="G99" s="158" t="s">
        <v>138</v>
      </c>
      <c r="H99" s="158" t="s">
        <v>139</v>
      </c>
      <c r="I99" s="158" t="s">
        <v>140</v>
      </c>
      <c r="J99" s="158" t="s">
        <v>113</v>
      </c>
      <c r="K99" s="159" t="s">
        <v>141</v>
      </c>
      <c r="L99" s="160"/>
      <c r="M99" s="71" t="s">
        <v>21</v>
      </c>
      <c r="N99" s="72" t="s">
        <v>43</v>
      </c>
      <c r="O99" s="72" t="s">
        <v>142</v>
      </c>
      <c r="P99" s="72" t="s">
        <v>143</v>
      </c>
      <c r="Q99" s="72" t="s">
        <v>144</v>
      </c>
      <c r="R99" s="72" t="s">
        <v>145</v>
      </c>
      <c r="S99" s="72" t="s">
        <v>146</v>
      </c>
      <c r="T99" s="73" t="s">
        <v>147</v>
      </c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</row>
    <row r="100" spans="1:63" s="2" customFormat="1" ht="22.9" customHeight="1">
      <c r="A100" s="37"/>
      <c r="B100" s="38"/>
      <c r="C100" s="78" t="s">
        <v>148</v>
      </c>
      <c r="D100" s="39"/>
      <c r="E100" s="39"/>
      <c r="F100" s="39"/>
      <c r="G100" s="39"/>
      <c r="H100" s="39"/>
      <c r="I100" s="39"/>
      <c r="J100" s="161">
        <f>BK100</f>
        <v>0</v>
      </c>
      <c r="K100" s="39"/>
      <c r="L100" s="42"/>
      <c r="M100" s="74"/>
      <c r="N100" s="162"/>
      <c r="O100" s="75"/>
      <c r="P100" s="163">
        <f>P101+P543</f>
        <v>0</v>
      </c>
      <c r="Q100" s="75"/>
      <c r="R100" s="163">
        <f>R101+R543</f>
        <v>204.43620284999997</v>
      </c>
      <c r="S100" s="75"/>
      <c r="T100" s="164">
        <f>T101+T543</f>
        <v>114.45328319999999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72</v>
      </c>
      <c r="AU100" s="20" t="s">
        <v>114</v>
      </c>
      <c r="BK100" s="165">
        <f>BK101+BK543</f>
        <v>0</v>
      </c>
    </row>
    <row r="101" spans="2:63" s="12" customFormat="1" ht="25.9" customHeight="1">
      <c r="B101" s="166"/>
      <c r="C101" s="167"/>
      <c r="D101" s="168" t="s">
        <v>72</v>
      </c>
      <c r="E101" s="169" t="s">
        <v>149</v>
      </c>
      <c r="F101" s="169" t="s">
        <v>150</v>
      </c>
      <c r="G101" s="167"/>
      <c r="H101" s="167"/>
      <c r="I101" s="170"/>
      <c r="J101" s="171">
        <f>BK101</f>
        <v>0</v>
      </c>
      <c r="K101" s="167"/>
      <c r="L101" s="172"/>
      <c r="M101" s="173"/>
      <c r="N101" s="174"/>
      <c r="O101" s="174"/>
      <c r="P101" s="175">
        <f>P102+P227+P234+P253+P287+P404+P527+P540</f>
        <v>0</v>
      </c>
      <c r="Q101" s="174"/>
      <c r="R101" s="175">
        <f>R102+R227+R234+R253+R287+R404+R527+R540</f>
        <v>203.05468431999998</v>
      </c>
      <c r="S101" s="174"/>
      <c r="T101" s="176">
        <f>T102+T227+T234+T253+T287+T404+T527+T540</f>
        <v>111.72636979999999</v>
      </c>
      <c r="AR101" s="177" t="s">
        <v>81</v>
      </c>
      <c r="AT101" s="178" t="s">
        <v>72</v>
      </c>
      <c r="AU101" s="178" t="s">
        <v>73</v>
      </c>
      <c r="AY101" s="177" t="s">
        <v>151</v>
      </c>
      <c r="BK101" s="179">
        <f>BK102+BK227+BK234+BK253+BK287+BK404+BK527+BK540</f>
        <v>0</v>
      </c>
    </row>
    <row r="102" spans="2:63" s="12" customFormat="1" ht="22.9" customHeight="1">
      <c r="B102" s="166"/>
      <c r="C102" s="167"/>
      <c r="D102" s="168" t="s">
        <v>72</v>
      </c>
      <c r="E102" s="180" t="s">
        <v>81</v>
      </c>
      <c r="F102" s="180" t="s">
        <v>152</v>
      </c>
      <c r="G102" s="167"/>
      <c r="H102" s="167"/>
      <c r="I102" s="170"/>
      <c r="J102" s="181">
        <f>BK102</f>
        <v>0</v>
      </c>
      <c r="K102" s="167"/>
      <c r="L102" s="172"/>
      <c r="M102" s="173"/>
      <c r="N102" s="174"/>
      <c r="O102" s="174"/>
      <c r="P102" s="175">
        <f>SUM(P103:P226)</f>
        <v>0</v>
      </c>
      <c r="Q102" s="174"/>
      <c r="R102" s="175">
        <f>SUM(R103:R226)</f>
        <v>17.85691</v>
      </c>
      <c r="S102" s="174"/>
      <c r="T102" s="176">
        <f>SUM(T103:T226)</f>
        <v>75.03999999999999</v>
      </c>
      <c r="AR102" s="177" t="s">
        <v>81</v>
      </c>
      <c r="AT102" s="178" t="s">
        <v>72</v>
      </c>
      <c r="AU102" s="178" t="s">
        <v>81</v>
      </c>
      <c r="AY102" s="177" t="s">
        <v>151</v>
      </c>
      <c r="BK102" s="179">
        <f>SUM(BK103:BK226)</f>
        <v>0</v>
      </c>
    </row>
    <row r="103" spans="1:65" s="2" customFormat="1" ht="44.25" customHeight="1">
      <c r="A103" s="37"/>
      <c r="B103" s="38"/>
      <c r="C103" s="182" t="s">
        <v>81</v>
      </c>
      <c r="D103" s="182" t="s">
        <v>153</v>
      </c>
      <c r="E103" s="183" t="s">
        <v>154</v>
      </c>
      <c r="F103" s="184" t="s">
        <v>155</v>
      </c>
      <c r="G103" s="185" t="s">
        <v>96</v>
      </c>
      <c r="H103" s="186">
        <v>30.4</v>
      </c>
      <c r="I103" s="187"/>
      <c r="J103" s="188">
        <f>ROUND(I103*H103,2)</f>
        <v>0</v>
      </c>
      <c r="K103" s="184" t="s">
        <v>156</v>
      </c>
      <c r="L103" s="42"/>
      <c r="M103" s="189" t="s">
        <v>21</v>
      </c>
      <c r="N103" s="190" t="s">
        <v>45</v>
      </c>
      <c r="O103" s="67"/>
      <c r="P103" s="191">
        <f>O103*H103</f>
        <v>0</v>
      </c>
      <c r="Q103" s="191">
        <v>0</v>
      </c>
      <c r="R103" s="191">
        <f>Q103*H103</f>
        <v>0</v>
      </c>
      <c r="S103" s="191">
        <v>0.255</v>
      </c>
      <c r="T103" s="192">
        <f>S103*H103</f>
        <v>7.752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3" t="s">
        <v>157</v>
      </c>
      <c r="AT103" s="193" t="s">
        <v>153</v>
      </c>
      <c r="AU103" s="193" t="s">
        <v>88</v>
      </c>
      <c r="AY103" s="20" t="s">
        <v>151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0" t="s">
        <v>88</v>
      </c>
      <c r="BK103" s="194">
        <f>ROUND(I103*H103,2)</f>
        <v>0</v>
      </c>
      <c r="BL103" s="20" t="s">
        <v>157</v>
      </c>
      <c r="BM103" s="193" t="s">
        <v>158</v>
      </c>
    </row>
    <row r="104" spans="2:51" s="13" customFormat="1" ht="11.25">
      <c r="B104" s="195"/>
      <c r="C104" s="196"/>
      <c r="D104" s="197" t="s">
        <v>159</v>
      </c>
      <c r="E104" s="198" t="s">
        <v>21</v>
      </c>
      <c r="F104" s="199" t="s">
        <v>160</v>
      </c>
      <c r="G104" s="196"/>
      <c r="H104" s="200">
        <v>30.4</v>
      </c>
      <c r="I104" s="201"/>
      <c r="J104" s="196"/>
      <c r="K104" s="196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159</v>
      </c>
      <c r="AU104" s="206" t="s">
        <v>88</v>
      </c>
      <c r="AV104" s="13" t="s">
        <v>88</v>
      </c>
      <c r="AW104" s="13" t="s">
        <v>34</v>
      </c>
      <c r="AX104" s="13" t="s">
        <v>73</v>
      </c>
      <c r="AY104" s="206" t="s">
        <v>151</v>
      </c>
    </row>
    <row r="105" spans="2:51" s="14" customFormat="1" ht="11.25">
      <c r="B105" s="207"/>
      <c r="C105" s="208"/>
      <c r="D105" s="197" t="s">
        <v>159</v>
      </c>
      <c r="E105" s="209" t="s">
        <v>21</v>
      </c>
      <c r="F105" s="210" t="s">
        <v>161</v>
      </c>
      <c r="G105" s="208"/>
      <c r="H105" s="211">
        <v>30.4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159</v>
      </c>
      <c r="AU105" s="217" t="s">
        <v>88</v>
      </c>
      <c r="AV105" s="14" t="s">
        <v>162</v>
      </c>
      <c r="AW105" s="14" t="s">
        <v>34</v>
      </c>
      <c r="AX105" s="14" t="s">
        <v>81</v>
      </c>
      <c r="AY105" s="217" t="s">
        <v>151</v>
      </c>
    </row>
    <row r="106" spans="1:65" s="2" customFormat="1" ht="37.9" customHeight="1">
      <c r="A106" s="37"/>
      <c r="B106" s="38"/>
      <c r="C106" s="182" t="s">
        <v>88</v>
      </c>
      <c r="D106" s="182" t="s">
        <v>153</v>
      </c>
      <c r="E106" s="183" t="s">
        <v>163</v>
      </c>
      <c r="F106" s="184" t="s">
        <v>164</v>
      </c>
      <c r="G106" s="185" t="s">
        <v>96</v>
      </c>
      <c r="H106" s="186">
        <v>7.6</v>
      </c>
      <c r="I106" s="187"/>
      <c r="J106" s="188">
        <f>ROUND(I106*H106,2)</f>
        <v>0</v>
      </c>
      <c r="K106" s="184" t="s">
        <v>165</v>
      </c>
      <c r="L106" s="42"/>
      <c r="M106" s="189" t="s">
        <v>21</v>
      </c>
      <c r="N106" s="190" t="s">
        <v>45</v>
      </c>
      <c r="O106" s="67"/>
      <c r="P106" s="191">
        <f>O106*H106</f>
        <v>0</v>
      </c>
      <c r="Q106" s="191">
        <v>0</v>
      </c>
      <c r="R106" s="191">
        <f>Q106*H106</f>
        <v>0</v>
      </c>
      <c r="S106" s="191">
        <v>0.255</v>
      </c>
      <c r="T106" s="192">
        <f>S106*H106</f>
        <v>1.938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3" t="s">
        <v>157</v>
      </c>
      <c r="AT106" s="193" t="s">
        <v>153</v>
      </c>
      <c r="AU106" s="193" t="s">
        <v>88</v>
      </c>
      <c r="AY106" s="20" t="s">
        <v>151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0" t="s">
        <v>88</v>
      </c>
      <c r="BK106" s="194">
        <f>ROUND(I106*H106,2)</f>
        <v>0</v>
      </c>
      <c r="BL106" s="20" t="s">
        <v>157</v>
      </c>
      <c r="BM106" s="193" t="s">
        <v>166</v>
      </c>
    </row>
    <row r="107" spans="1:47" s="2" customFormat="1" ht="11.25">
      <c r="A107" s="37"/>
      <c r="B107" s="38"/>
      <c r="C107" s="39"/>
      <c r="D107" s="218" t="s">
        <v>167</v>
      </c>
      <c r="E107" s="39"/>
      <c r="F107" s="219" t="s">
        <v>168</v>
      </c>
      <c r="G107" s="39"/>
      <c r="H107" s="39"/>
      <c r="I107" s="220"/>
      <c r="J107" s="39"/>
      <c r="K107" s="39"/>
      <c r="L107" s="42"/>
      <c r="M107" s="221"/>
      <c r="N107" s="222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167</v>
      </c>
      <c r="AU107" s="20" t="s">
        <v>88</v>
      </c>
    </row>
    <row r="108" spans="2:51" s="13" customFormat="1" ht="11.25">
      <c r="B108" s="195"/>
      <c r="C108" s="196"/>
      <c r="D108" s="197" t="s">
        <v>159</v>
      </c>
      <c r="E108" s="198" t="s">
        <v>21</v>
      </c>
      <c r="F108" s="199" t="s">
        <v>169</v>
      </c>
      <c r="G108" s="196"/>
      <c r="H108" s="200">
        <v>7.6</v>
      </c>
      <c r="I108" s="201"/>
      <c r="J108" s="196"/>
      <c r="K108" s="196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159</v>
      </c>
      <c r="AU108" s="206" t="s">
        <v>88</v>
      </c>
      <c r="AV108" s="13" t="s">
        <v>88</v>
      </c>
      <c r="AW108" s="13" t="s">
        <v>34</v>
      </c>
      <c r="AX108" s="13" t="s">
        <v>73</v>
      </c>
      <c r="AY108" s="206" t="s">
        <v>151</v>
      </c>
    </row>
    <row r="109" spans="2:51" s="14" customFormat="1" ht="11.25">
      <c r="B109" s="207"/>
      <c r="C109" s="208"/>
      <c r="D109" s="197" t="s">
        <v>159</v>
      </c>
      <c r="E109" s="209" t="s">
        <v>21</v>
      </c>
      <c r="F109" s="210" t="s">
        <v>161</v>
      </c>
      <c r="G109" s="208"/>
      <c r="H109" s="211">
        <v>7.6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159</v>
      </c>
      <c r="AU109" s="217" t="s">
        <v>88</v>
      </c>
      <c r="AV109" s="14" t="s">
        <v>162</v>
      </c>
      <c r="AW109" s="14" t="s">
        <v>34</v>
      </c>
      <c r="AX109" s="14" t="s">
        <v>81</v>
      </c>
      <c r="AY109" s="217" t="s">
        <v>151</v>
      </c>
    </row>
    <row r="110" spans="1:65" s="2" customFormat="1" ht="37.9" customHeight="1">
      <c r="A110" s="37"/>
      <c r="B110" s="38"/>
      <c r="C110" s="182" t="s">
        <v>162</v>
      </c>
      <c r="D110" s="182" t="s">
        <v>153</v>
      </c>
      <c r="E110" s="183" t="s">
        <v>170</v>
      </c>
      <c r="F110" s="184" t="s">
        <v>171</v>
      </c>
      <c r="G110" s="185" t="s">
        <v>96</v>
      </c>
      <c r="H110" s="186">
        <v>58.4</v>
      </c>
      <c r="I110" s="187"/>
      <c r="J110" s="188">
        <f>ROUND(I110*H110,2)</f>
        <v>0</v>
      </c>
      <c r="K110" s="184" t="s">
        <v>156</v>
      </c>
      <c r="L110" s="42"/>
      <c r="M110" s="189" t="s">
        <v>21</v>
      </c>
      <c r="N110" s="190" t="s">
        <v>45</v>
      </c>
      <c r="O110" s="67"/>
      <c r="P110" s="191">
        <f>O110*H110</f>
        <v>0</v>
      </c>
      <c r="Q110" s="191">
        <v>0.295</v>
      </c>
      <c r="R110" s="191">
        <f>Q110*H110</f>
        <v>17.227999999999998</v>
      </c>
      <c r="S110" s="191">
        <v>0</v>
      </c>
      <c r="T110" s="192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3" t="s">
        <v>157</v>
      </c>
      <c r="AT110" s="193" t="s">
        <v>153</v>
      </c>
      <c r="AU110" s="193" t="s">
        <v>88</v>
      </c>
      <c r="AY110" s="20" t="s">
        <v>151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20" t="s">
        <v>88</v>
      </c>
      <c r="BK110" s="194">
        <f>ROUND(I110*H110,2)</f>
        <v>0</v>
      </c>
      <c r="BL110" s="20" t="s">
        <v>157</v>
      </c>
      <c r="BM110" s="193" t="s">
        <v>172</v>
      </c>
    </row>
    <row r="111" spans="2:51" s="13" customFormat="1" ht="11.25">
      <c r="B111" s="195"/>
      <c r="C111" s="196"/>
      <c r="D111" s="197" t="s">
        <v>159</v>
      </c>
      <c r="E111" s="198" t="s">
        <v>21</v>
      </c>
      <c r="F111" s="199" t="s">
        <v>173</v>
      </c>
      <c r="G111" s="196"/>
      <c r="H111" s="200">
        <v>58.4</v>
      </c>
      <c r="I111" s="201"/>
      <c r="J111" s="196"/>
      <c r="K111" s="196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159</v>
      </c>
      <c r="AU111" s="206" t="s">
        <v>88</v>
      </c>
      <c r="AV111" s="13" t="s">
        <v>88</v>
      </c>
      <c r="AW111" s="13" t="s">
        <v>34</v>
      </c>
      <c r="AX111" s="13" t="s">
        <v>73</v>
      </c>
      <c r="AY111" s="206" t="s">
        <v>151</v>
      </c>
    </row>
    <row r="112" spans="2:51" s="14" customFormat="1" ht="11.25">
      <c r="B112" s="207"/>
      <c r="C112" s="208"/>
      <c r="D112" s="197" t="s">
        <v>159</v>
      </c>
      <c r="E112" s="209" t="s">
        <v>21</v>
      </c>
      <c r="F112" s="210" t="s">
        <v>161</v>
      </c>
      <c r="G112" s="208"/>
      <c r="H112" s="211">
        <v>58.4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159</v>
      </c>
      <c r="AU112" s="217" t="s">
        <v>88</v>
      </c>
      <c r="AV112" s="14" t="s">
        <v>162</v>
      </c>
      <c r="AW112" s="14" t="s">
        <v>34</v>
      </c>
      <c r="AX112" s="14" t="s">
        <v>81</v>
      </c>
      <c r="AY112" s="217" t="s">
        <v>151</v>
      </c>
    </row>
    <row r="113" spans="1:65" s="2" customFormat="1" ht="33" customHeight="1">
      <c r="A113" s="37"/>
      <c r="B113" s="38"/>
      <c r="C113" s="182" t="s">
        <v>157</v>
      </c>
      <c r="D113" s="182" t="s">
        <v>153</v>
      </c>
      <c r="E113" s="183" t="s">
        <v>174</v>
      </c>
      <c r="F113" s="184" t="s">
        <v>175</v>
      </c>
      <c r="G113" s="185" t="s">
        <v>96</v>
      </c>
      <c r="H113" s="186">
        <v>14.6</v>
      </c>
      <c r="I113" s="187"/>
      <c r="J113" s="188">
        <f>ROUND(I113*H113,2)</f>
        <v>0</v>
      </c>
      <c r="K113" s="184" t="s">
        <v>165</v>
      </c>
      <c r="L113" s="42"/>
      <c r="M113" s="189" t="s">
        <v>21</v>
      </c>
      <c r="N113" s="190" t="s">
        <v>45</v>
      </c>
      <c r="O113" s="67"/>
      <c r="P113" s="191">
        <f>O113*H113</f>
        <v>0</v>
      </c>
      <c r="Q113" s="191">
        <v>0</v>
      </c>
      <c r="R113" s="191">
        <f>Q113*H113</f>
        <v>0</v>
      </c>
      <c r="S113" s="191">
        <v>0.295</v>
      </c>
      <c r="T113" s="192">
        <f>S113*H113</f>
        <v>4.3069999999999995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3" t="s">
        <v>157</v>
      </c>
      <c r="AT113" s="193" t="s">
        <v>153</v>
      </c>
      <c r="AU113" s="193" t="s">
        <v>88</v>
      </c>
      <c r="AY113" s="20" t="s">
        <v>151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20" t="s">
        <v>88</v>
      </c>
      <c r="BK113" s="194">
        <f>ROUND(I113*H113,2)</f>
        <v>0</v>
      </c>
      <c r="BL113" s="20" t="s">
        <v>157</v>
      </c>
      <c r="BM113" s="193" t="s">
        <v>176</v>
      </c>
    </row>
    <row r="114" spans="1:47" s="2" customFormat="1" ht="11.25">
      <c r="A114" s="37"/>
      <c r="B114" s="38"/>
      <c r="C114" s="39"/>
      <c r="D114" s="218" t="s">
        <v>167</v>
      </c>
      <c r="E114" s="39"/>
      <c r="F114" s="219" t="s">
        <v>177</v>
      </c>
      <c r="G114" s="39"/>
      <c r="H114" s="39"/>
      <c r="I114" s="220"/>
      <c r="J114" s="39"/>
      <c r="K114" s="39"/>
      <c r="L114" s="42"/>
      <c r="M114" s="221"/>
      <c r="N114" s="222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20" t="s">
        <v>167</v>
      </c>
      <c r="AU114" s="20" t="s">
        <v>88</v>
      </c>
    </row>
    <row r="115" spans="2:51" s="13" customFormat="1" ht="11.25">
      <c r="B115" s="195"/>
      <c r="C115" s="196"/>
      <c r="D115" s="197" t="s">
        <v>159</v>
      </c>
      <c r="E115" s="198" t="s">
        <v>21</v>
      </c>
      <c r="F115" s="199" t="s">
        <v>178</v>
      </c>
      <c r="G115" s="196"/>
      <c r="H115" s="200">
        <v>14.6</v>
      </c>
      <c r="I115" s="201"/>
      <c r="J115" s="196"/>
      <c r="K115" s="196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159</v>
      </c>
      <c r="AU115" s="206" t="s">
        <v>88</v>
      </c>
      <c r="AV115" s="13" t="s">
        <v>88</v>
      </c>
      <c r="AW115" s="13" t="s">
        <v>34</v>
      </c>
      <c r="AX115" s="13" t="s">
        <v>73</v>
      </c>
      <c r="AY115" s="206" t="s">
        <v>151</v>
      </c>
    </row>
    <row r="116" spans="2:51" s="14" customFormat="1" ht="11.25">
      <c r="B116" s="207"/>
      <c r="C116" s="208"/>
      <c r="D116" s="197" t="s">
        <v>159</v>
      </c>
      <c r="E116" s="209" t="s">
        <v>21</v>
      </c>
      <c r="F116" s="210" t="s">
        <v>161</v>
      </c>
      <c r="G116" s="208"/>
      <c r="H116" s="211">
        <v>14.6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159</v>
      </c>
      <c r="AU116" s="217" t="s">
        <v>88</v>
      </c>
      <c r="AV116" s="14" t="s">
        <v>162</v>
      </c>
      <c r="AW116" s="14" t="s">
        <v>34</v>
      </c>
      <c r="AX116" s="14" t="s">
        <v>81</v>
      </c>
      <c r="AY116" s="217" t="s">
        <v>151</v>
      </c>
    </row>
    <row r="117" spans="1:65" s="2" customFormat="1" ht="24.2" customHeight="1">
      <c r="A117" s="37"/>
      <c r="B117" s="38"/>
      <c r="C117" s="182" t="s">
        <v>179</v>
      </c>
      <c r="D117" s="182" t="s">
        <v>153</v>
      </c>
      <c r="E117" s="183" t="s">
        <v>180</v>
      </c>
      <c r="F117" s="184" t="s">
        <v>181</v>
      </c>
      <c r="G117" s="185" t="s">
        <v>96</v>
      </c>
      <c r="H117" s="186">
        <v>5.75</v>
      </c>
      <c r="I117" s="187"/>
      <c r="J117" s="188">
        <f>ROUND(I117*H117,2)</f>
        <v>0</v>
      </c>
      <c r="K117" s="184" t="s">
        <v>165</v>
      </c>
      <c r="L117" s="42"/>
      <c r="M117" s="189" t="s">
        <v>21</v>
      </c>
      <c r="N117" s="190" t="s">
        <v>45</v>
      </c>
      <c r="O117" s="67"/>
      <c r="P117" s="191">
        <f>O117*H117</f>
        <v>0</v>
      </c>
      <c r="Q117" s="191">
        <v>0</v>
      </c>
      <c r="R117" s="191">
        <f>Q117*H117</f>
        <v>0</v>
      </c>
      <c r="S117" s="191">
        <v>0.17</v>
      </c>
      <c r="T117" s="192">
        <f>S117*H117</f>
        <v>0.9775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3" t="s">
        <v>157</v>
      </c>
      <c r="AT117" s="193" t="s">
        <v>153</v>
      </c>
      <c r="AU117" s="193" t="s">
        <v>88</v>
      </c>
      <c r="AY117" s="20" t="s">
        <v>151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0" t="s">
        <v>88</v>
      </c>
      <c r="BK117" s="194">
        <f>ROUND(I117*H117,2)</f>
        <v>0</v>
      </c>
      <c r="BL117" s="20" t="s">
        <v>157</v>
      </c>
      <c r="BM117" s="193" t="s">
        <v>182</v>
      </c>
    </row>
    <row r="118" spans="1:47" s="2" customFormat="1" ht="11.25">
      <c r="A118" s="37"/>
      <c r="B118" s="38"/>
      <c r="C118" s="39"/>
      <c r="D118" s="218" t="s">
        <v>167</v>
      </c>
      <c r="E118" s="39"/>
      <c r="F118" s="219" t="s">
        <v>183</v>
      </c>
      <c r="G118" s="39"/>
      <c r="H118" s="39"/>
      <c r="I118" s="220"/>
      <c r="J118" s="39"/>
      <c r="K118" s="39"/>
      <c r="L118" s="42"/>
      <c r="M118" s="221"/>
      <c r="N118" s="222"/>
      <c r="O118" s="67"/>
      <c r="P118" s="67"/>
      <c r="Q118" s="67"/>
      <c r="R118" s="67"/>
      <c r="S118" s="67"/>
      <c r="T118" s="68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20" t="s">
        <v>167</v>
      </c>
      <c r="AU118" s="20" t="s">
        <v>88</v>
      </c>
    </row>
    <row r="119" spans="2:51" s="13" customFormat="1" ht="11.25">
      <c r="B119" s="195"/>
      <c r="C119" s="196"/>
      <c r="D119" s="197" t="s">
        <v>159</v>
      </c>
      <c r="E119" s="198" t="s">
        <v>21</v>
      </c>
      <c r="F119" s="199" t="s">
        <v>184</v>
      </c>
      <c r="G119" s="196"/>
      <c r="H119" s="200">
        <v>5.75</v>
      </c>
      <c r="I119" s="201"/>
      <c r="J119" s="196"/>
      <c r="K119" s="196"/>
      <c r="L119" s="202"/>
      <c r="M119" s="203"/>
      <c r="N119" s="204"/>
      <c r="O119" s="204"/>
      <c r="P119" s="204"/>
      <c r="Q119" s="204"/>
      <c r="R119" s="204"/>
      <c r="S119" s="204"/>
      <c r="T119" s="205"/>
      <c r="AT119" s="206" t="s">
        <v>159</v>
      </c>
      <c r="AU119" s="206" t="s">
        <v>88</v>
      </c>
      <c r="AV119" s="13" t="s">
        <v>88</v>
      </c>
      <c r="AW119" s="13" t="s">
        <v>34</v>
      </c>
      <c r="AX119" s="13" t="s">
        <v>73</v>
      </c>
      <c r="AY119" s="206" t="s">
        <v>151</v>
      </c>
    </row>
    <row r="120" spans="2:51" s="14" customFormat="1" ht="11.25">
      <c r="B120" s="207"/>
      <c r="C120" s="208"/>
      <c r="D120" s="197" t="s">
        <v>159</v>
      </c>
      <c r="E120" s="209" t="s">
        <v>21</v>
      </c>
      <c r="F120" s="210" t="s">
        <v>161</v>
      </c>
      <c r="G120" s="208"/>
      <c r="H120" s="211">
        <v>5.75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159</v>
      </c>
      <c r="AU120" s="217" t="s">
        <v>88</v>
      </c>
      <c r="AV120" s="14" t="s">
        <v>162</v>
      </c>
      <c r="AW120" s="14" t="s">
        <v>34</v>
      </c>
      <c r="AX120" s="14" t="s">
        <v>81</v>
      </c>
      <c r="AY120" s="217" t="s">
        <v>151</v>
      </c>
    </row>
    <row r="121" spans="1:65" s="2" customFormat="1" ht="33" customHeight="1">
      <c r="A121" s="37"/>
      <c r="B121" s="38"/>
      <c r="C121" s="182" t="s">
        <v>185</v>
      </c>
      <c r="D121" s="182" t="s">
        <v>153</v>
      </c>
      <c r="E121" s="183" t="s">
        <v>186</v>
      </c>
      <c r="F121" s="184" t="s">
        <v>187</v>
      </c>
      <c r="G121" s="185" t="s">
        <v>96</v>
      </c>
      <c r="H121" s="186">
        <v>38</v>
      </c>
      <c r="I121" s="187"/>
      <c r="J121" s="188">
        <f>ROUND(I121*H121,2)</f>
        <v>0</v>
      </c>
      <c r="K121" s="184" t="s">
        <v>165</v>
      </c>
      <c r="L121" s="42"/>
      <c r="M121" s="189" t="s">
        <v>21</v>
      </c>
      <c r="N121" s="190" t="s">
        <v>45</v>
      </c>
      <c r="O121" s="67"/>
      <c r="P121" s="191">
        <f>O121*H121</f>
        <v>0</v>
      </c>
      <c r="Q121" s="191">
        <v>0</v>
      </c>
      <c r="R121" s="191">
        <f>Q121*H121</f>
        <v>0</v>
      </c>
      <c r="S121" s="191">
        <v>0.29</v>
      </c>
      <c r="T121" s="192">
        <f>S121*H121</f>
        <v>11.02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3" t="s">
        <v>157</v>
      </c>
      <c r="AT121" s="193" t="s">
        <v>153</v>
      </c>
      <c r="AU121" s="193" t="s">
        <v>88</v>
      </c>
      <c r="AY121" s="20" t="s">
        <v>151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20" t="s">
        <v>88</v>
      </c>
      <c r="BK121" s="194">
        <f>ROUND(I121*H121,2)</f>
        <v>0</v>
      </c>
      <c r="BL121" s="20" t="s">
        <v>157</v>
      </c>
      <c r="BM121" s="193" t="s">
        <v>188</v>
      </c>
    </row>
    <row r="122" spans="1:47" s="2" customFormat="1" ht="11.25">
      <c r="A122" s="37"/>
      <c r="B122" s="38"/>
      <c r="C122" s="39"/>
      <c r="D122" s="218" t="s">
        <v>167</v>
      </c>
      <c r="E122" s="39"/>
      <c r="F122" s="219" t="s">
        <v>189</v>
      </c>
      <c r="G122" s="39"/>
      <c r="H122" s="39"/>
      <c r="I122" s="220"/>
      <c r="J122" s="39"/>
      <c r="K122" s="39"/>
      <c r="L122" s="42"/>
      <c r="M122" s="221"/>
      <c r="N122" s="222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20" t="s">
        <v>167</v>
      </c>
      <c r="AU122" s="20" t="s">
        <v>88</v>
      </c>
    </row>
    <row r="123" spans="2:51" s="13" customFormat="1" ht="11.25">
      <c r="B123" s="195"/>
      <c r="C123" s="196"/>
      <c r="D123" s="197" t="s">
        <v>159</v>
      </c>
      <c r="E123" s="198" t="s">
        <v>21</v>
      </c>
      <c r="F123" s="199" t="s">
        <v>190</v>
      </c>
      <c r="G123" s="196"/>
      <c r="H123" s="200">
        <v>38</v>
      </c>
      <c r="I123" s="201"/>
      <c r="J123" s="196"/>
      <c r="K123" s="196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159</v>
      </c>
      <c r="AU123" s="206" t="s">
        <v>88</v>
      </c>
      <c r="AV123" s="13" t="s">
        <v>88</v>
      </c>
      <c r="AW123" s="13" t="s">
        <v>34</v>
      </c>
      <c r="AX123" s="13" t="s">
        <v>73</v>
      </c>
      <c r="AY123" s="206" t="s">
        <v>151</v>
      </c>
    </row>
    <row r="124" spans="2:51" s="14" customFormat="1" ht="11.25">
      <c r="B124" s="207"/>
      <c r="C124" s="208"/>
      <c r="D124" s="197" t="s">
        <v>159</v>
      </c>
      <c r="E124" s="209" t="s">
        <v>21</v>
      </c>
      <c r="F124" s="210" t="s">
        <v>161</v>
      </c>
      <c r="G124" s="208"/>
      <c r="H124" s="211">
        <v>38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159</v>
      </c>
      <c r="AU124" s="217" t="s">
        <v>88</v>
      </c>
      <c r="AV124" s="14" t="s">
        <v>162</v>
      </c>
      <c r="AW124" s="14" t="s">
        <v>34</v>
      </c>
      <c r="AX124" s="14" t="s">
        <v>81</v>
      </c>
      <c r="AY124" s="217" t="s">
        <v>151</v>
      </c>
    </row>
    <row r="125" spans="1:65" s="2" customFormat="1" ht="33" customHeight="1">
      <c r="A125" s="37"/>
      <c r="B125" s="38"/>
      <c r="C125" s="182" t="s">
        <v>191</v>
      </c>
      <c r="D125" s="182" t="s">
        <v>153</v>
      </c>
      <c r="E125" s="183" t="s">
        <v>192</v>
      </c>
      <c r="F125" s="184" t="s">
        <v>193</v>
      </c>
      <c r="G125" s="185" t="s">
        <v>96</v>
      </c>
      <c r="H125" s="186">
        <v>73</v>
      </c>
      <c r="I125" s="187"/>
      <c r="J125" s="188">
        <f>ROUND(I125*H125,2)</f>
        <v>0</v>
      </c>
      <c r="K125" s="184" t="s">
        <v>165</v>
      </c>
      <c r="L125" s="42"/>
      <c r="M125" s="189" t="s">
        <v>21</v>
      </c>
      <c r="N125" s="190" t="s">
        <v>45</v>
      </c>
      <c r="O125" s="67"/>
      <c r="P125" s="191">
        <f>O125*H125</f>
        <v>0</v>
      </c>
      <c r="Q125" s="191">
        <v>0</v>
      </c>
      <c r="R125" s="191">
        <f>Q125*H125</f>
        <v>0</v>
      </c>
      <c r="S125" s="191">
        <v>0.58</v>
      </c>
      <c r="T125" s="192">
        <f>S125*H125</f>
        <v>42.339999999999996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3" t="s">
        <v>157</v>
      </c>
      <c r="AT125" s="193" t="s">
        <v>153</v>
      </c>
      <c r="AU125" s="193" t="s">
        <v>88</v>
      </c>
      <c r="AY125" s="20" t="s">
        <v>151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20" t="s">
        <v>88</v>
      </c>
      <c r="BK125" s="194">
        <f>ROUND(I125*H125,2)</f>
        <v>0</v>
      </c>
      <c r="BL125" s="20" t="s">
        <v>157</v>
      </c>
      <c r="BM125" s="193" t="s">
        <v>194</v>
      </c>
    </row>
    <row r="126" spans="1:47" s="2" customFormat="1" ht="11.25">
      <c r="A126" s="37"/>
      <c r="B126" s="38"/>
      <c r="C126" s="39"/>
      <c r="D126" s="218" t="s">
        <v>167</v>
      </c>
      <c r="E126" s="39"/>
      <c r="F126" s="219" t="s">
        <v>195</v>
      </c>
      <c r="G126" s="39"/>
      <c r="H126" s="39"/>
      <c r="I126" s="220"/>
      <c r="J126" s="39"/>
      <c r="K126" s="39"/>
      <c r="L126" s="42"/>
      <c r="M126" s="221"/>
      <c r="N126" s="222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20" t="s">
        <v>167</v>
      </c>
      <c r="AU126" s="20" t="s">
        <v>88</v>
      </c>
    </row>
    <row r="127" spans="2:51" s="13" customFormat="1" ht="11.25">
      <c r="B127" s="195"/>
      <c r="C127" s="196"/>
      <c r="D127" s="197" t="s">
        <v>159</v>
      </c>
      <c r="E127" s="198" t="s">
        <v>21</v>
      </c>
      <c r="F127" s="199" t="s">
        <v>196</v>
      </c>
      <c r="G127" s="196"/>
      <c r="H127" s="200">
        <v>73</v>
      </c>
      <c r="I127" s="201"/>
      <c r="J127" s="196"/>
      <c r="K127" s="196"/>
      <c r="L127" s="202"/>
      <c r="M127" s="203"/>
      <c r="N127" s="204"/>
      <c r="O127" s="204"/>
      <c r="P127" s="204"/>
      <c r="Q127" s="204"/>
      <c r="R127" s="204"/>
      <c r="S127" s="204"/>
      <c r="T127" s="205"/>
      <c r="AT127" s="206" t="s">
        <v>159</v>
      </c>
      <c r="AU127" s="206" t="s">
        <v>88</v>
      </c>
      <c r="AV127" s="13" t="s">
        <v>88</v>
      </c>
      <c r="AW127" s="13" t="s">
        <v>34</v>
      </c>
      <c r="AX127" s="13" t="s">
        <v>73</v>
      </c>
      <c r="AY127" s="206" t="s">
        <v>151</v>
      </c>
    </row>
    <row r="128" spans="2:51" s="14" customFormat="1" ht="11.25">
      <c r="B128" s="207"/>
      <c r="C128" s="208"/>
      <c r="D128" s="197" t="s">
        <v>159</v>
      </c>
      <c r="E128" s="209" t="s">
        <v>21</v>
      </c>
      <c r="F128" s="210" t="s">
        <v>161</v>
      </c>
      <c r="G128" s="208"/>
      <c r="H128" s="211">
        <v>73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159</v>
      </c>
      <c r="AU128" s="217" t="s">
        <v>88</v>
      </c>
      <c r="AV128" s="14" t="s">
        <v>162</v>
      </c>
      <c r="AW128" s="14" t="s">
        <v>34</v>
      </c>
      <c r="AX128" s="14" t="s">
        <v>81</v>
      </c>
      <c r="AY128" s="217" t="s">
        <v>151</v>
      </c>
    </row>
    <row r="129" spans="1:65" s="2" customFormat="1" ht="24.2" customHeight="1">
      <c r="A129" s="37"/>
      <c r="B129" s="38"/>
      <c r="C129" s="182" t="s">
        <v>197</v>
      </c>
      <c r="D129" s="182" t="s">
        <v>153</v>
      </c>
      <c r="E129" s="183" t="s">
        <v>198</v>
      </c>
      <c r="F129" s="184" t="s">
        <v>199</v>
      </c>
      <c r="G129" s="185" t="s">
        <v>200</v>
      </c>
      <c r="H129" s="186">
        <v>3.4</v>
      </c>
      <c r="I129" s="187"/>
      <c r="J129" s="188">
        <f>ROUND(I129*H129,2)</f>
        <v>0</v>
      </c>
      <c r="K129" s="184" t="s">
        <v>165</v>
      </c>
      <c r="L129" s="42"/>
      <c r="M129" s="189" t="s">
        <v>21</v>
      </c>
      <c r="N129" s="190" t="s">
        <v>45</v>
      </c>
      <c r="O129" s="67"/>
      <c r="P129" s="191">
        <f>O129*H129</f>
        <v>0</v>
      </c>
      <c r="Q129" s="191">
        <v>0</v>
      </c>
      <c r="R129" s="191">
        <f>Q129*H129</f>
        <v>0</v>
      </c>
      <c r="S129" s="191">
        <v>0.29</v>
      </c>
      <c r="T129" s="192">
        <f>S129*H129</f>
        <v>0.9859999999999999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3" t="s">
        <v>157</v>
      </c>
      <c r="AT129" s="193" t="s">
        <v>153</v>
      </c>
      <c r="AU129" s="193" t="s">
        <v>88</v>
      </c>
      <c r="AY129" s="20" t="s">
        <v>151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20" t="s">
        <v>88</v>
      </c>
      <c r="BK129" s="194">
        <f>ROUND(I129*H129,2)</f>
        <v>0</v>
      </c>
      <c r="BL129" s="20" t="s">
        <v>157</v>
      </c>
      <c r="BM129" s="193" t="s">
        <v>201</v>
      </c>
    </row>
    <row r="130" spans="1:47" s="2" customFormat="1" ht="11.25">
      <c r="A130" s="37"/>
      <c r="B130" s="38"/>
      <c r="C130" s="39"/>
      <c r="D130" s="218" t="s">
        <v>167</v>
      </c>
      <c r="E130" s="39"/>
      <c r="F130" s="219" t="s">
        <v>202</v>
      </c>
      <c r="G130" s="39"/>
      <c r="H130" s="39"/>
      <c r="I130" s="220"/>
      <c r="J130" s="39"/>
      <c r="K130" s="39"/>
      <c r="L130" s="42"/>
      <c r="M130" s="221"/>
      <c r="N130" s="222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20" t="s">
        <v>167</v>
      </c>
      <c r="AU130" s="20" t="s">
        <v>88</v>
      </c>
    </row>
    <row r="131" spans="2:51" s="13" customFormat="1" ht="11.25">
      <c r="B131" s="195"/>
      <c r="C131" s="196"/>
      <c r="D131" s="197" t="s">
        <v>159</v>
      </c>
      <c r="E131" s="198" t="s">
        <v>21</v>
      </c>
      <c r="F131" s="199" t="s">
        <v>203</v>
      </c>
      <c r="G131" s="196"/>
      <c r="H131" s="200">
        <v>3.4</v>
      </c>
      <c r="I131" s="201"/>
      <c r="J131" s="196"/>
      <c r="K131" s="196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159</v>
      </c>
      <c r="AU131" s="206" t="s">
        <v>88</v>
      </c>
      <c r="AV131" s="13" t="s">
        <v>88</v>
      </c>
      <c r="AW131" s="13" t="s">
        <v>34</v>
      </c>
      <c r="AX131" s="13" t="s">
        <v>73</v>
      </c>
      <c r="AY131" s="206" t="s">
        <v>151</v>
      </c>
    </row>
    <row r="132" spans="2:51" s="14" customFormat="1" ht="11.25">
      <c r="B132" s="207"/>
      <c r="C132" s="208"/>
      <c r="D132" s="197" t="s">
        <v>159</v>
      </c>
      <c r="E132" s="209" t="s">
        <v>21</v>
      </c>
      <c r="F132" s="210" t="s">
        <v>161</v>
      </c>
      <c r="G132" s="208"/>
      <c r="H132" s="211">
        <v>3.4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159</v>
      </c>
      <c r="AU132" s="217" t="s">
        <v>88</v>
      </c>
      <c r="AV132" s="14" t="s">
        <v>162</v>
      </c>
      <c r="AW132" s="14" t="s">
        <v>34</v>
      </c>
      <c r="AX132" s="14" t="s">
        <v>81</v>
      </c>
      <c r="AY132" s="217" t="s">
        <v>151</v>
      </c>
    </row>
    <row r="133" spans="1:65" s="2" customFormat="1" ht="24.2" customHeight="1">
      <c r="A133" s="37"/>
      <c r="B133" s="38"/>
      <c r="C133" s="182" t="s">
        <v>204</v>
      </c>
      <c r="D133" s="182" t="s">
        <v>153</v>
      </c>
      <c r="E133" s="183" t="s">
        <v>205</v>
      </c>
      <c r="F133" s="184" t="s">
        <v>206</v>
      </c>
      <c r="G133" s="185" t="s">
        <v>200</v>
      </c>
      <c r="H133" s="186">
        <v>27.9</v>
      </c>
      <c r="I133" s="187"/>
      <c r="J133" s="188">
        <f>ROUND(I133*H133,2)</f>
        <v>0</v>
      </c>
      <c r="K133" s="184" t="s">
        <v>165</v>
      </c>
      <c r="L133" s="42"/>
      <c r="M133" s="189" t="s">
        <v>21</v>
      </c>
      <c r="N133" s="190" t="s">
        <v>45</v>
      </c>
      <c r="O133" s="67"/>
      <c r="P133" s="191">
        <f>O133*H133</f>
        <v>0</v>
      </c>
      <c r="Q133" s="191">
        <v>0</v>
      </c>
      <c r="R133" s="191">
        <f>Q133*H133</f>
        <v>0</v>
      </c>
      <c r="S133" s="191">
        <v>0.205</v>
      </c>
      <c r="T133" s="192">
        <f>S133*H133</f>
        <v>5.719499999999999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3" t="s">
        <v>157</v>
      </c>
      <c r="AT133" s="193" t="s">
        <v>153</v>
      </c>
      <c r="AU133" s="193" t="s">
        <v>88</v>
      </c>
      <c r="AY133" s="20" t="s">
        <v>151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20" t="s">
        <v>88</v>
      </c>
      <c r="BK133" s="194">
        <f>ROUND(I133*H133,2)</f>
        <v>0</v>
      </c>
      <c r="BL133" s="20" t="s">
        <v>157</v>
      </c>
      <c r="BM133" s="193" t="s">
        <v>207</v>
      </c>
    </row>
    <row r="134" spans="1:47" s="2" customFormat="1" ht="11.25">
      <c r="A134" s="37"/>
      <c r="B134" s="38"/>
      <c r="C134" s="39"/>
      <c r="D134" s="218" t="s">
        <v>167</v>
      </c>
      <c r="E134" s="39"/>
      <c r="F134" s="219" t="s">
        <v>208</v>
      </c>
      <c r="G134" s="39"/>
      <c r="H134" s="39"/>
      <c r="I134" s="220"/>
      <c r="J134" s="39"/>
      <c r="K134" s="39"/>
      <c r="L134" s="42"/>
      <c r="M134" s="221"/>
      <c r="N134" s="222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167</v>
      </c>
      <c r="AU134" s="20" t="s">
        <v>88</v>
      </c>
    </row>
    <row r="135" spans="2:51" s="13" customFormat="1" ht="11.25">
      <c r="B135" s="195"/>
      <c r="C135" s="196"/>
      <c r="D135" s="197" t="s">
        <v>159</v>
      </c>
      <c r="E135" s="198" t="s">
        <v>21</v>
      </c>
      <c r="F135" s="199" t="s">
        <v>209</v>
      </c>
      <c r="G135" s="196"/>
      <c r="H135" s="200">
        <v>27.9</v>
      </c>
      <c r="I135" s="201"/>
      <c r="J135" s="196"/>
      <c r="K135" s="196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159</v>
      </c>
      <c r="AU135" s="206" t="s">
        <v>88</v>
      </c>
      <c r="AV135" s="13" t="s">
        <v>88</v>
      </c>
      <c r="AW135" s="13" t="s">
        <v>34</v>
      </c>
      <c r="AX135" s="13" t="s">
        <v>73</v>
      </c>
      <c r="AY135" s="206" t="s">
        <v>151</v>
      </c>
    </row>
    <row r="136" spans="2:51" s="14" customFormat="1" ht="11.25">
      <c r="B136" s="207"/>
      <c r="C136" s="208"/>
      <c r="D136" s="197" t="s">
        <v>159</v>
      </c>
      <c r="E136" s="209" t="s">
        <v>21</v>
      </c>
      <c r="F136" s="210" t="s">
        <v>161</v>
      </c>
      <c r="G136" s="208"/>
      <c r="H136" s="211">
        <v>27.9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159</v>
      </c>
      <c r="AU136" s="217" t="s">
        <v>88</v>
      </c>
      <c r="AV136" s="14" t="s">
        <v>162</v>
      </c>
      <c r="AW136" s="14" t="s">
        <v>34</v>
      </c>
      <c r="AX136" s="14" t="s">
        <v>81</v>
      </c>
      <c r="AY136" s="217" t="s">
        <v>151</v>
      </c>
    </row>
    <row r="137" spans="1:65" s="2" customFormat="1" ht="24.2" customHeight="1">
      <c r="A137" s="37"/>
      <c r="B137" s="38"/>
      <c r="C137" s="182" t="s">
        <v>210</v>
      </c>
      <c r="D137" s="182" t="s">
        <v>153</v>
      </c>
      <c r="E137" s="183" t="s">
        <v>211</v>
      </c>
      <c r="F137" s="184" t="s">
        <v>212</v>
      </c>
      <c r="G137" s="185" t="s">
        <v>213</v>
      </c>
      <c r="H137" s="186">
        <v>21.9</v>
      </c>
      <c r="I137" s="187"/>
      <c r="J137" s="188">
        <f>ROUND(I137*H137,2)</f>
        <v>0</v>
      </c>
      <c r="K137" s="184" t="s">
        <v>165</v>
      </c>
      <c r="L137" s="42"/>
      <c r="M137" s="189" t="s">
        <v>21</v>
      </c>
      <c r="N137" s="190" t="s">
        <v>45</v>
      </c>
      <c r="O137" s="67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3" t="s">
        <v>157</v>
      </c>
      <c r="AT137" s="193" t="s">
        <v>153</v>
      </c>
      <c r="AU137" s="193" t="s">
        <v>88</v>
      </c>
      <c r="AY137" s="20" t="s">
        <v>151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0" t="s">
        <v>88</v>
      </c>
      <c r="BK137" s="194">
        <f>ROUND(I137*H137,2)</f>
        <v>0</v>
      </c>
      <c r="BL137" s="20" t="s">
        <v>157</v>
      </c>
      <c r="BM137" s="193" t="s">
        <v>214</v>
      </c>
    </row>
    <row r="138" spans="1:47" s="2" customFormat="1" ht="11.25">
      <c r="A138" s="37"/>
      <c r="B138" s="38"/>
      <c r="C138" s="39"/>
      <c r="D138" s="218" t="s">
        <v>167</v>
      </c>
      <c r="E138" s="39"/>
      <c r="F138" s="219" t="s">
        <v>215</v>
      </c>
      <c r="G138" s="39"/>
      <c r="H138" s="39"/>
      <c r="I138" s="220"/>
      <c r="J138" s="39"/>
      <c r="K138" s="39"/>
      <c r="L138" s="42"/>
      <c r="M138" s="221"/>
      <c r="N138" s="222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20" t="s">
        <v>167</v>
      </c>
      <c r="AU138" s="20" t="s">
        <v>88</v>
      </c>
    </row>
    <row r="139" spans="2:51" s="13" customFormat="1" ht="11.25">
      <c r="B139" s="195"/>
      <c r="C139" s="196"/>
      <c r="D139" s="197" t="s">
        <v>159</v>
      </c>
      <c r="E139" s="198" t="s">
        <v>21</v>
      </c>
      <c r="F139" s="199" t="s">
        <v>216</v>
      </c>
      <c r="G139" s="196"/>
      <c r="H139" s="200">
        <v>21.9</v>
      </c>
      <c r="I139" s="201"/>
      <c r="J139" s="196"/>
      <c r="K139" s="196"/>
      <c r="L139" s="202"/>
      <c r="M139" s="203"/>
      <c r="N139" s="204"/>
      <c r="O139" s="204"/>
      <c r="P139" s="204"/>
      <c r="Q139" s="204"/>
      <c r="R139" s="204"/>
      <c r="S139" s="204"/>
      <c r="T139" s="205"/>
      <c r="AT139" s="206" t="s">
        <v>159</v>
      </c>
      <c r="AU139" s="206" t="s">
        <v>88</v>
      </c>
      <c r="AV139" s="13" t="s">
        <v>88</v>
      </c>
      <c r="AW139" s="13" t="s">
        <v>34</v>
      </c>
      <c r="AX139" s="13" t="s">
        <v>73</v>
      </c>
      <c r="AY139" s="206" t="s">
        <v>151</v>
      </c>
    </row>
    <row r="140" spans="2:51" s="14" customFormat="1" ht="11.25">
      <c r="B140" s="207"/>
      <c r="C140" s="208"/>
      <c r="D140" s="197" t="s">
        <v>159</v>
      </c>
      <c r="E140" s="209" t="s">
        <v>21</v>
      </c>
      <c r="F140" s="210" t="s">
        <v>161</v>
      </c>
      <c r="G140" s="208"/>
      <c r="H140" s="211">
        <v>21.9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159</v>
      </c>
      <c r="AU140" s="217" t="s">
        <v>88</v>
      </c>
      <c r="AV140" s="14" t="s">
        <v>162</v>
      </c>
      <c r="AW140" s="14" t="s">
        <v>34</v>
      </c>
      <c r="AX140" s="14" t="s">
        <v>81</v>
      </c>
      <c r="AY140" s="217" t="s">
        <v>151</v>
      </c>
    </row>
    <row r="141" spans="1:65" s="2" customFormat="1" ht="24.2" customHeight="1">
      <c r="A141" s="37"/>
      <c r="B141" s="38"/>
      <c r="C141" s="182" t="s">
        <v>217</v>
      </c>
      <c r="D141" s="182" t="s">
        <v>153</v>
      </c>
      <c r="E141" s="183" t="s">
        <v>218</v>
      </c>
      <c r="F141" s="184" t="s">
        <v>219</v>
      </c>
      <c r="G141" s="185" t="s">
        <v>213</v>
      </c>
      <c r="H141" s="186">
        <v>26.252</v>
      </c>
      <c r="I141" s="187"/>
      <c r="J141" s="188">
        <f>ROUND(I141*H141,2)</f>
        <v>0</v>
      </c>
      <c r="K141" s="184" t="s">
        <v>165</v>
      </c>
      <c r="L141" s="42"/>
      <c r="M141" s="189" t="s">
        <v>21</v>
      </c>
      <c r="N141" s="190" t="s">
        <v>45</v>
      </c>
      <c r="O141" s="67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3" t="s">
        <v>157</v>
      </c>
      <c r="AT141" s="193" t="s">
        <v>153</v>
      </c>
      <c r="AU141" s="193" t="s">
        <v>88</v>
      </c>
      <c r="AY141" s="20" t="s">
        <v>151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20" t="s">
        <v>88</v>
      </c>
      <c r="BK141" s="194">
        <f>ROUND(I141*H141,2)</f>
        <v>0</v>
      </c>
      <c r="BL141" s="20" t="s">
        <v>157</v>
      </c>
      <c r="BM141" s="193" t="s">
        <v>220</v>
      </c>
    </row>
    <row r="142" spans="1:47" s="2" customFormat="1" ht="11.25">
      <c r="A142" s="37"/>
      <c r="B142" s="38"/>
      <c r="C142" s="39"/>
      <c r="D142" s="218" t="s">
        <v>167</v>
      </c>
      <c r="E142" s="39"/>
      <c r="F142" s="219" t="s">
        <v>221</v>
      </c>
      <c r="G142" s="39"/>
      <c r="H142" s="39"/>
      <c r="I142" s="220"/>
      <c r="J142" s="39"/>
      <c r="K142" s="39"/>
      <c r="L142" s="42"/>
      <c r="M142" s="221"/>
      <c r="N142" s="222"/>
      <c r="O142" s="67"/>
      <c r="P142" s="67"/>
      <c r="Q142" s="67"/>
      <c r="R142" s="67"/>
      <c r="S142" s="67"/>
      <c r="T142" s="68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20" t="s">
        <v>167</v>
      </c>
      <c r="AU142" s="20" t="s">
        <v>88</v>
      </c>
    </row>
    <row r="143" spans="2:51" s="15" customFormat="1" ht="11.25">
      <c r="B143" s="223"/>
      <c r="C143" s="224"/>
      <c r="D143" s="197" t="s">
        <v>159</v>
      </c>
      <c r="E143" s="225" t="s">
        <v>21</v>
      </c>
      <c r="F143" s="226" t="s">
        <v>222</v>
      </c>
      <c r="G143" s="224"/>
      <c r="H143" s="225" t="s">
        <v>21</v>
      </c>
      <c r="I143" s="227"/>
      <c r="J143" s="224"/>
      <c r="K143" s="224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159</v>
      </c>
      <c r="AU143" s="232" t="s">
        <v>88</v>
      </c>
      <c r="AV143" s="15" t="s">
        <v>81</v>
      </c>
      <c r="AW143" s="15" t="s">
        <v>34</v>
      </c>
      <c r="AX143" s="15" t="s">
        <v>73</v>
      </c>
      <c r="AY143" s="232" t="s">
        <v>151</v>
      </c>
    </row>
    <row r="144" spans="2:51" s="15" customFormat="1" ht="11.25">
      <c r="B144" s="223"/>
      <c r="C144" s="224"/>
      <c r="D144" s="197" t="s">
        <v>159</v>
      </c>
      <c r="E144" s="225" t="s">
        <v>21</v>
      </c>
      <c r="F144" s="226" t="s">
        <v>223</v>
      </c>
      <c r="G144" s="224"/>
      <c r="H144" s="225" t="s">
        <v>21</v>
      </c>
      <c r="I144" s="227"/>
      <c r="J144" s="224"/>
      <c r="K144" s="224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159</v>
      </c>
      <c r="AU144" s="232" t="s">
        <v>88</v>
      </c>
      <c r="AV144" s="15" t="s">
        <v>81</v>
      </c>
      <c r="AW144" s="15" t="s">
        <v>34</v>
      </c>
      <c r="AX144" s="15" t="s">
        <v>73</v>
      </c>
      <c r="AY144" s="232" t="s">
        <v>151</v>
      </c>
    </row>
    <row r="145" spans="2:51" s="13" customFormat="1" ht="11.25">
      <c r="B145" s="195"/>
      <c r="C145" s="196"/>
      <c r="D145" s="197" t="s">
        <v>159</v>
      </c>
      <c r="E145" s="198" t="s">
        <v>21</v>
      </c>
      <c r="F145" s="199" t="s">
        <v>224</v>
      </c>
      <c r="G145" s="196"/>
      <c r="H145" s="200">
        <v>13.093</v>
      </c>
      <c r="I145" s="201"/>
      <c r="J145" s="196"/>
      <c r="K145" s="196"/>
      <c r="L145" s="202"/>
      <c r="M145" s="203"/>
      <c r="N145" s="204"/>
      <c r="O145" s="204"/>
      <c r="P145" s="204"/>
      <c r="Q145" s="204"/>
      <c r="R145" s="204"/>
      <c r="S145" s="204"/>
      <c r="T145" s="205"/>
      <c r="AT145" s="206" t="s">
        <v>159</v>
      </c>
      <c r="AU145" s="206" t="s">
        <v>88</v>
      </c>
      <c r="AV145" s="13" t="s">
        <v>88</v>
      </c>
      <c r="AW145" s="13" t="s">
        <v>34</v>
      </c>
      <c r="AX145" s="13" t="s">
        <v>73</v>
      </c>
      <c r="AY145" s="206" t="s">
        <v>151</v>
      </c>
    </row>
    <row r="146" spans="2:51" s="13" customFormat="1" ht="11.25">
      <c r="B146" s="195"/>
      <c r="C146" s="196"/>
      <c r="D146" s="197" t="s">
        <v>159</v>
      </c>
      <c r="E146" s="198" t="s">
        <v>21</v>
      </c>
      <c r="F146" s="199" t="s">
        <v>225</v>
      </c>
      <c r="G146" s="196"/>
      <c r="H146" s="200">
        <v>21.622</v>
      </c>
      <c r="I146" s="201"/>
      <c r="J146" s="196"/>
      <c r="K146" s="196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159</v>
      </c>
      <c r="AU146" s="206" t="s">
        <v>88</v>
      </c>
      <c r="AV146" s="13" t="s">
        <v>88</v>
      </c>
      <c r="AW146" s="13" t="s">
        <v>34</v>
      </c>
      <c r="AX146" s="13" t="s">
        <v>73</v>
      </c>
      <c r="AY146" s="206" t="s">
        <v>151</v>
      </c>
    </row>
    <row r="147" spans="2:51" s="13" customFormat="1" ht="11.25">
      <c r="B147" s="195"/>
      <c r="C147" s="196"/>
      <c r="D147" s="197" t="s">
        <v>159</v>
      </c>
      <c r="E147" s="198" t="s">
        <v>21</v>
      </c>
      <c r="F147" s="199" t="s">
        <v>226</v>
      </c>
      <c r="G147" s="196"/>
      <c r="H147" s="200">
        <v>17.789</v>
      </c>
      <c r="I147" s="201"/>
      <c r="J147" s="196"/>
      <c r="K147" s="196"/>
      <c r="L147" s="202"/>
      <c r="M147" s="203"/>
      <c r="N147" s="204"/>
      <c r="O147" s="204"/>
      <c r="P147" s="204"/>
      <c r="Q147" s="204"/>
      <c r="R147" s="204"/>
      <c r="S147" s="204"/>
      <c r="T147" s="205"/>
      <c r="AT147" s="206" t="s">
        <v>159</v>
      </c>
      <c r="AU147" s="206" t="s">
        <v>88</v>
      </c>
      <c r="AV147" s="13" t="s">
        <v>88</v>
      </c>
      <c r="AW147" s="13" t="s">
        <v>34</v>
      </c>
      <c r="AX147" s="13" t="s">
        <v>73</v>
      </c>
      <c r="AY147" s="206" t="s">
        <v>151</v>
      </c>
    </row>
    <row r="148" spans="2:51" s="14" customFormat="1" ht="11.25">
      <c r="B148" s="207"/>
      <c r="C148" s="208"/>
      <c r="D148" s="197" t="s">
        <v>159</v>
      </c>
      <c r="E148" s="209" t="s">
        <v>21</v>
      </c>
      <c r="F148" s="210" t="s">
        <v>161</v>
      </c>
      <c r="G148" s="208"/>
      <c r="H148" s="211">
        <v>52.504</v>
      </c>
      <c r="I148" s="212"/>
      <c r="J148" s="208"/>
      <c r="K148" s="208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159</v>
      </c>
      <c r="AU148" s="217" t="s">
        <v>88</v>
      </c>
      <c r="AV148" s="14" t="s">
        <v>162</v>
      </c>
      <c r="AW148" s="14" t="s">
        <v>34</v>
      </c>
      <c r="AX148" s="14" t="s">
        <v>73</v>
      </c>
      <c r="AY148" s="217" t="s">
        <v>151</v>
      </c>
    </row>
    <row r="149" spans="2:51" s="13" customFormat="1" ht="11.25">
      <c r="B149" s="195"/>
      <c r="C149" s="196"/>
      <c r="D149" s="197" t="s">
        <v>159</v>
      </c>
      <c r="E149" s="198" t="s">
        <v>21</v>
      </c>
      <c r="F149" s="199" t="s">
        <v>227</v>
      </c>
      <c r="G149" s="196"/>
      <c r="H149" s="200">
        <v>-26.252</v>
      </c>
      <c r="I149" s="201"/>
      <c r="J149" s="196"/>
      <c r="K149" s="196"/>
      <c r="L149" s="202"/>
      <c r="M149" s="203"/>
      <c r="N149" s="204"/>
      <c r="O149" s="204"/>
      <c r="P149" s="204"/>
      <c r="Q149" s="204"/>
      <c r="R149" s="204"/>
      <c r="S149" s="204"/>
      <c r="T149" s="205"/>
      <c r="AT149" s="206" t="s">
        <v>159</v>
      </c>
      <c r="AU149" s="206" t="s">
        <v>88</v>
      </c>
      <c r="AV149" s="13" t="s">
        <v>88</v>
      </c>
      <c r="AW149" s="13" t="s">
        <v>34</v>
      </c>
      <c r="AX149" s="13" t="s">
        <v>73</v>
      </c>
      <c r="AY149" s="206" t="s">
        <v>151</v>
      </c>
    </row>
    <row r="150" spans="2:51" s="16" customFormat="1" ht="11.25">
      <c r="B150" s="233"/>
      <c r="C150" s="234"/>
      <c r="D150" s="197" t="s">
        <v>159</v>
      </c>
      <c r="E150" s="235" t="s">
        <v>21</v>
      </c>
      <c r="F150" s="236" t="s">
        <v>228</v>
      </c>
      <c r="G150" s="234"/>
      <c r="H150" s="237">
        <v>26.252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159</v>
      </c>
      <c r="AU150" s="243" t="s">
        <v>88</v>
      </c>
      <c r="AV150" s="16" t="s">
        <v>157</v>
      </c>
      <c r="AW150" s="16" t="s">
        <v>34</v>
      </c>
      <c r="AX150" s="16" t="s">
        <v>81</v>
      </c>
      <c r="AY150" s="243" t="s">
        <v>151</v>
      </c>
    </row>
    <row r="151" spans="1:65" s="2" customFormat="1" ht="24.2" customHeight="1">
      <c r="A151" s="37"/>
      <c r="B151" s="38"/>
      <c r="C151" s="182" t="s">
        <v>8</v>
      </c>
      <c r="D151" s="182" t="s">
        <v>153</v>
      </c>
      <c r="E151" s="183" t="s">
        <v>229</v>
      </c>
      <c r="F151" s="184" t="s">
        <v>230</v>
      </c>
      <c r="G151" s="185" t="s">
        <v>213</v>
      </c>
      <c r="H151" s="186">
        <v>26.252</v>
      </c>
      <c r="I151" s="187"/>
      <c r="J151" s="188">
        <f>ROUND(I151*H151,2)</f>
        <v>0</v>
      </c>
      <c r="K151" s="184" t="s">
        <v>165</v>
      </c>
      <c r="L151" s="42"/>
      <c r="M151" s="189" t="s">
        <v>21</v>
      </c>
      <c r="N151" s="190" t="s">
        <v>45</v>
      </c>
      <c r="O151" s="67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3" t="s">
        <v>157</v>
      </c>
      <c r="AT151" s="193" t="s">
        <v>153</v>
      </c>
      <c r="AU151" s="193" t="s">
        <v>88</v>
      </c>
      <c r="AY151" s="20" t="s">
        <v>151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20" t="s">
        <v>88</v>
      </c>
      <c r="BK151" s="194">
        <f>ROUND(I151*H151,2)</f>
        <v>0</v>
      </c>
      <c r="BL151" s="20" t="s">
        <v>157</v>
      </c>
      <c r="BM151" s="193" t="s">
        <v>231</v>
      </c>
    </row>
    <row r="152" spans="1:47" s="2" customFormat="1" ht="11.25">
      <c r="A152" s="37"/>
      <c r="B152" s="38"/>
      <c r="C152" s="39"/>
      <c r="D152" s="218" t="s">
        <v>167</v>
      </c>
      <c r="E152" s="39"/>
      <c r="F152" s="219" t="s">
        <v>232</v>
      </c>
      <c r="G152" s="39"/>
      <c r="H152" s="39"/>
      <c r="I152" s="220"/>
      <c r="J152" s="39"/>
      <c r="K152" s="39"/>
      <c r="L152" s="42"/>
      <c r="M152" s="221"/>
      <c r="N152" s="222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20" t="s">
        <v>167</v>
      </c>
      <c r="AU152" s="20" t="s">
        <v>88</v>
      </c>
    </row>
    <row r="153" spans="2:51" s="15" customFormat="1" ht="11.25">
      <c r="B153" s="223"/>
      <c r="C153" s="224"/>
      <c r="D153" s="197" t="s">
        <v>159</v>
      </c>
      <c r="E153" s="225" t="s">
        <v>21</v>
      </c>
      <c r="F153" s="226" t="s">
        <v>222</v>
      </c>
      <c r="G153" s="224"/>
      <c r="H153" s="225" t="s">
        <v>21</v>
      </c>
      <c r="I153" s="227"/>
      <c r="J153" s="224"/>
      <c r="K153" s="224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159</v>
      </c>
      <c r="AU153" s="232" t="s">
        <v>88</v>
      </c>
      <c r="AV153" s="15" t="s">
        <v>81</v>
      </c>
      <c r="AW153" s="15" t="s">
        <v>34</v>
      </c>
      <c r="AX153" s="15" t="s">
        <v>73</v>
      </c>
      <c r="AY153" s="232" t="s">
        <v>151</v>
      </c>
    </row>
    <row r="154" spans="2:51" s="15" customFormat="1" ht="11.25">
      <c r="B154" s="223"/>
      <c r="C154" s="224"/>
      <c r="D154" s="197" t="s">
        <v>159</v>
      </c>
      <c r="E154" s="225" t="s">
        <v>21</v>
      </c>
      <c r="F154" s="226" t="s">
        <v>223</v>
      </c>
      <c r="G154" s="224"/>
      <c r="H154" s="225" t="s">
        <v>21</v>
      </c>
      <c r="I154" s="227"/>
      <c r="J154" s="224"/>
      <c r="K154" s="224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159</v>
      </c>
      <c r="AU154" s="232" t="s">
        <v>88</v>
      </c>
      <c r="AV154" s="15" t="s">
        <v>81</v>
      </c>
      <c r="AW154" s="15" t="s">
        <v>34</v>
      </c>
      <c r="AX154" s="15" t="s">
        <v>73</v>
      </c>
      <c r="AY154" s="232" t="s">
        <v>151</v>
      </c>
    </row>
    <row r="155" spans="2:51" s="13" customFormat="1" ht="11.25">
      <c r="B155" s="195"/>
      <c r="C155" s="196"/>
      <c r="D155" s="197" t="s">
        <v>159</v>
      </c>
      <c r="E155" s="198" t="s">
        <v>21</v>
      </c>
      <c r="F155" s="199" t="s">
        <v>224</v>
      </c>
      <c r="G155" s="196"/>
      <c r="H155" s="200">
        <v>13.093</v>
      </c>
      <c r="I155" s="201"/>
      <c r="J155" s="196"/>
      <c r="K155" s="196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159</v>
      </c>
      <c r="AU155" s="206" t="s">
        <v>88</v>
      </c>
      <c r="AV155" s="13" t="s">
        <v>88</v>
      </c>
      <c r="AW155" s="13" t="s">
        <v>34</v>
      </c>
      <c r="AX155" s="13" t="s">
        <v>73</v>
      </c>
      <c r="AY155" s="206" t="s">
        <v>151</v>
      </c>
    </row>
    <row r="156" spans="2:51" s="13" customFormat="1" ht="11.25">
      <c r="B156" s="195"/>
      <c r="C156" s="196"/>
      <c r="D156" s="197" t="s">
        <v>159</v>
      </c>
      <c r="E156" s="198" t="s">
        <v>21</v>
      </c>
      <c r="F156" s="199" t="s">
        <v>225</v>
      </c>
      <c r="G156" s="196"/>
      <c r="H156" s="200">
        <v>21.622</v>
      </c>
      <c r="I156" s="201"/>
      <c r="J156" s="196"/>
      <c r="K156" s="196"/>
      <c r="L156" s="202"/>
      <c r="M156" s="203"/>
      <c r="N156" s="204"/>
      <c r="O156" s="204"/>
      <c r="P156" s="204"/>
      <c r="Q156" s="204"/>
      <c r="R156" s="204"/>
      <c r="S156" s="204"/>
      <c r="T156" s="205"/>
      <c r="AT156" s="206" t="s">
        <v>159</v>
      </c>
      <c r="AU156" s="206" t="s">
        <v>88</v>
      </c>
      <c r="AV156" s="13" t="s">
        <v>88</v>
      </c>
      <c r="AW156" s="13" t="s">
        <v>34</v>
      </c>
      <c r="AX156" s="13" t="s">
        <v>73</v>
      </c>
      <c r="AY156" s="206" t="s">
        <v>151</v>
      </c>
    </row>
    <row r="157" spans="2:51" s="13" customFormat="1" ht="11.25">
      <c r="B157" s="195"/>
      <c r="C157" s="196"/>
      <c r="D157" s="197" t="s">
        <v>159</v>
      </c>
      <c r="E157" s="198" t="s">
        <v>21</v>
      </c>
      <c r="F157" s="199" t="s">
        <v>226</v>
      </c>
      <c r="G157" s="196"/>
      <c r="H157" s="200">
        <v>17.789</v>
      </c>
      <c r="I157" s="201"/>
      <c r="J157" s="196"/>
      <c r="K157" s="196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159</v>
      </c>
      <c r="AU157" s="206" t="s">
        <v>88</v>
      </c>
      <c r="AV157" s="13" t="s">
        <v>88</v>
      </c>
      <c r="AW157" s="13" t="s">
        <v>34</v>
      </c>
      <c r="AX157" s="13" t="s">
        <v>73</v>
      </c>
      <c r="AY157" s="206" t="s">
        <v>151</v>
      </c>
    </row>
    <row r="158" spans="2:51" s="14" customFormat="1" ht="11.25">
      <c r="B158" s="207"/>
      <c r="C158" s="208"/>
      <c r="D158" s="197" t="s">
        <v>159</v>
      </c>
      <c r="E158" s="209" t="s">
        <v>21</v>
      </c>
      <c r="F158" s="210" t="s">
        <v>161</v>
      </c>
      <c r="G158" s="208"/>
      <c r="H158" s="211">
        <v>52.504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159</v>
      </c>
      <c r="AU158" s="217" t="s">
        <v>88</v>
      </c>
      <c r="AV158" s="14" t="s">
        <v>162</v>
      </c>
      <c r="AW158" s="14" t="s">
        <v>34</v>
      </c>
      <c r="AX158" s="14" t="s">
        <v>73</v>
      </c>
      <c r="AY158" s="217" t="s">
        <v>151</v>
      </c>
    </row>
    <row r="159" spans="2:51" s="13" customFormat="1" ht="11.25">
      <c r="B159" s="195"/>
      <c r="C159" s="196"/>
      <c r="D159" s="197" t="s">
        <v>159</v>
      </c>
      <c r="E159" s="198" t="s">
        <v>21</v>
      </c>
      <c r="F159" s="199" t="s">
        <v>233</v>
      </c>
      <c r="G159" s="196"/>
      <c r="H159" s="200">
        <v>-26.252</v>
      </c>
      <c r="I159" s="201"/>
      <c r="J159" s="196"/>
      <c r="K159" s="196"/>
      <c r="L159" s="202"/>
      <c r="M159" s="203"/>
      <c r="N159" s="204"/>
      <c r="O159" s="204"/>
      <c r="P159" s="204"/>
      <c r="Q159" s="204"/>
      <c r="R159" s="204"/>
      <c r="S159" s="204"/>
      <c r="T159" s="205"/>
      <c r="AT159" s="206" t="s">
        <v>159</v>
      </c>
      <c r="AU159" s="206" t="s">
        <v>88</v>
      </c>
      <c r="AV159" s="13" t="s">
        <v>88</v>
      </c>
      <c r="AW159" s="13" t="s">
        <v>34</v>
      </c>
      <c r="AX159" s="13" t="s">
        <v>73</v>
      </c>
      <c r="AY159" s="206" t="s">
        <v>151</v>
      </c>
    </row>
    <row r="160" spans="2:51" s="16" customFormat="1" ht="11.25">
      <c r="B160" s="233"/>
      <c r="C160" s="234"/>
      <c r="D160" s="197" t="s">
        <v>159</v>
      </c>
      <c r="E160" s="235" t="s">
        <v>21</v>
      </c>
      <c r="F160" s="236" t="s">
        <v>228</v>
      </c>
      <c r="G160" s="234"/>
      <c r="H160" s="237">
        <v>26.252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159</v>
      </c>
      <c r="AU160" s="243" t="s">
        <v>88</v>
      </c>
      <c r="AV160" s="16" t="s">
        <v>157</v>
      </c>
      <c r="AW160" s="16" t="s">
        <v>34</v>
      </c>
      <c r="AX160" s="16" t="s">
        <v>81</v>
      </c>
      <c r="AY160" s="243" t="s">
        <v>151</v>
      </c>
    </row>
    <row r="161" spans="1:65" s="2" customFormat="1" ht="37.9" customHeight="1">
      <c r="A161" s="37"/>
      <c r="B161" s="38"/>
      <c r="C161" s="182" t="s">
        <v>234</v>
      </c>
      <c r="D161" s="182" t="s">
        <v>153</v>
      </c>
      <c r="E161" s="183" t="s">
        <v>235</v>
      </c>
      <c r="F161" s="184" t="s">
        <v>236</v>
      </c>
      <c r="G161" s="185" t="s">
        <v>213</v>
      </c>
      <c r="H161" s="186">
        <v>111.188</v>
      </c>
      <c r="I161" s="187"/>
      <c r="J161" s="188">
        <f>ROUND(I161*H161,2)</f>
        <v>0</v>
      </c>
      <c r="K161" s="184" t="s">
        <v>165</v>
      </c>
      <c r="L161" s="42"/>
      <c r="M161" s="189" t="s">
        <v>21</v>
      </c>
      <c r="N161" s="190" t="s">
        <v>45</v>
      </c>
      <c r="O161" s="67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3" t="s">
        <v>157</v>
      </c>
      <c r="AT161" s="193" t="s">
        <v>153</v>
      </c>
      <c r="AU161" s="193" t="s">
        <v>88</v>
      </c>
      <c r="AY161" s="20" t="s">
        <v>151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20" t="s">
        <v>88</v>
      </c>
      <c r="BK161" s="194">
        <f>ROUND(I161*H161,2)</f>
        <v>0</v>
      </c>
      <c r="BL161" s="20" t="s">
        <v>157</v>
      </c>
      <c r="BM161" s="193" t="s">
        <v>237</v>
      </c>
    </row>
    <row r="162" spans="1:47" s="2" customFormat="1" ht="11.25">
      <c r="A162" s="37"/>
      <c r="B162" s="38"/>
      <c r="C162" s="39"/>
      <c r="D162" s="218" t="s">
        <v>167</v>
      </c>
      <c r="E162" s="39"/>
      <c r="F162" s="219" t="s">
        <v>238</v>
      </c>
      <c r="G162" s="39"/>
      <c r="H162" s="39"/>
      <c r="I162" s="220"/>
      <c r="J162" s="39"/>
      <c r="K162" s="39"/>
      <c r="L162" s="42"/>
      <c r="M162" s="221"/>
      <c r="N162" s="222"/>
      <c r="O162" s="67"/>
      <c r="P162" s="67"/>
      <c r="Q162" s="67"/>
      <c r="R162" s="67"/>
      <c r="S162" s="67"/>
      <c r="T162" s="68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20" t="s">
        <v>167</v>
      </c>
      <c r="AU162" s="20" t="s">
        <v>88</v>
      </c>
    </row>
    <row r="163" spans="2:51" s="15" customFormat="1" ht="11.25">
      <c r="B163" s="223"/>
      <c r="C163" s="224"/>
      <c r="D163" s="197" t="s">
        <v>159</v>
      </c>
      <c r="E163" s="225" t="s">
        <v>21</v>
      </c>
      <c r="F163" s="226" t="s">
        <v>239</v>
      </c>
      <c r="G163" s="224"/>
      <c r="H163" s="225" t="s">
        <v>21</v>
      </c>
      <c r="I163" s="227"/>
      <c r="J163" s="224"/>
      <c r="K163" s="224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159</v>
      </c>
      <c r="AU163" s="232" t="s">
        <v>88</v>
      </c>
      <c r="AV163" s="15" t="s">
        <v>81</v>
      </c>
      <c r="AW163" s="15" t="s">
        <v>34</v>
      </c>
      <c r="AX163" s="15" t="s">
        <v>73</v>
      </c>
      <c r="AY163" s="232" t="s">
        <v>151</v>
      </c>
    </row>
    <row r="164" spans="2:51" s="13" customFormat="1" ht="11.25">
      <c r="B164" s="195"/>
      <c r="C164" s="196"/>
      <c r="D164" s="197" t="s">
        <v>159</v>
      </c>
      <c r="E164" s="198" t="s">
        <v>21</v>
      </c>
      <c r="F164" s="199" t="s">
        <v>240</v>
      </c>
      <c r="G164" s="196"/>
      <c r="H164" s="200">
        <v>55.594</v>
      </c>
      <c r="I164" s="201"/>
      <c r="J164" s="196"/>
      <c r="K164" s="196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159</v>
      </c>
      <c r="AU164" s="206" t="s">
        <v>88</v>
      </c>
      <c r="AV164" s="13" t="s">
        <v>88</v>
      </c>
      <c r="AW164" s="13" t="s">
        <v>34</v>
      </c>
      <c r="AX164" s="13" t="s">
        <v>73</v>
      </c>
      <c r="AY164" s="206" t="s">
        <v>151</v>
      </c>
    </row>
    <row r="165" spans="2:51" s="13" customFormat="1" ht="11.25">
      <c r="B165" s="195"/>
      <c r="C165" s="196"/>
      <c r="D165" s="197" t="s">
        <v>159</v>
      </c>
      <c r="E165" s="198" t="s">
        <v>21</v>
      </c>
      <c r="F165" s="199" t="s">
        <v>241</v>
      </c>
      <c r="G165" s="196"/>
      <c r="H165" s="200">
        <v>55.594</v>
      </c>
      <c r="I165" s="201"/>
      <c r="J165" s="196"/>
      <c r="K165" s="196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159</v>
      </c>
      <c r="AU165" s="206" t="s">
        <v>88</v>
      </c>
      <c r="AV165" s="13" t="s">
        <v>88</v>
      </c>
      <c r="AW165" s="13" t="s">
        <v>34</v>
      </c>
      <c r="AX165" s="13" t="s">
        <v>73</v>
      </c>
      <c r="AY165" s="206" t="s">
        <v>151</v>
      </c>
    </row>
    <row r="166" spans="2:51" s="14" customFormat="1" ht="11.25">
      <c r="B166" s="207"/>
      <c r="C166" s="208"/>
      <c r="D166" s="197" t="s">
        <v>159</v>
      </c>
      <c r="E166" s="209" t="s">
        <v>21</v>
      </c>
      <c r="F166" s="210" t="s">
        <v>161</v>
      </c>
      <c r="G166" s="208"/>
      <c r="H166" s="211">
        <v>111.188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159</v>
      </c>
      <c r="AU166" s="217" t="s">
        <v>88</v>
      </c>
      <c r="AV166" s="14" t="s">
        <v>162</v>
      </c>
      <c r="AW166" s="14" t="s">
        <v>34</v>
      </c>
      <c r="AX166" s="14" t="s">
        <v>81</v>
      </c>
      <c r="AY166" s="217" t="s">
        <v>151</v>
      </c>
    </row>
    <row r="167" spans="1:65" s="2" customFormat="1" ht="37.9" customHeight="1">
      <c r="A167" s="37"/>
      <c r="B167" s="38"/>
      <c r="C167" s="182" t="s">
        <v>242</v>
      </c>
      <c r="D167" s="182" t="s">
        <v>153</v>
      </c>
      <c r="E167" s="183" t="s">
        <v>243</v>
      </c>
      <c r="F167" s="184" t="s">
        <v>244</v>
      </c>
      <c r="G167" s="185" t="s">
        <v>213</v>
      </c>
      <c r="H167" s="186">
        <v>18.81</v>
      </c>
      <c r="I167" s="187"/>
      <c r="J167" s="188">
        <f>ROUND(I167*H167,2)</f>
        <v>0</v>
      </c>
      <c r="K167" s="184" t="s">
        <v>165</v>
      </c>
      <c r="L167" s="42"/>
      <c r="M167" s="189" t="s">
        <v>21</v>
      </c>
      <c r="N167" s="190" t="s">
        <v>45</v>
      </c>
      <c r="O167" s="67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3" t="s">
        <v>157</v>
      </c>
      <c r="AT167" s="193" t="s">
        <v>153</v>
      </c>
      <c r="AU167" s="193" t="s">
        <v>88</v>
      </c>
      <c r="AY167" s="20" t="s">
        <v>151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20" t="s">
        <v>88</v>
      </c>
      <c r="BK167" s="194">
        <f>ROUND(I167*H167,2)</f>
        <v>0</v>
      </c>
      <c r="BL167" s="20" t="s">
        <v>157</v>
      </c>
      <c r="BM167" s="193" t="s">
        <v>245</v>
      </c>
    </row>
    <row r="168" spans="1:47" s="2" customFormat="1" ht="11.25">
      <c r="A168" s="37"/>
      <c r="B168" s="38"/>
      <c r="C168" s="39"/>
      <c r="D168" s="218" t="s">
        <v>167</v>
      </c>
      <c r="E168" s="39"/>
      <c r="F168" s="219" t="s">
        <v>246</v>
      </c>
      <c r="G168" s="39"/>
      <c r="H168" s="39"/>
      <c r="I168" s="220"/>
      <c r="J168" s="39"/>
      <c r="K168" s="39"/>
      <c r="L168" s="42"/>
      <c r="M168" s="221"/>
      <c r="N168" s="222"/>
      <c r="O168" s="67"/>
      <c r="P168" s="67"/>
      <c r="Q168" s="67"/>
      <c r="R168" s="67"/>
      <c r="S168" s="67"/>
      <c r="T168" s="68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20" t="s">
        <v>167</v>
      </c>
      <c r="AU168" s="20" t="s">
        <v>88</v>
      </c>
    </row>
    <row r="169" spans="2:51" s="15" customFormat="1" ht="11.25">
      <c r="B169" s="223"/>
      <c r="C169" s="224"/>
      <c r="D169" s="197" t="s">
        <v>159</v>
      </c>
      <c r="E169" s="225" t="s">
        <v>21</v>
      </c>
      <c r="F169" s="226" t="s">
        <v>247</v>
      </c>
      <c r="G169" s="224"/>
      <c r="H169" s="225" t="s">
        <v>21</v>
      </c>
      <c r="I169" s="227"/>
      <c r="J169" s="224"/>
      <c r="K169" s="224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159</v>
      </c>
      <c r="AU169" s="232" t="s">
        <v>88</v>
      </c>
      <c r="AV169" s="15" t="s">
        <v>81</v>
      </c>
      <c r="AW169" s="15" t="s">
        <v>34</v>
      </c>
      <c r="AX169" s="15" t="s">
        <v>73</v>
      </c>
      <c r="AY169" s="232" t="s">
        <v>151</v>
      </c>
    </row>
    <row r="170" spans="2:51" s="13" customFormat="1" ht="11.25">
      <c r="B170" s="195"/>
      <c r="C170" s="196"/>
      <c r="D170" s="197" t="s">
        <v>159</v>
      </c>
      <c r="E170" s="198" t="s">
        <v>21</v>
      </c>
      <c r="F170" s="199" t="s">
        <v>248</v>
      </c>
      <c r="G170" s="196"/>
      <c r="H170" s="200">
        <v>74.404</v>
      </c>
      <c r="I170" s="201"/>
      <c r="J170" s="196"/>
      <c r="K170" s="196"/>
      <c r="L170" s="202"/>
      <c r="M170" s="203"/>
      <c r="N170" s="204"/>
      <c r="O170" s="204"/>
      <c r="P170" s="204"/>
      <c r="Q170" s="204"/>
      <c r="R170" s="204"/>
      <c r="S170" s="204"/>
      <c r="T170" s="205"/>
      <c r="AT170" s="206" t="s">
        <v>159</v>
      </c>
      <c r="AU170" s="206" t="s">
        <v>88</v>
      </c>
      <c r="AV170" s="13" t="s">
        <v>88</v>
      </c>
      <c r="AW170" s="13" t="s">
        <v>34</v>
      </c>
      <c r="AX170" s="13" t="s">
        <v>73</v>
      </c>
      <c r="AY170" s="206" t="s">
        <v>151</v>
      </c>
    </row>
    <row r="171" spans="2:51" s="13" customFormat="1" ht="11.25">
      <c r="B171" s="195"/>
      <c r="C171" s="196"/>
      <c r="D171" s="197" t="s">
        <v>159</v>
      </c>
      <c r="E171" s="198" t="s">
        <v>21</v>
      </c>
      <c r="F171" s="199" t="s">
        <v>249</v>
      </c>
      <c r="G171" s="196"/>
      <c r="H171" s="200">
        <v>-55.594</v>
      </c>
      <c r="I171" s="201"/>
      <c r="J171" s="196"/>
      <c r="K171" s="196"/>
      <c r="L171" s="202"/>
      <c r="M171" s="203"/>
      <c r="N171" s="204"/>
      <c r="O171" s="204"/>
      <c r="P171" s="204"/>
      <c r="Q171" s="204"/>
      <c r="R171" s="204"/>
      <c r="S171" s="204"/>
      <c r="T171" s="205"/>
      <c r="AT171" s="206" t="s">
        <v>159</v>
      </c>
      <c r="AU171" s="206" t="s">
        <v>88</v>
      </c>
      <c r="AV171" s="13" t="s">
        <v>88</v>
      </c>
      <c r="AW171" s="13" t="s">
        <v>34</v>
      </c>
      <c r="AX171" s="13" t="s">
        <v>73</v>
      </c>
      <c r="AY171" s="206" t="s">
        <v>151</v>
      </c>
    </row>
    <row r="172" spans="2:51" s="14" customFormat="1" ht="11.25">
      <c r="B172" s="207"/>
      <c r="C172" s="208"/>
      <c r="D172" s="197" t="s">
        <v>159</v>
      </c>
      <c r="E172" s="209" t="s">
        <v>21</v>
      </c>
      <c r="F172" s="210" t="s">
        <v>161</v>
      </c>
      <c r="G172" s="208"/>
      <c r="H172" s="211">
        <v>18.81</v>
      </c>
      <c r="I172" s="212"/>
      <c r="J172" s="208"/>
      <c r="K172" s="208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159</v>
      </c>
      <c r="AU172" s="217" t="s">
        <v>88</v>
      </c>
      <c r="AV172" s="14" t="s">
        <v>162</v>
      </c>
      <c r="AW172" s="14" t="s">
        <v>34</v>
      </c>
      <c r="AX172" s="14" t="s">
        <v>81</v>
      </c>
      <c r="AY172" s="217" t="s">
        <v>151</v>
      </c>
    </row>
    <row r="173" spans="1:65" s="2" customFormat="1" ht="37.9" customHeight="1">
      <c r="A173" s="37"/>
      <c r="B173" s="38"/>
      <c r="C173" s="182" t="s">
        <v>250</v>
      </c>
      <c r="D173" s="182" t="s">
        <v>153</v>
      </c>
      <c r="E173" s="183" t="s">
        <v>251</v>
      </c>
      <c r="F173" s="184" t="s">
        <v>252</v>
      </c>
      <c r="G173" s="185" t="s">
        <v>213</v>
      </c>
      <c r="H173" s="186">
        <v>94.05</v>
      </c>
      <c r="I173" s="187"/>
      <c r="J173" s="188">
        <f>ROUND(I173*H173,2)</f>
        <v>0</v>
      </c>
      <c r="K173" s="184" t="s">
        <v>165</v>
      </c>
      <c r="L173" s="42"/>
      <c r="M173" s="189" t="s">
        <v>21</v>
      </c>
      <c r="N173" s="190" t="s">
        <v>45</v>
      </c>
      <c r="O173" s="67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3" t="s">
        <v>157</v>
      </c>
      <c r="AT173" s="193" t="s">
        <v>153</v>
      </c>
      <c r="AU173" s="193" t="s">
        <v>88</v>
      </c>
      <c r="AY173" s="20" t="s">
        <v>151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20" t="s">
        <v>88</v>
      </c>
      <c r="BK173" s="194">
        <f>ROUND(I173*H173,2)</f>
        <v>0</v>
      </c>
      <c r="BL173" s="20" t="s">
        <v>157</v>
      </c>
      <c r="BM173" s="193" t="s">
        <v>253</v>
      </c>
    </row>
    <row r="174" spans="1:47" s="2" customFormat="1" ht="11.25">
      <c r="A174" s="37"/>
      <c r="B174" s="38"/>
      <c r="C174" s="39"/>
      <c r="D174" s="218" t="s">
        <v>167</v>
      </c>
      <c r="E174" s="39"/>
      <c r="F174" s="219" t="s">
        <v>254</v>
      </c>
      <c r="G174" s="39"/>
      <c r="H174" s="39"/>
      <c r="I174" s="220"/>
      <c r="J174" s="39"/>
      <c r="K174" s="39"/>
      <c r="L174" s="42"/>
      <c r="M174" s="221"/>
      <c r="N174" s="222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20" t="s">
        <v>167</v>
      </c>
      <c r="AU174" s="20" t="s">
        <v>88</v>
      </c>
    </row>
    <row r="175" spans="1:47" s="2" customFormat="1" ht="19.5">
      <c r="A175" s="37"/>
      <c r="B175" s="38"/>
      <c r="C175" s="39"/>
      <c r="D175" s="197" t="s">
        <v>255</v>
      </c>
      <c r="E175" s="39"/>
      <c r="F175" s="244" t="s">
        <v>256</v>
      </c>
      <c r="G175" s="39"/>
      <c r="H175" s="39"/>
      <c r="I175" s="220"/>
      <c r="J175" s="39"/>
      <c r="K175" s="39"/>
      <c r="L175" s="42"/>
      <c r="M175" s="221"/>
      <c r="N175" s="222"/>
      <c r="O175" s="67"/>
      <c r="P175" s="67"/>
      <c r="Q175" s="67"/>
      <c r="R175" s="67"/>
      <c r="S175" s="67"/>
      <c r="T175" s="68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20" t="s">
        <v>255</v>
      </c>
      <c r="AU175" s="20" t="s">
        <v>88</v>
      </c>
    </row>
    <row r="176" spans="2:51" s="15" customFormat="1" ht="11.25">
      <c r="B176" s="223"/>
      <c r="C176" s="224"/>
      <c r="D176" s="197" t="s">
        <v>159</v>
      </c>
      <c r="E176" s="225" t="s">
        <v>21</v>
      </c>
      <c r="F176" s="226" t="s">
        <v>247</v>
      </c>
      <c r="G176" s="224"/>
      <c r="H176" s="225" t="s">
        <v>21</v>
      </c>
      <c r="I176" s="227"/>
      <c r="J176" s="224"/>
      <c r="K176" s="224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159</v>
      </c>
      <c r="AU176" s="232" t="s">
        <v>88</v>
      </c>
      <c r="AV176" s="15" t="s">
        <v>81</v>
      </c>
      <c r="AW176" s="15" t="s">
        <v>34</v>
      </c>
      <c r="AX176" s="15" t="s">
        <v>73</v>
      </c>
      <c r="AY176" s="232" t="s">
        <v>151</v>
      </c>
    </row>
    <row r="177" spans="2:51" s="13" customFormat="1" ht="11.25">
      <c r="B177" s="195"/>
      <c r="C177" s="196"/>
      <c r="D177" s="197" t="s">
        <v>159</v>
      </c>
      <c r="E177" s="198" t="s">
        <v>21</v>
      </c>
      <c r="F177" s="199" t="s">
        <v>248</v>
      </c>
      <c r="G177" s="196"/>
      <c r="H177" s="200">
        <v>74.404</v>
      </c>
      <c r="I177" s="201"/>
      <c r="J177" s="196"/>
      <c r="K177" s="196"/>
      <c r="L177" s="202"/>
      <c r="M177" s="203"/>
      <c r="N177" s="204"/>
      <c r="O177" s="204"/>
      <c r="P177" s="204"/>
      <c r="Q177" s="204"/>
      <c r="R177" s="204"/>
      <c r="S177" s="204"/>
      <c r="T177" s="205"/>
      <c r="AT177" s="206" t="s">
        <v>159</v>
      </c>
      <c r="AU177" s="206" t="s">
        <v>88</v>
      </c>
      <c r="AV177" s="13" t="s">
        <v>88</v>
      </c>
      <c r="AW177" s="13" t="s">
        <v>34</v>
      </c>
      <c r="AX177" s="13" t="s">
        <v>73</v>
      </c>
      <c r="AY177" s="206" t="s">
        <v>151</v>
      </c>
    </row>
    <row r="178" spans="2:51" s="13" customFormat="1" ht="11.25">
      <c r="B178" s="195"/>
      <c r="C178" s="196"/>
      <c r="D178" s="197" t="s">
        <v>159</v>
      </c>
      <c r="E178" s="198" t="s">
        <v>21</v>
      </c>
      <c r="F178" s="199" t="s">
        <v>249</v>
      </c>
      <c r="G178" s="196"/>
      <c r="H178" s="200">
        <v>-55.594</v>
      </c>
      <c r="I178" s="201"/>
      <c r="J178" s="196"/>
      <c r="K178" s="196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159</v>
      </c>
      <c r="AU178" s="206" t="s">
        <v>88</v>
      </c>
      <c r="AV178" s="13" t="s">
        <v>88</v>
      </c>
      <c r="AW178" s="13" t="s">
        <v>34</v>
      </c>
      <c r="AX178" s="13" t="s">
        <v>73</v>
      </c>
      <c r="AY178" s="206" t="s">
        <v>151</v>
      </c>
    </row>
    <row r="179" spans="2:51" s="14" customFormat="1" ht="11.25">
      <c r="B179" s="207"/>
      <c r="C179" s="208"/>
      <c r="D179" s="197" t="s">
        <v>159</v>
      </c>
      <c r="E179" s="209" t="s">
        <v>21</v>
      </c>
      <c r="F179" s="210" t="s">
        <v>161</v>
      </c>
      <c r="G179" s="208"/>
      <c r="H179" s="211">
        <v>18.81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159</v>
      </c>
      <c r="AU179" s="217" t="s">
        <v>88</v>
      </c>
      <c r="AV179" s="14" t="s">
        <v>162</v>
      </c>
      <c r="AW179" s="14" t="s">
        <v>34</v>
      </c>
      <c r="AX179" s="14" t="s">
        <v>81</v>
      </c>
      <c r="AY179" s="217" t="s">
        <v>151</v>
      </c>
    </row>
    <row r="180" spans="2:51" s="13" customFormat="1" ht="11.25">
      <c r="B180" s="195"/>
      <c r="C180" s="196"/>
      <c r="D180" s="197" t="s">
        <v>159</v>
      </c>
      <c r="E180" s="196"/>
      <c r="F180" s="199" t="s">
        <v>257</v>
      </c>
      <c r="G180" s="196"/>
      <c r="H180" s="200">
        <v>94.05</v>
      </c>
      <c r="I180" s="201"/>
      <c r="J180" s="196"/>
      <c r="K180" s="196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159</v>
      </c>
      <c r="AU180" s="206" t="s">
        <v>88</v>
      </c>
      <c r="AV180" s="13" t="s">
        <v>88</v>
      </c>
      <c r="AW180" s="13" t="s">
        <v>4</v>
      </c>
      <c r="AX180" s="13" t="s">
        <v>81</v>
      </c>
      <c r="AY180" s="206" t="s">
        <v>151</v>
      </c>
    </row>
    <row r="181" spans="1:65" s="2" customFormat="1" ht="24.2" customHeight="1">
      <c r="A181" s="37"/>
      <c r="B181" s="38"/>
      <c r="C181" s="182" t="s">
        <v>258</v>
      </c>
      <c r="D181" s="182" t="s">
        <v>153</v>
      </c>
      <c r="E181" s="183" t="s">
        <v>259</v>
      </c>
      <c r="F181" s="184" t="s">
        <v>260</v>
      </c>
      <c r="G181" s="185" t="s">
        <v>213</v>
      </c>
      <c r="H181" s="186">
        <v>55.594</v>
      </c>
      <c r="I181" s="187"/>
      <c r="J181" s="188">
        <f>ROUND(I181*H181,2)</f>
        <v>0</v>
      </c>
      <c r="K181" s="184" t="s">
        <v>165</v>
      </c>
      <c r="L181" s="42"/>
      <c r="M181" s="189" t="s">
        <v>21</v>
      </c>
      <c r="N181" s="190" t="s">
        <v>45</v>
      </c>
      <c r="O181" s="67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3" t="s">
        <v>157</v>
      </c>
      <c r="AT181" s="193" t="s">
        <v>153</v>
      </c>
      <c r="AU181" s="193" t="s">
        <v>88</v>
      </c>
      <c r="AY181" s="20" t="s">
        <v>151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20" t="s">
        <v>88</v>
      </c>
      <c r="BK181" s="194">
        <f>ROUND(I181*H181,2)</f>
        <v>0</v>
      </c>
      <c r="BL181" s="20" t="s">
        <v>157</v>
      </c>
      <c r="BM181" s="193" t="s">
        <v>261</v>
      </c>
    </row>
    <row r="182" spans="1:47" s="2" customFormat="1" ht="11.25">
      <c r="A182" s="37"/>
      <c r="B182" s="38"/>
      <c r="C182" s="39"/>
      <c r="D182" s="218" t="s">
        <v>167</v>
      </c>
      <c r="E182" s="39"/>
      <c r="F182" s="219" t="s">
        <v>262</v>
      </c>
      <c r="G182" s="39"/>
      <c r="H182" s="39"/>
      <c r="I182" s="220"/>
      <c r="J182" s="39"/>
      <c r="K182" s="39"/>
      <c r="L182" s="42"/>
      <c r="M182" s="221"/>
      <c r="N182" s="222"/>
      <c r="O182" s="67"/>
      <c r="P182" s="67"/>
      <c r="Q182" s="67"/>
      <c r="R182" s="67"/>
      <c r="S182" s="67"/>
      <c r="T182" s="68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20" t="s">
        <v>167</v>
      </c>
      <c r="AU182" s="20" t="s">
        <v>88</v>
      </c>
    </row>
    <row r="183" spans="2:51" s="13" customFormat="1" ht="11.25">
      <c r="B183" s="195"/>
      <c r="C183" s="196"/>
      <c r="D183" s="197" t="s">
        <v>159</v>
      </c>
      <c r="E183" s="198" t="s">
        <v>21</v>
      </c>
      <c r="F183" s="199" t="s">
        <v>263</v>
      </c>
      <c r="G183" s="196"/>
      <c r="H183" s="200">
        <v>55.594</v>
      </c>
      <c r="I183" s="201"/>
      <c r="J183" s="196"/>
      <c r="K183" s="196"/>
      <c r="L183" s="202"/>
      <c r="M183" s="203"/>
      <c r="N183" s="204"/>
      <c r="O183" s="204"/>
      <c r="P183" s="204"/>
      <c r="Q183" s="204"/>
      <c r="R183" s="204"/>
      <c r="S183" s="204"/>
      <c r="T183" s="205"/>
      <c r="AT183" s="206" t="s">
        <v>159</v>
      </c>
      <c r="AU183" s="206" t="s">
        <v>88</v>
      </c>
      <c r="AV183" s="13" t="s">
        <v>88</v>
      </c>
      <c r="AW183" s="13" t="s">
        <v>34</v>
      </c>
      <c r="AX183" s="13" t="s">
        <v>73</v>
      </c>
      <c r="AY183" s="206" t="s">
        <v>151</v>
      </c>
    </row>
    <row r="184" spans="2:51" s="14" customFormat="1" ht="11.25">
      <c r="B184" s="207"/>
      <c r="C184" s="208"/>
      <c r="D184" s="197" t="s">
        <v>159</v>
      </c>
      <c r="E184" s="209" t="s">
        <v>21</v>
      </c>
      <c r="F184" s="210" t="s">
        <v>161</v>
      </c>
      <c r="G184" s="208"/>
      <c r="H184" s="211">
        <v>55.594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159</v>
      </c>
      <c r="AU184" s="217" t="s">
        <v>88</v>
      </c>
      <c r="AV184" s="14" t="s">
        <v>162</v>
      </c>
      <c r="AW184" s="14" t="s">
        <v>34</v>
      </c>
      <c r="AX184" s="14" t="s">
        <v>81</v>
      </c>
      <c r="AY184" s="217" t="s">
        <v>151</v>
      </c>
    </row>
    <row r="185" spans="1:65" s="2" customFormat="1" ht="24.2" customHeight="1">
      <c r="A185" s="37"/>
      <c r="B185" s="38"/>
      <c r="C185" s="182" t="s">
        <v>264</v>
      </c>
      <c r="D185" s="182" t="s">
        <v>153</v>
      </c>
      <c r="E185" s="183" t="s">
        <v>265</v>
      </c>
      <c r="F185" s="184" t="s">
        <v>266</v>
      </c>
      <c r="G185" s="185" t="s">
        <v>96</v>
      </c>
      <c r="H185" s="186">
        <v>116.75</v>
      </c>
      <c r="I185" s="187"/>
      <c r="J185" s="188">
        <f>ROUND(I185*H185,2)</f>
        <v>0</v>
      </c>
      <c r="K185" s="184" t="s">
        <v>165</v>
      </c>
      <c r="L185" s="42"/>
      <c r="M185" s="189" t="s">
        <v>21</v>
      </c>
      <c r="N185" s="190" t="s">
        <v>45</v>
      </c>
      <c r="O185" s="67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3" t="s">
        <v>157</v>
      </c>
      <c r="AT185" s="193" t="s">
        <v>153</v>
      </c>
      <c r="AU185" s="193" t="s">
        <v>88</v>
      </c>
      <c r="AY185" s="20" t="s">
        <v>151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20" t="s">
        <v>88</v>
      </c>
      <c r="BK185" s="194">
        <f>ROUND(I185*H185,2)</f>
        <v>0</v>
      </c>
      <c r="BL185" s="20" t="s">
        <v>157</v>
      </c>
      <c r="BM185" s="193" t="s">
        <v>267</v>
      </c>
    </row>
    <row r="186" spans="1:47" s="2" customFormat="1" ht="11.25">
      <c r="A186" s="37"/>
      <c r="B186" s="38"/>
      <c r="C186" s="39"/>
      <c r="D186" s="218" t="s">
        <v>167</v>
      </c>
      <c r="E186" s="39"/>
      <c r="F186" s="219" t="s">
        <v>268</v>
      </c>
      <c r="G186" s="39"/>
      <c r="H186" s="39"/>
      <c r="I186" s="220"/>
      <c r="J186" s="39"/>
      <c r="K186" s="39"/>
      <c r="L186" s="42"/>
      <c r="M186" s="221"/>
      <c r="N186" s="222"/>
      <c r="O186" s="67"/>
      <c r="P186" s="67"/>
      <c r="Q186" s="67"/>
      <c r="R186" s="67"/>
      <c r="S186" s="67"/>
      <c r="T186" s="68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20" t="s">
        <v>167</v>
      </c>
      <c r="AU186" s="20" t="s">
        <v>88</v>
      </c>
    </row>
    <row r="187" spans="2:51" s="15" customFormat="1" ht="11.25">
      <c r="B187" s="223"/>
      <c r="C187" s="224"/>
      <c r="D187" s="197" t="s">
        <v>159</v>
      </c>
      <c r="E187" s="225" t="s">
        <v>21</v>
      </c>
      <c r="F187" s="226" t="s">
        <v>269</v>
      </c>
      <c r="G187" s="224"/>
      <c r="H187" s="225" t="s">
        <v>21</v>
      </c>
      <c r="I187" s="227"/>
      <c r="J187" s="224"/>
      <c r="K187" s="224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159</v>
      </c>
      <c r="AU187" s="232" t="s">
        <v>88</v>
      </c>
      <c r="AV187" s="15" t="s">
        <v>81</v>
      </c>
      <c r="AW187" s="15" t="s">
        <v>34</v>
      </c>
      <c r="AX187" s="15" t="s">
        <v>73</v>
      </c>
      <c r="AY187" s="232" t="s">
        <v>151</v>
      </c>
    </row>
    <row r="188" spans="2:51" s="13" customFormat="1" ht="11.25">
      <c r="B188" s="195"/>
      <c r="C188" s="196"/>
      <c r="D188" s="197" t="s">
        <v>159</v>
      </c>
      <c r="E188" s="198" t="s">
        <v>21</v>
      </c>
      <c r="F188" s="199" t="s">
        <v>270</v>
      </c>
      <c r="G188" s="196"/>
      <c r="H188" s="200">
        <v>38</v>
      </c>
      <c r="I188" s="201"/>
      <c r="J188" s="196"/>
      <c r="K188" s="196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159</v>
      </c>
      <c r="AU188" s="206" t="s">
        <v>88</v>
      </c>
      <c r="AV188" s="13" t="s">
        <v>88</v>
      </c>
      <c r="AW188" s="13" t="s">
        <v>34</v>
      </c>
      <c r="AX188" s="13" t="s">
        <v>73</v>
      </c>
      <c r="AY188" s="206" t="s">
        <v>151</v>
      </c>
    </row>
    <row r="189" spans="2:51" s="13" customFormat="1" ht="11.25">
      <c r="B189" s="195"/>
      <c r="C189" s="196"/>
      <c r="D189" s="197" t="s">
        <v>159</v>
      </c>
      <c r="E189" s="198" t="s">
        <v>21</v>
      </c>
      <c r="F189" s="199" t="s">
        <v>271</v>
      </c>
      <c r="G189" s="196"/>
      <c r="H189" s="200">
        <v>73</v>
      </c>
      <c r="I189" s="201"/>
      <c r="J189" s="196"/>
      <c r="K189" s="196"/>
      <c r="L189" s="202"/>
      <c r="M189" s="203"/>
      <c r="N189" s="204"/>
      <c r="O189" s="204"/>
      <c r="P189" s="204"/>
      <c r="Q189" s="204"/>
      <c r="R189" s="204"/>
      <c r="S189" s="204"/>
      <c r="T189" s="205"/>
      <c r="AT189" s="206" t="s">
        <v>159</v>
      </c>
      <c r="AU189" s="206" t="s">
        <v>88</v>
      </c>
      <c r="AV189" s="13" t="s">
        <v>88</v>
      </c>
      <c r="AW189" s="13" t="s">
        <v>34</v>
      </c>
      <c r="AX189" s="13" t="s">
        <v>73</v>
      </c>
      <c r="AY189" s="206" t="s">
        <v>151</v>
      </c>
    </row>
    <row r="190" spans="2:51" s="13" customFormat="1" ht="11.25">
      <c r="B190" s="195"/>
      <c r="C190" s="196"/>
      <c r="D190" s="197" t="s">
        <v>159</v>
      </c>
      <c r="E190" s="198" t="s">
        <v>21</v>
      </c>
      <c r="F190" s="199" t="s">
        <v>272</v>
      </c>
      <c r="G190" s="196"/>
      <c r="H190" s="200">
        <v>5.75</v>
      </c>
      <c r="I190" s="201"/>
      <c r="J190" s="196"/>
      <c r="K190" s="196"/>
      <c r="L190" s="202"/>
      <c r="M190" s="203"/>
      <c r="N190" s="204"/>
      <c r="O190" s="204"/>
      <c r="P190" s="204"/>
      <c r="Q190" s="204"/>
      <c r="R190" s="204"/>
      <c r="S190" s="204"/>
      <c r="T190" s="205"/>
      <c r="AT190" s="206" t="s">
        <v>159</v>
      </c>
      <c r="AU190" s="206" t="s">
        <v>88</v>
      </c>
      <c r="AV190" s="13" t="s">
        <v>88</v>
      </c>
      <c r="AW190" s="13" t="s">
        <v>34</v>
      </c>
      <c r="AX190" s="13" t="s">
        <v>73</v>
      </c>
      <c r="AY190" s="206" t="s">
        <v>151</v>
      </c>
    </row>
    <row r="191" spans="2:51" s="14" customFormat="1" ht="11.25">
      <c r="B191" s="207"/>
      <c r="C191" s="208"/>
      <c r="D191" s="197" t="s">
        <v>159</v>
      </c>
      <c r="E191" s="209" t="s">
        <v>21</v>
      </c>
      <c r="F191" s="210" t="s">
        <v>161</v>
      </c>
      <c r="G191" s="208"/>
      <c r="H191" s="211">
        <v>116.75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159</v>
      </c>
      <c r="AU191" s="217" t="s">
        <v>88</v>
      </c>
      <c r="AV191" s="14" t="s">
        <v>162</v>
      </c>
      <c r="AW191" s="14" t="s">
        <v>34</v>
      </c>
      <c r="AX191" s="14" t="s">
        <v>81</v>
      </c>
      <c r="AY191" s="217" t="s">
        <v>151</v>
      </c>
    </row>
    <row r="192" spans="1:65" s="2" customFormat="1" ht="24.2" customHeight="1">
      <c r="A192" s="37"/>
      <c r="B192" s="38"/>
      <c r="C192" s="182" t="s">
        <v>273</v>
      </c>
      <c r="D192" s="182" t="s">
        <v>153</v>
      </c>
      <c r="E192" s="183" t="s">
        <v>274</v>
      </c>
      <c r="F192" s="184" t="s">
        <v>275</v>
      </c>
      <c r="G192" s="185" t="s">
        <v>276</v>
      </c>
      <c r="H192" s="186">
        <v>33.858</v>
      </c>
      <c r="I192" s="187"/>
      <c r="J192" s="188">
        <f>ROUND(I192*H192,2)</f>
        <v>0</v>
      </c>
      <c r="K192" s="184" t="s">
        <v>165</v>
      </c>
      <c r="L192" s="42"/>
      <c r="M192" s="189" t="s">
        <v>21</v>
      </c>
      <c r="N192" s="190" t="s">
        <v>45</v>
      </c>
      <c r="O192" s="67"/>
      <c r="P192" s="191">
        <f>O192*H192</f>
        <v>0</v>
      </c>
      <c r="Q192" s="191">
        <v>0</v>
      </c>
      <c r="R192" s="191">
        <f>Q192*H192</f>
        <v>0</v>
      </c>
      <c r="S192" s="191">
        <v>0</v>
      </c>
      <c r="T192" s="192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3" t="s">
        <v>157</v>
      </c>
      <c r="AT192" s="193" t="s">
        <v>153</v>
      </c>
      <c r="AU192" s="193" t="s">
        <v>88</v>
      </c>
      <c r="AY192" s="20" t="s">
        <v>151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20" t="s">
        <v>88</v>
      </c>
      <c r="BK192" s="194">
        <f>ROUND(I192*H192,2)</f>
        <v>0</v>
      </c>
      <c r="BL192" s="20" t="s">
        <v>157</v>
      </c>
      <c r="BM192" s="193" t="s">
        <v>277</v>
      </c>
    </row>
    <row r="193" spans="1:47" s="2" customFormat="1" ht="11.25">
      <c r="A193" s="37"/>
      <c r="B193" s="38"/>
      <c r="C193" s="39"/>
      <c r="D193" s="218" t="s">
        <v>167</v>
      </c>
      <c r="E193" s="39"/>
      <c r="F193" s="219" t="s">
        <v>278</v>
      </c>
      <c r="G193" s="39"/>
      <c r="H193" s="39"/>
      <c r="I193" s="220"/>
      <c r="J193" s="39"/>
      <c r="K193" s="39"/>
      <c r="L193" s="42"/>
      <c r="M193" s="221"/>
      <c r="N193" s="222"/>
      <c r="O193" s="67"/>
      <c r="P193" s="67"/>
      <c r="Q193" s="67"/>
      <c r="R193" s="67"/>
      <c r="S193" s="67"/>
      <c r="T193" s="68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20" t="s">
        <v>167</v>
      </c>
      <c r="AU193" s="20" t="s">
        <v>88</v>
      </c>
    </row>
    <row r="194" spans="2:51" s="13" customFormat="1" ht="11.25">
      <c r="B194" s="195"/>
      <c r="C194" s="196"/>
      <c r="D194" s="197" t="s">
        <v>159</v>
      </c>
      <c r="E194" s="198" t="s">
        <v>21</v>
      </c>
      <c r="F194" s="199" t="s">
        <v>279</v>
      </c>
      <c r="G194" s="196"/>
      <c r="H194" s="200">
        <v>33.858</v>
      </c>
      <c r="I194" s="201"/>
      <c r="J194" s="196"/>
      <c r="K194" s="196"/>
      <c r="L194" s="202"/>
      <c r="M194" s="203"/>
      <c r="N194" s="204"/>
      <c r="O194" s="204"/>
      <c r="P194" s="204"/>
      <c r="Q194" s="204"/>
      <c r="R194" s="204"/>
      <c r="S194" s="204"/>
      <c r="T194" s="205"/>
      <c r="AT194" s="206" t="s">
        <v>159</v>
      </c>
      <c r="AU194" s="206" t="s">
        <v>88</v>
      </c>
      <c r="AV194" s="13" t="s">
        <v>88</v>
      </c>
      <c r="AW194" s="13" t="s">
        <v>34</v>
      </c>
      <c r="AX194" s="13" t="s">
        <v>73</v>
      </c>
      <c r="AY194" s="206" t="s">
        <v>151</v>
      </c>
    </row>
    <row r="195" spans="2:51" s="14" customFormat="1" ht="11.25">
      <c r="B195" s="207"/>
      <c r="C195" s="208"/>
      <c r="D195" s="197" t="s">
        <v>159</v>
      </c>
      <c r="E195" s="209" t="s">
        <v>21</v>
      </c>
      <c r="F195" s="210" t="s">
        <v>161</v>
      </c>
      <c r="G195" s="208"/>
      <c r="H195" s="211">
        <v>33.858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159</v>
      </c>
      <c r="AU195" s="217" t="s">
        <v>88</v>
      </c>
      <c r="AV195" s="14" t="s">
        <v>162</v>
      </c>
      <c r="AW195" s="14" t="s">
        <v>34</v>
      </c>
      <c r="AX195" s="14" t="s">
        <v>81</v>
      </c>
      <c r="AY195" s="217" t="s">
        <v>151</v>
      </c>
    </row>
    <row r="196" spans="1:65" s="2" customFormat="1" ht="24.2" customHeight="1">
      <c r="A196" s="37"/>
      <c r="B196" s="38"/>
      <c r="C196" s="182" t="s">
        <v>280</v>
      </c>
      <c r="D196" s="182" t="s">
        <v>153</v>
      </c>
      <c r="E196" s="183" t="s">
        <v>281</v>
      </c>
      <c r="F196" s="184" t="s">
        <v>282</v>
      </c>
      <c r="G196" s="185" t="s">
        <v>213</v>
      </c>
      <c r="H196" s="186">
        <v>55.294</v>
      </c>
      <c r="I196" s="187"/>
      <c r="J196" s="188">
        <f>ROUND(I196*H196,2)</f>
        <v>0</v>
      </c>
      <c r="K196" s="184" t="s">
        <v>165</v>
      </c>
      <c r="L196" s="42"/>
      <c r="M196" s="189" t="s">
        <v>21</v>
      </c>
      <c r="N196" s="190" t="s">
        <v>45</v>
      </c>
      <c r="O196" s="67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3" t="s">
        <v>157</v>
      </c>
      <c r="AT196" s="193" t="s">
        <v>153</v>
      </c>
      <c r="AU196" s="193" t="s">
        <v>88</v>
      </c>
      <c r="AY196" s="20" t="s">
        <v>151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20" t="s">
        <v>88</v>
      </c>
      <c r="BK196" s="194">
        <f>ROUND(I196*H196,2)</f>
        <v>0</v>
      </c>
      <c r="BL196" s="20" t="s">
        <v>157</v>
      </c>
      <c r="BM196" s="193" t="s">
        <v>283</v>
      </c>
    </row>
    <row r="197" spans="1:47" s="2" customFormat="1" ht="11.25">
      <c r="A197" s="37"/>
      <c r="B197" s="38"/>
      <c r="C197" s="39"/>
      <c r="D197" s="218" t="s">
        <v>167</v>
      </c>
      <c r="E197" s="39"/>
      <c r="F197" s="219" t="s">
        <v>284</v>
      </c>
      <c r="G197" s="39"/>
      <c r="H197" s="39"/>
      <c r="I197" s="220"/>
      <c r="J197" s="39"/>
      <c r="K197" s="39"/>
      <c r="L197" s="42"/>
      <c r="M197" s="221"/>
      <c r="N197" s="222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20" t="s">
        <v>167</v>
      </c>
      <c r="AU197" s="20" t="s">
        <v>88</v>
      </c>
    </row>
    <row r="198" spans="2:51" s="13" customFormat="1" ht="11.25">
      <c r="B198" s="195"/>
      <c r="C198" s="196"/>
      <c r="D198" s="197" t="s">
        <v>159</v>
      </c>
      <c r="E198" s="198" t="s">
        <v>21</v>
      </c>
      <c r="F198" s="199" t="s">
        <v>285</v>
      </c>
      <c r="G198" s="196"/>
      <c r="H198" s="200">
        <v>55.294</v>
      </c>
      <c r="I198" s="201"/>
      <c r="J198" s="196"/>
      <c r="K198" s="196"/>
      <c r="L198" s="202"/>
      <c r="M198" s="203"/>
      <c r="N198" s="204"/>
      <c r="O198" s="204"/>
      <c r="P198" s="204"/>
      <c r="Q198" s="204"/>
      <c r="R198" s="204"/>
      <c r="S198" s="204"/>
      <c r="T198" s="205"/>
      <c r="AT198" s="206" t="s">
        <v>159</v>
      </c>
      <c r="AU198" s="206" t="s">
        <v>88</v>
      </c>
      <c r="AV198" s="13" t="s">
        <v>88</v>
      </c>
      <c r="AW198" s="13" t="s">
        <v>34</v>
      </c>
      <c r="AX198" s="13" t="s">
        <v>73</v>
      </c>
      <c r="AY198" s="206" t="s">
        <v>151</v>
      </c>
    </row>
    <row r="199" spans="2:51" s="14" customFormat="1" ht="11.25">
      <c r="B199" s="207"/>
      <c r="C199" s="208"/>
      <c r="D199" s="197" t="s">
        <v>159</v>
      </c>
      <c r="E199" s="209" t="s">
        <v>21</v>
      </c>
      <c r="F199" s="210" t="s">
        <v>161</v>
      </c>
      <c r="G199" s="208"/>
      <c r="H199" s="211">
        <v>55.294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159</v>
      </c>
      <c r="AU199" s="217" t="s">
        <v>88</v>
      </c>
      <c r="AV199" s="14" t="s">
        <v>162</v>
      </c>
      <c r="AW199" s="14" t="s">
        <v>34</v>
      </c>
      <c r="AX199" s="14" t="s">
        <v>81</v>
      </c>
      <c r="AY199" s="217" t="s">
        <v>151</v>
      </c>
    </row>
    <row r="200" spans="1:65" s="2" customFormat="1" ht="24.2" customHeight="1">
      <c r="A200" s="37"/>
      <c r="B200" s="38"/>
      <c r="C200" s="182" t="s">
        <v>286</v>
      </c>
      <c r="D200" s="182" t="s">
        <v>153</v>
      </c>
      <c r="E200" s="183" t="s">
        <v>287</v>
      </c>
      <c r="F200" s="184" t="s">
        <v>288</v>
      </c>
      <c r="G200" s="185" t="s">
        <v>213</v>
      </c>
      <c r="H200" s="186">
        <v>55.294</v>
      </c>
      <c r="I200" s="187"/>
      <c r="J200" s="188">
        <f>ROUND(I200*H200,2)</f>
        <v>0</v>
      </c>
      <c r="K200" s="184" t="s">
        <v>165</v>
      </c>
      <c r="L200" s="42"/>
      <c r="M200" s="189" t="s">
        <v>21</v>
      </c>
      <c r="N200" s="190" t="s">
        <v>45</v>
      </c>
      <c r="O200" s="67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3" t="s">
        <v>157</v>
      </c>
      <c r="AT200" s="193" t="s">
        <v>153</v>
      </c>
      <c r="AU200" s="193" t="s">
        <v>88</v>
      </c>
      <c r="AY200" s="20" t="s">
        <v>151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20" t="s">
        <v>88</v>
      </c>
      <c r="BK200" s="194">
        <f>ROUND(I200*H200,2)</f>
        <v>0</v>
      </c>
      <c r="BL200" s="20" t="s">
        <v>157</v>
      </c>
      <c r="BM200" s="193" t="s">
        <v>289</v>
      </c>
    </row>
    <row r="201" spans="1:47" s="2" customFormat="1" ht="11.25">
      <c r="A201" s="37"/>
      <c r="B201" s="38"/>
      <c r="C201" s="39"/>
      <c r="D201" s="218" t="s">
        <v>167</v>
      </c>
      <c r="E201" s="39"/>
      <c r="F201" s="219" t="s">
        <v>290</v>
      </c>
      <c r="G201" s="39"/>
      <c r="H201" s="39"/>
      <c r="I201" s="220"/>
      <c r="J201" s="39"/>
      <c r="K201" s="39"/>
      <c r="L201" s="42"/>
      <c r="M201" s="221"/>
      <c r="N201" s="222"/>
      <c r="O201" s="67"/>
      <c r="P201" s="67"/>
      <c r="Q201" s="67"/>
      <c r="R201" s="67"/>
      <c r="S201" s="67"/>
      <c r="T201" s="68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20" t="s">
        <v>167</v>
      </c>
      <c r="AU201" s="20" t="s">
        <v>88</v>
      </c>
    </row>
    <row r="202" spans="2:51" s="13" customFormat="1" ht="11.25">
      <c r="B202" s="195"/>
      <c r="C202" s="196"/>
      <c r="D202" s="197" t="s">
        <v>159</v>
      </c>
      <c r="E202" s="198" t="s">
        <v>21</v>
      </c>
      <c r="F202" s="199" t="s">
        <v>291</v>
      </c>
      <c r="G202" s="196"/>
      <c r="H202" s="200">
        <v>52.504</v>
      </c>
      <c r="I202" s="201"/>
      <c r="J202" s="196"/>
      <c r="K202" s="196"/>
      <c r="L202" s="202"/>
      <c r="M202" s="203"/>
      <c r="N202" s="204"/>
      <c r="O202" s="204"/>
      <c r="P202" s="204"/>
      <c r="Q202" s="204"/>
      <c r="R202" s="204"/>
      <c r="S202" s="204"/>
      <c r="T202" s="205"/>
      <c r="AT202" s="206" t="s">
        <v>159</v>
      </c>
      <c r="AU202" s="206" t="s">
        <v>88</v>
      </c>
      <c r="AV202" s="13" t="s">
        <v>88</v>
      </c>
      <c r="AW202" s="13" t="s">
        <v>34</v>
      </c>
      <c r="AX202" s="13" t="s">
        <v>73</v>
      </c>
      <c r="AY202" s="206" t="s">
        <v>151</v>
      </c>
    </row>
    <row r="203" spans="2:51" s="13" customFormat="1" ht="11.25">
      <c r="B203" s="195"/>
      <c r="C203" s="196"/>
      <c r="D203" s="197" t="s">
        <v>159</v>
      </c>
      <c r="E203" s="198" t="s">
        <v>21</v>
      </c>
      <c r="F203" s="199" t="s">
        <v>292</v>
      </c>
      <c r="G203" s="196"/>
      <c r="H203" s="200">
        <v>2.79</v>
      </c>
      <c r="I203" s="201"/>
      <c r="J203" s="196"/>
      <c r="K203" s="196"/>
      <c r="L203" s="202"/>
      <c r="M203" s="203"/>
      <c r="N203" s="204"/>
      <c r="O203" s="204"/>
      <c r="P203" s="204"/>
      <c r="Q203" s="204"/>
      <c r="R203" s="204"/>
      <c r="S203" s="204"/>
      <c r="T203" s="205"/>
      <c r="AT203" s="206" t="s">
        <v>159</v>
      </c>
      <c r="AU203" s="206" t="s">
        <v>88</v>
      </c>
      <c r="AV203" s="13" t="s">
        <v>88</v>
      </c>
      <c r="AW203" s="13" t="s">
        <v>34</v>
      </c>
      <c r="AX203" s="13" t="s">
        <v>73</v>
      </c>
      <c r="AY203" s="206" t="s">
        <v>151</v>
      </c>
    </row>
    <row r="204" spans="2:51" s="14" customFormat="1" ht="11.25">
      <c r="B204" s="207"/>
      <c r="C204" s="208"/>
      <c r="D204" s="197" t="s">
        <v>159</v>
      </c>
      <c r="E204" s="209" t="s">
        <v>21</v>
      </c>
      <c r="F204" s="210" t="s">
        <v>161</v>
      </c>
      <c r="G204" s="208"/>
      <c r="H204" s="211">
        <v>55.294</v>
      </c>
      <c r="I204" s="212"/>
      <c r="J204" s="208"/>
      <c r="K204" s="208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159</v>
      </c>
      <c r="AU204" s="217" t="s">
        <v>88</v>
      </c>
      <c r="AV204" s="14" t="s">
        <v>162</v>
      </c>
      <c r="AW204" s="14" t="s">
        <v>34</v>
      </c>
      <c r="AX204" s="14" t="s">
        <v>81</v>
      </c>
      <c r="AY204" s="217" t="s">
        <v>151</v>
      </c>
    </row>
    <row r="205" spans="1:65" s="2" customFormat="1" ht="33" customHeight="1">
      <c r="A205" s="37"/>
      <c r="B205" s="38"/>
      <c r="C205" s="182" t="s">
        <v>7</v>
      </c>
      <c r="D205" s="182" t="s">
        <v>153</v>
      </c>
      <c r="E205" s="183" t="s">
        <v>293</v>
      </c>
      <c r="F205" s="184" t="s">
        <v>294</v>
      </c>
      <c r="G205" s="185" t="s">
        <v>96</v>
      </c>
      <c r="H205" s="186">
        <v>19</v>
      </c>
      <c r="I205" s="187"/>
      <c r="J205" s="188">
        <f>ROUND(I205*H205,2)</f>
        <v>0</v>
      </c>
      <c r="K205" s="184" t="s">
        <v>165</v>
      </c>
      <c r="L205" s="42"/>
      <c r="M205" s="189" t="s">
        <v>21</v>
      </c>
      <c r="N205" s="190" t="s">
        <v>45</v>
      </c>
      <c r="O205" s="67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3" t="s">
        <v>157</v>
      </c>
      <c r="AT205" s="193" t="s">
        <v>153</v>
      </c>
      <c r="AU205" s="193" t="s">
        <v>88</v>
      </c>
      <c r="AY205" s="20" t="s">
        <v>151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20" t="s">
        <v>88</v>
      </c>
      <c r="BK205" s="194">
        <f>ROUND(I205*H205,2)</f>
        <v>0</v>
      </c>
      <c r="BL205" s="20" t="s">
        <v>157</v>
      </c>
      <c r="BM205" s="193" t="s">
        <v>295</v>
      </c>
    </row>
    <row r="206" spans="1:47" s="2" customFormat="1" ht="11.25">
      <c r="A206" s="37"/>
      <c r="B206" s="38"/>
      <c r="C206" s="39"/>
      <c r="D206" s="218" t="s">
        <v>167</v>
      </c>
      <c r="E206" s="39"/>
      <c r="F206" s="219" t="s">
        <v>296</v>
      </c>
      <c r="G206" s="39"/>
      <c r="H206" s="39"/>
      <c r="I206" s="220"/>
      <c r="J206" s="39"/>
      <c r="K206" s="39"/>
      <c r="L206" s="42"/>
      <c r="M206" s="221"/>
      <c r="N206" s="222"/>
      <c r="O206" s="67"/>
      <c r="P206" s="67"/>
      <c r="Q206" s="67"/>
      <c r="R206" s="67"/>
      <c r="S206" s="67"/>
      <c r="T206" s="68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20" t="s">
        <v>167</v>
      </c>
      <c r="AU206" s="20" t="s">
        <v>88</v>
      </c>
    </row>
    <row r="207" spans="2:51" s="13" customFormat="1" ht="11.25">
      <c r="B207" s="195"/>
      <c r="C207" s="196"/>
      <c r="D207" s="197" t="s">
        <v>159</v>
      </c>
      <c r="E207" s="198" t="s">
        <v>21</v>
      </c>
      <c r="F207" s="199" t="s">
        <v>297</v>
      </c>
      <c r="G207" s="196"/>
      <c r="H207" s="200">
        <v>19</v>
      </c>
      <c r="I207" s="201"/>
      <c r="J207" s="196"/>
      <c r="K207" s="196"/>
      <c r="L207" s="202"/>
      <c r="M207" s="203"/>
      <c r="N207" s="204"/>
      <c r="O207" s="204"/>
      <c r="P207" s="204"/>
      <c r="Q207" s="204"/>
      <c r="R207" s="204"/>
      <c r="S207" s="204"/>
      <c r="T207" s="205"/>
      <c r="AT207" s="206" t="s">
        <v>159</v>
      </c>
      <c r="AU207" s="206" t="s">
        <v>88</v>
      </c>
      <c r="AV207" s="13" t="s">
        <v>88</v>
      </c>
      <c r="AW207" s="13" t="s">
        <v>34</v>
      </c>
      <c r="AX207" s="13" t="s">
        <v>73</v>
      </c>
      <c r="AY207" s="206" t="s">
        <v>151</v>
      </c>
    </row>
    <row r="208" spans="2:51" s="14" customFormat="1" ht="11.25">
      <c r="B208" s="207"/>
      <c r="C208" s="208"/>
      <c r="D208" s="197" t="s">
        <v>159</v>
      </c>
      <c r="E208" s="209" t="s">
        <v>21</v>
      </c>
      <c r="F208" s="210" t="s">
        <v>161</v>
      </c>
      <c r="G208" s="208"/>
      <c r="H208" s="211">
        <v>19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159</v>
      </c>
      <c r="AU208" s="217" t="s">
        <v>88</v>
      </c>
      <c r="AV208" s="14" t="s">
        <v>162</v>
      </c>
      <c r="AW208" s="14" t="s">
        <v>34</v>
      </c>
      <c r="AX208" s="14" t="s">
        <v>81</v>
      </c>
      <c r="AY208" s="217" t="s">
        <v>151</v>
      </c>
    </row>
    <row r="209" spans="1:65" s="2" customFormat="1" ht="24.2" customHeight="1">
      <c r="A209" s="37"/>
      <c r="B209" s="38"/>
      <c r="C209" s="182" t="s">
        <v>298</v>
      </c>
      <c r="D209" s="182" t="s">
        <v>153</v>
      </c>
      <c r="E209" s="183" t="s">
        <v>299</v>
      </c>
      <c r="F209" s="184" t="s">
        <v>300</v>
      </c>
      <c r="G209" s="185" t="s">
        <v>96</v>
      </c>
      <c r="H209" s="186">
        <v>19</v>
      </c>
      <c r="I209" s="187"/>
      <c r="J209" s="188">
        <f>ROUND(I209*H209,2)</f>
        <v>0</v>
      </c>
      <c r="K209" s="184" t="s">
        <v>165</v>
      </c>
      <c r="L209" s="42"/>
      <c r="M209" s="189" t="s">
        <v>21</v>
      </c>
      <c r="N209" s="190" t="s">
        <v>45</v>
      </c>
      <c r="O209" s="67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93" t="s">
        <v>157</v>
      </c>
      <c r="AT209" s="193" t="s">
        <v>153</v>
      </c>
      <c r="AU209" s="193" t="s">
        <v>88</v>
      </c>
      <c r="AY209" s="20" t="s">
        <v>151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20" t="s">
        <v>88</v>
      </c>
      <c r="BK209" s="194">
        <f>ROUND(I209*H209,2)</f>
        <v>0</v>
      </c>
      <c r="BL209" s="20" t="s">
        <v>157</v>
      </c>
      <c r="BM209" s="193" t="s">
        <v>301</v>
      </c>
    </row>
    <row r="210" spans="1:47" s="2" customFormat="1" ht="11.25">
      <c r="A210" s="37"/>
      <c r="B210" s="38"/>
      <c r="C210" s="39"/>
      <c r="D210" s="218" t="s">
        <v>167</v>
      </c>
      <c r="E210" s="39"/>
      <c r="F210" s="219" t="s">
        <v>302</v>
      </c>
      <c r="G210" s="39"/>
      <c r="H210" s="39"/>
      <c r="I210" s="220"/>
      <c r="J210" s="39"/>
      <c r="K210" s="39"/>
      <c r="L210" s="42"/>
      <c r="M210" s="221"/>
      <c r="N210" s="222"/>
      <c r="O210" s="67"/>
      <c r="P210" s="67"/>
      <c r="Q210" s="67"/>
      <c r="R210" s="67"/>
      <c r="S210" s="67"/>
      <c r="T210" s="68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20" t="s">
        <v>167</v>
      </c>
      <c r="AU210" s="20" t="s">
        <v>88</v>
      </c>
    </row>
    <row r="211" spans="2:51" s="13" customFormat="1" ht="11.25">
      <c r="B211" s="195"/>
      <c r="C211" s="196"/>
      <c r="D211" s="197" t="s">
        <v>159</v>
      </c>
      <c r="E211" s="198" t="s">
        <v>21</v>
      </c>
      <c r="F211" s="199" t="s">
        <v>297</v>
      </c>
      <c r="G211" s="196"/>
      <c r="H211" s="200">
        <v>19</v>
      </c>
      <c r="I211" s="201"/>
      <c r="J211" s="196"/>
      <c r="K211" s="196"/>
      <c r="L211" s="202"/>
      <c r="M211" s="203"/>
      <c r="N211" s="204"/>
      <c r="O211" s="204"/>
      <c r="P211" s="204"/>
      <c r="Q211" s="204"/>
      <c r="R211" s="204"/>
      <c r="S211" s="204"/>
      <c r="T211" s="205"/>
      <c r="AT211" s="206" t="s">
        <v>159</v>
      </c>
      <c r="AU211" s="206" t="s">
        <v>88</v>
      </c>
      <c r="AV211" s="13" t="s">
        <v>88</v>
      </c>
      <c r="AW211" s="13" t="s">
        <v>34</v>
      </c>
      <c r="AX211" s="13" t="s">
        <v>73</v>
      </c>
      <c r="AY211" s="206" t="s">
        <v>151</v>
      </c>
    </row>
    <row r="212" spans="2:51" s="14" customFormat="1" ht="11.25">
      <c r="B212" s="207"/>
      <c r="C212" s="208"/>
      <c r="D212" s="197" t="s">
        <v>159</v>
      </c>
      <c r="E212" s="209" t="s">
        <v>21</v>
      </c>
      <c r="F212" s="210" t="s">
        <v>161</v>
      </c>
      <c r="G212" s="208"/>
      <c r="H212" s="211">
        <v>19</v>
      </c>
      <c r="I212" s="212"/>
      <c r="J212" s="208"/>
      <c r="K212" s="208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159</v>
      </c>
      <c r="AU212" s="217" t="s">
        <v>88</v>
      </c>
      <c r="AV212" s="14" t="s">
        <v>162</v>
      </c>
      <c r="AW212" s="14" t="s">
        <v>34</v>
      </c>
      <c r="AX212" s="14" t="s">
        <v>81</v>
      </c>
      <c r="AY212" s="217" t="s">
        <v>151</v>
      </c>
    </row>
    <row r="213" spans="1:65" s="2" customFormat="1" ht="16.5" customHeight="1">
      <c r="A213" s="37"/>
      <c r="B213" s="38"/>
      <c r="C213" s="245" t="s">
        <v>303</v>
      </c>
      <c r="D213" s="245" t="s">
        <v>304</v>
      </c>
      <c r="E213" s="246" t="s">
        <v>305</v>
      </c>
      <c r="F213" s="247" t="s">
        <v>306</v>
      </c>
      <c r="G213" s="248" t="s">
        <v>307</v>
      </c>
      <c r="H213" s="249">
        <v>0.38</v>
      </c>
      <c r="I213" s="250"/>
      <c r="J213" s="251">
        <f>ROUND(I213*H213,2)</f>
        <v>0</v>
      </c>
      <c r="K213" s="247" t="s">
        <v>165</v>
      </c>
      <c r="L213" s="252"/>
      <c r="M213" s="253" t="s">
        <v>21</v>
      </c>
      <c r="N213" s="254" t="s">
        <v>45</v>
      </c>
      <c r="O213" s="67"/>
      <c r="P213" s="191">
        <f>O213*H213</f>
        <v>0</v>
      </c>
      <c r="Q213" s="191">
        <v>0.001</v>
      </c>
      <c r="R213" s="191">
        <f>Q213*H213</f>
        <v>0.00038</v>
      </c>
      <c r="S213" s="191">
        <v>0</v>
      </c>
      <c r="T213" s="192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93" t="s">
        <v>197</v>
      </c>
      <c r="AT213" s="193" t="s">
        <v>304</v>
      </c>
      <c r="AU213" s="193" t="s">
        <v>88</v>
      </c>
      <c r="AY213" s="20" t="s">
        <v>151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20" t="s">
        <v>88</v>
      </c>
      <c r="BK213" s="194">
        <f>ROUND(I213*H213,2)</f>
        <v>0</v>
      </c>
      <c r="BL213" s="20" t="s">
        <v>157</v>
      </c>
      <c r="BM213" s="193" t="s">
        <v>308</v>
      </c>
    </row>
    <row r="214" spans="2:51" s="13" customFormat="1" ht="11.25">
      <c r="B214" s="195"/>
      <c r="C214" s="196"/>
      <c r="D214" s="197" t="s">
        <v>159</v>
      </c>
      <c r="E214" s="196"/>
      <c r="F214" s="199" t="s">
        <v>309</v>
      </c>
      <c r="G214" s="196"/>
      <c r="H214" s="200">
        <v>0.38</v>
      </c>
      <c r="I214" s="201"/>
      <c r="J214" s="196"/>
      <c r="K214" s="196"/>
      <c r="L214" s="202"/>
      <c r="M214" s="203"/>
      <c r="N214" s="204"/>
      <c r="O214" s="204"/>
      <c r="P214" s="204"/>
      <c r="Q214" s="204"/>
      <c r="R214" s="204"/>
      <c r="S214" s="204"/>
      <c r="T214" s="205"/>
      <c r="AT214" s="206" t="s">
        <v>159</v>
      </c>
      <c r="AU214" s="206" t="s">
        <v>88</v>
      </c>
      <c r="AV214" s="13" t="s">
        <v>88</v>
      </c>
      <c r="AW214" s="13" t="s">
        <v>4</v>
      </c>
      <c r="AX214" s="13" t="s">
        <v>81</v>
      </c>
      <c r="AY214" s="206" t="s">
        <v>151</v>
      </c>
    </row>
    <row r="215" spans="1:65" s="2" customFormat="1" ht="21.75" customHeight="1">
      <c r="A215" s="37"/>
      <c r="B215" s="38"/>
      <c r="C215" s="182" t="s">
        <v>310</v>
      </c>
      <c r="D215" s="182" t="s">
        <v>153</v>
      </c>
      <c r="E215" s="183" t="s">
        <v>311</v>
      </c>
      <c r="F215" s="184" t="s">
        <v>312</v>
      </c>
      <c r="G215" s="185" t="s">
        <v>96</v>
      </c>
      <c r="H215" s="186">
        <v>57</v>
      </c>
      <c r="I215" s="187"/>
      <c r="J215" s="188">
        <f>ROUND(I215*H215,2)</f>
        <v>0</v>
      </c>
      <c r="K215" s="184" t="s">
        <v>165</v>
      </c>
      <c r="L215" s="42"/>
      <c r="M215" s="189" t="s">
        <v>21</v>
      </c>
      <c r="N215" s="190" t="s">
        <v>45</v>
      </c>
      <c r="O215" s="67"/>
      <c r="P215" s="191">
        <f>O215*H215</f>
        <v>0</v>
      </c>
      <c r="Q215" s="191">
        <v>0</v>
      </c>
      <c r="R215" s="191">
        <f>Q215*H215</f>
        <v>0</v>
      </c>
      <c r="S215" s="191">
        <v>0</v>
      </c>
      <c r="T215" s="192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93" t="s">
        <v>157</v>
      </c>
      <c r="AT215" s="193" t="s">
        <v>153</v>
      </c>
      <c r="AU215" s="193" t="s">
        <v>88</v>
      </c>
      <c r="AY215" s="20" t="s">
        <v>151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20" t="s">
        <v>88</v>
      </c>
      <c r="BK215" s="194">
        <f>ROUND(I215*H215,2)</f>
        <v>0</v>
      </c>
      <c r="BL215" s="20" t="s">
        <v>157</v>
      </c>
      <c r="BM215" s="193" t="s">
        <v>313</v>
      </c>
    </row>
    <row r="216" spans="1:47" s="2" customFormat="1" ht="11.25">
      <c r="A216" s="37"/>
      <c r="B216" s="38"/>
      <c r="C216" s="39"/>
      <c r="D216" s="218" t="s">
        <v>167</v>
      </c>
      <c r="E216" s="39"/>
      <c r="F216" s="219" t="s">
        <v>314</v>
      </c>
      <c r="G216" s="39"/>
      <c r="H216" s="39"/>
      <c r="I216" s="220"/>
      <c r="J216" s="39"/>
      <c r="K216" s="39"/>
      <c r="L216" s="42"/>
      <c r="M216" s="221"/>
      <c r="N216" s="222"/>
      <c r="O216" s="67"/>
      <c r="P216" s="67"/>
      <c r="Q216" s="67"/>
      <c r="R216" s="67"/>
      <c r="S216" s="67"/>
      <c r="T216" s="68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20" t="s">
        <v>167</v>
      </c>
      <c r="AU216" s="20" t="s">
        <v>88</v>
      </c>
    </row>
    <row r="217" spans="2:51" s="13" customFormat="1" ht="11.25">
      <c r="B217" s="195"/>
      <c r="C217" s="196"/>
      <c r="D217" s="197" t="s">
        <v>159</v>
      </c>
      <c r="E217" s="198" t="s">
        <v>21</v>
      </c>
      <c r="F217" s="199" t="s">
        <v>315</v>
      </c>
      <c r="G217" s="196"/>
      <c r="H217" s="200">
        <v>57</v>
      </c>
      <c r="I217" s="201"/>
      <c r="J217" s="196"/>
      <c r="K217" s="196"/>
      <c r="L217" s="202"/>
      <c r="M217" s="203"/>
      <c r="N217" s="204"/>
      <c r="O217" s="204"/>
      <c r="P217" s="204"/>
      <c r="Q217" s="204"/>
      <c r="R217" s="204"/>
      <c r="S217" s="204"/>
      <c r="T217" s="205"/>
      <c r="AT217" s="206" t="s">
        <v>159</v>
      </c>
      <c r="AU217" s="206" t="s">
        <v>88</v>
      </c>
      <c r="AV217" s="13" t="s">
        <v>88</v>
      </c>
      <c r="AW217" s="13" t="s">
        <v>34</v>
      </c>
      <c r="AX217" s="13" t="s">
        <v>73</v>
      </c>
      <c r="AY217" s="206" t="s">
        <v>151</v>
      </c>
    </row>
    <row r="218" spans="2:51" s="14" customFormat="1" ht="11.25">
      <c r="B218" s="207"/>
      <c r="C218" s="208"/>
      <c r="D218" s="197" t="s">
        <v>159</v>
      </c>
      <c r="E218" s="209" t="s">
        <v>21</v>
      </c>
      <c r="F218" s="210" t="s">
        <v>161</v>
      </c>
      <c r="G218" s="208"/>
      <c r="H218" s="211">
        <v>57</v>
      </c>
      <c r="I218" s="212"/>
      <c r="J218" s="208"/>
      <c r="K218" s="208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159</v>
      </c>
      <c r="AU218" s="217" t="s">
        <v>88</v>
      </c>
      <c r="AV218" s="14" t="s">
        <v>162</v>
      </c>
      <c r="AW218" s="14" t="s">
        <v>34</v>
      </c>
      <c r="AX218" s="14" t="s">
        <v>81</v>
      </c>
      <c r="AY218" s="217" t="s">
        <v>151</v>
      </c>
    </row>
    <row r="219" spans="1:65" s="2" customFormat="1" ht="16.5" customHeight="1">
      <c r="A219" s="37"/>
      <c r="B219" s="38"/>
      <c r="C219" s="245" t="s">
        <v>316</v>
      </c>
      <c r="D219" s="245" t="s">
        <v>304</v>
      </c>
      <c r="E219" s="246" t="s">
        <v>317</v>
      </c>
      <c r="F219" s="247" t="s">
        <v>318</v>
      </c>
      <c r="G219" s="248" t="s">
        <v>213</v>
      </c>
      <c r="H219" s="249">
        <v>2.993</v>
      </c>
      <c r="I219" s="250"/>
      <c r="J219" s="251">
        <f>ROUND(I219*H219,2)</f>
        <v>0</v>
      </c>
      <c r="K219" s="247" t="s">
        <v>165</v>
      </c>
      <c r="L219" s="252"/>
      <c r="M219" s="253" t="s">
        <v>21</v>
      </c>
      <c r="N219" s="254" t="s">
        <v>45</v>
      </c>
      <c r="O219" s="67"/>
      <c r="P219" s="191">
        <f>O219*H219</f>
        <v>0</v>
      </c>
      <c r="Q219" s="191">
        <v>0.21</v>
      </c>
      <c r="R219" s="191">
        <f>Q219*H219</f>
        <v>0.6285299999999999</v>
      </c>
      <c r="S219" s="191">
        <v>0</v>
      </c>
      <c r="T219" s="192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93" t="s">
        <v>197</v>
      </c>
      <c r="AT219" s="193" t="s">
        <v>304</v>
      </c>
      <c r="AU219" s="193" t="s">
        <v>88</v>
      </c>
      <c r="AY219" s="20" t="s">
        <v>151</v>
      </c>
      <c r="BE219" s="194">
        <f>IF(N219="základní",J219,0)</f>
        <v>0</v>
      </c>
      <c r="BF219" s="194">
        <f>IF(N219="snížená",J219,0)</f>
        <v>0</v>
      </c>
      <c r="BG219" s="194">
        <f>IF(N219="zákl. přenesená",J219,0)</f>
        <v>0</v>
      </c>
      <c r="BH219" s="194">
        <f>IF(N219="sníž. přenesená",J219,0)</f>
        <v>0</v>
      </c>
      <c r="BI219" s="194">
        <f>IF(N219="nulová",J219,0)</f>
        <v>0</v>
      </c>
      <c r="BJ219" s="20" t="s">
        <v>88</v>
      </c>
      <c r="BK219" s="194">
        <f>ROUND(I219*H219,2)</f>
        <v>0</v>
      </c>
      <c r="BL219" s="20" t="s">
        <v>157</v>
      </c>
      <c r="BM219" s="193" t="s">
        <v>319</v>
      </c>
    </row>
    <row r="220" spans="2:51" s="13" customFormat="1" ht="11.25">
      <c r="B220" s="195"/>
      <c r="C220" s="196"/>
      <c r="D220" s="197" t="s">
        <v>159</v>
      </c>
      <c r="E220" s="198" t="s">
        <v>21</v>
      </c>
      <c r="F220" s="199" t="s">
        <v>320</v>
      </c>
      <c r="G220" s="196"/>
      <c r="H220" s="200">
        <v>2.85</v>
      </c>
      <c r="I220" s="201"/>
      <c r="J220" s="196"/>
      <c r="K220" s="196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159</v>
      </c>
      <c r="AU220" s="206" t="s">
        <v>88</v>
      </c>
      <c r="AV220" s="13" t="s">
        <v>88</v>
      </c>
      <c r="AW220" s="13" t="s">
        <v>34</v>
      </c>
      <c r="AX220" s="13" t="s">
        <v>73</v>
      </c>
      <c r="AY220" s="206" t="s">
        <v>151</v>
      </c>
    </row>
    <row r="221" spans="2:51" s="14" customFormat="1" ht="11.25">
      <c r="B221" s="207"/>
      <c r="C221" s="208"/>
      <c r="D221" s="197" t="s">
        <v>159</v>
      </c>
      <c r="E221" s="209" t="s">
        <v>21</v>
      </c>
      <c r="F221" s="210" t="s">
        <v>161</v>
      </c>
      <c r="G221" s="208"/>
      <c r="H221" s="211">
        <v>2.85</v>
      </c>
      <c r="I221" s="212"/>
      <c r="J221" s="208"/>
      <c r="K221" s="208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159</v>
      </c>
      <c r="AU221" s="217" t="s">
        <v>88</v>
      </c>
      <c r="AV221" s="14" t="s">
        <v>162</v>
      </c>
      <c r="AW221" s="14" t="s">
        <v>34</v>
      </c>
      <c r="AX221" s="14" t="s">
        <v>81</v>
      </c>
      <c r="AY221" s="217" t="s">
        <v>151</v>
      </c>
    </row>
    <row r="222" spans="2:51" s="13" customFormat="1" ht="11.25">
      <c r="B222" s="195"/>
      <c r="C222" s="196"/>
      <c r="D222" s="197" t="s">
        <v>159</v>
      </c>
      <c r="E222" s="196"/>
      <c r="F222" s="199" t="s">
        <v>321</v>
      </c>
      <c r="G222" s="196"/>
      <c r="H222" s="200">
        <v>2.993</v>
      </c>
      <c r="I222" s="201"/>
      <c r="J222" s="196"/>
      <c r="K222" s="196"/>
      <c r="L222" s="202"/>
      <c r="M222" s="203"/>
      <c r="N222" s="204"/>
      <c r="O222" s="204"/>
      <c r="P222" s="204"/>
      <c r="Q222" s="204"/>
      <c r="R222" s="204"/>
      <c r="S222" s="204"/>
      <c r="T222" s="205"/>
      <c r="AT222" s="206" t="s">
        <v>159</v>
      </c>
      <c r="AU222" s="206" t="s">
        <v>88</v>
      </c>
      <c r="AV222" s="13" t="s">
        <v>88</v>
      </c>
      <c r="AW222" s="13" t="s">
        <v>4</v>
      </c>
      <c r="AX222" s="13" t="s">
        <v>81</v>
      </c>
      <c r="AY222" s="206" t="s">
        <v>151</v>
      </c>
    </row>
    <row r="223" spans="1:65" s="2" customFormat="1" ht="16.5" customHeight="1">
      <c r="A223" s="37"/>
      <c r="B223" s="38"/>
      <c r="C223" s="182" t="s">
        <v>322</v>
      </c>
      <c r="D223" s="182" t="s">
        <v>153</v>
      </c>
      <c r="E223" s="183" t="s">
        <v>323</v>
      </c>
      <c r="F223" s="184" t="s">
        <v>324</v>
      </c>
      <c r="G223" s="185" t="s">
        <v>96</v>
      </c>
      <c r="H223" s="186">
        <v>38</v>
      </c>
      <c r="I223" s="187"/>
      <c r="J223" s="188">
        <f>ROUND(I223*H223,2)</f>
        <v>0</v>
      </c>
      <c r="K223" s="184" t="s">
        <v>165</v>
      </c>
      <c r="L223" s="42"/>
      <c r="M223" s="189" t="s">
        <v>21</v>
      </c>
      <c r="N223" s="190" t="s">
        <v>45</v>
      </c>
      <c r="O223" s="67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93" t="s">
        <v>157</v>
      </c>
      <c r="AT223" s="193" t="s">
        <v>153</v>
      </c>
      <c r="AU223" s="193" t="s">
        <v>88</v>
      </c>
      <c r="AY223" s="20" t="s">
        <v>151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20" t="s">
        <v>88</v>
      </c>
      <c r="BK223" s="194">
        <f>ROUND(I223*H223,2)</f>
        <v>0</v>
      </c>
      <c r="BL223" s="20" t="s">
        <v>157</v>
      </c>
      <c r="BM223" s="193" t="s">
        <v>325</v>
      </c>
    </row>
    <row r="224" spans="1:47" s="2" customFormat="1" ht="11.25">
      <c r="A224" s="37"/>
      <c r="B224" s="38"/>
      <c r="C224" s="39"/>
      <c r="D224" s="218" t="s">
        <v>167</v>
      </c>
      <c r="E224" s="39"/>
      <c r="F224" s="219" t="s">
        <v>326</v>
      </c>
      <c r="G224" s="39"/>
      <c r="H224" s="39"/>
      <c r="I224" s="220"/>
      <c r="J224" s="39"/>
      <c r="K224" s="39"/>
      <c r="L224" s="42"/>
      <c r="M224" s="221"/>
      <c r="N224" s="222"/>
      <c r="O224" s="67"/>
      <c r="P224" s="67"/>
      <c r="Q224" s="67"/>
      <c r="R224" s="67"/>
      <c r="S224" s="67"/>
      <c r="T224" s="68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20" t="s">
        <v>167</v>
      </c>
      <c r="AU224" s="20" t="s">
        <v>88</v>
      </c>
    </row>
    <row r="225" spans="2:51" s="13" customFormat="1" ht="11.25">
      <c r="B225" s="195"/>
      <c r="C225" s="196"/>
      <c r="D225" s="197" t="s">
        <v>159</v>
      </c>
      <c r="E225" s="198" t="s">
        <v>21</v>
      </c>
      <c r="F225" s="199" t="s">
        <v>327</v>
      </c>
      <c r="G225" s="196"/>
      <c r="H225" s="200">
        <v>38</v>
      </c>
      <c r="I225" s="201"/>
      <c r="J225" s="196"/>
      <c r="K225" s="196"/>
      <c r="L225" s="202"/>
      <c r="M225" s="203"/>
      <c r="N225" s="204"/>
      <c r="O225" s="204"/>
      <c r="P225" s="204"/>
      <c r="Q225" s="204"/>
      <c r="R225" s="204"/>
      <c r="S225" s="204"/>
      <c r="T225" s="205"/>
      <c r="AT225" s="206" t="s">
        <v>159</v>
      </c>
      <c r="AU225" s="206" t="s">
        <v>88</v>
      </c>
      <c r="AV225" s="13" t="s">
        <v>88</v>
      </c>
      <c r="AW225" s="13" t="s">
        <v>34</v>
      </c>
      <c r="AX225" s="13" t="s">
        <v>73</v>
      </c>
      <c r="AY225" s="206" t="s">
        <v>151</v>
      </c>
    </row>
    <row r="226" spans="2:51" s="14" customFormat="1" ht="11.25">
      <c r="B226" s="207"/>
      <c r="C226" s="208"/>
      <c r="D226" s="197" t="s">
        <v>159</v>
      </c>
      <c r="E226" s="209" t="s">
        <v>21</v>
      </c>
      <c r="F226" s="210" t="s">
        <v>161</v>
      </c>
      <c r="G226" s="208"/>
      <c r="H226" s="211">
        <v>38</v>
      </c>
      <c r="I226" s="212"/>
      <c r="J226" s="208"/>
      <c r="K226" s="208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159</v>
      </c>
      <c r="AU226" s="217" t="s">
        <v>88</v>
      </c>
      <c r="AV226" s="14" t="s">
        <v>162</v>
      </c>
      <c r="AW226" s="14" t="s">
        <v>34</v>
      </c>
      <c r="AX226" s="14" t="s">
        <v>81</v>
      </c>
      <c r="AY226" s="217" t="s">
        <v>151</v>
      </c>
    </row>
    <row r="227" spans="2:63" s="12" customFormat="1" ht="22.9" customHeight="1">
      <c r="B227" s="166"/>
      <c r="C227" s="167"/>
      <c r="D227" s="168" t="s">
        <v>72</v>
      </c>
      <c r="E227" s="180" t="s">
        <v>88</v>
      </c>
      <c r="F227" s="180" t="s">
        <v>328</v>
      </c>
      <c r="G227" s="167"/>
      <c r="H227" s="167"/>
      <c r="I227" s="170"/>
      <c r="J227" s="181">
        <f>BK227</f>
        <v>0</v>
      </c>
      <c r="K227" s="167"/>
      <c r="L227" s="172"/>
      <c r="M227" s="173"/>
      <c r="N227" s="174"/>
      <c r="O227" s="174"/>
      <c r="P227" s="175">
        <f>SUM(P228:P233)</f>
        <v>0</v>
      </c>
      <c r="Q227" s="174"/>
      <c r="R227" s="175">
        <f>SUM(R228:R233)</f>
        <v>3.35750954</v>
      </c>
      <c r="S227" s="174"/>
      <c r="T227" s="176">
        <f>SUM(T228:T233)</f>
        <v>0</v>
      </c>
      <c r="AR227" s="177" t="s">
        <v>81</v>
      </c>
      <c r="AT227" s="178" t="s">
        <v>72</v>
      </c>
      <c r="AU227" s="178" t="s">
        <v>81</v>
      </c>
      <c r="AY227" s="177" t="s">
        <v>151</v>
      </c>
      <c r="BK227" s="179">
        <f>SUM(BK228:BK233)</f>
        <v>0</v>
      </c>
    </row>
    <row r="228" spans="1:65" s="2" customFormat="1" ht="16.5" customHeight="1">
      <c r="A228" s="37"/>
      <c r="B228" s="38"/>
      <c r="C228" s="182" t="s">
        <v>329</v>
      </c>
      <c r="D228" s="182" t="s">
        <v>153</v>
      </c>
      <c r="E228" s="183" t="s">
        <v>330</v>
      </c>
      <c r="F228" s="184" t="s">
        <v>331</v>
      </c>
      <c r="G228" s="185" t="s">
        <v>213</v>
      </c>
      <c r="H228" s="186">
        <v>1.342</v>
      </c>
      <c r="I228" s="187"/>
      <c r="J228" s="188">
        <f>ROUND(I228*H228,2)</f>
        <v>0</v>
      </c>
      <c r="K228" s="184" t="s">
        <v>165</v>
      </c>
      <c r="L228" s="42"/>
      <c r="M228" s="189" t="s">
        <v>21</v>
      </c>
      <c r="N228" s="190" t="s">
        <v>45</v>
      </c>
      <c r="O228" s="67"/>
      <c r="P228" s="191">
        <f>O228*H228</f>
        <v>0</v>
      </c>
      <c r="Q228" s="191">
        <v>2.50187</v>
      </c>
      <c r="R228" s="191">
        <f>Q228*H228</f>
        <v>3.35750954</v>
      </c>
      <c r="S228" s="191">
        <v>0</v>
      </c>
      <c r="T228" s="192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93" t="s">
        <v>157</v>
      </c>
      <c r="AT228" s="193" t="s">
        <v>153</v>
      </c>
      <c r="AU228" s="193" t="s">
        <v>88</v>
      </c>
      <c r="AY228" s="20" t="s">
        <v>151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20" t="s">
        <v>88</v>
      </c>
      <c r="BK228" s="194">
        <f>ROUND(I228*H228,2)</f>
        <v>0</v>
      </c>
      <c r="BL228" s="20" t="s">
        <v>157</v>
      </c>
      <c r="BM228" s="193" t="s">
        <v>332</v>
      </c>
    </row>
    <row r="229" spans="1:47" s="2" customFormat="1" ht="11.25">
      <c r="A229" s="37"/>
      <c r="B229" s="38"/>
      <c r="C229" s="39"/>
      <c r="D229" s="218" t="s">
        <v>167</v>
      </c>
      <c r="E229" s="39"/>
      <c r="F229" s="219" t="s">
        <v>333</v>
      </c>
      <c r="G229" s="39"/>
      <c r="H229" s="39"/>
      <c r="I229" s="220"/>
      <c r="J229" s="39"/>
      <c r="K229" s="39"/>
      <c r="L229" s="42"/>
      <c r="M229" s="221"/>
      <c r="N229" s="222"/>
      <c r="O229" s="67"/>
      <c r="P229" s="67"/>
      <c r="Q229" s="67"/>
      <c r="R229" s="67"/>
      <c r="S229" s="67"/>
      <c r="T229" s="68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20" t="s">
        <v>167</v>
      </c>
      <c r="AU229" s="20" t="s">
        <v>88</v>
      </c>
    </row>
    <row r="230" spans="2:51" s="13" customFormat="1" ht="11.25">
      <c r="B230" s="195"/>
      <c r="C230" s="196"/>
      <c r="D230" s="197" t="s">
        <v>159</v>
      </c>
      <c r="E230" s="198" t="s">
        <v>21</v>
      </c>
      <c r="F230" s="199" t="s">
        <v>334</v>
      </c>
      <c r="G230" s="196"/>
      <c r="H230" s="200">
        <v>1.278</v>
      </c>
      <c r="I230" s="201"/>
      <c r="J230" s="196"/>
      <c r="K230" s="196"/>
      <c r="L230" s="202"/>
      <c r="M230" s="203"/>
      <c r="N230" s="204"/>
      <c r="O230" s="204"/>
      <c r="P230" s="204"/>
      <c r="Q230" s="204"/>
      <c r="R230" s="204"/>
      <c r="S230" s="204"/>
      <c r="T230" s="205"/>
      <c r="AT230" s="206" t="s">
        <v>159</v>
      </c>
      <c r="AU230" s="206" t="s">
        <v>88</v>
      </c>
      <c r="AV230" s="13" t="s">
        <v>88</v>
      </c>
      <c r="AW230" s="13" t="s">
        <v>34</v>
      </c>
      <c r="AX230" s="13" t="s">
        <v>73</v>
      </c>
      <c r="AY230" s="206" t="s">
        <v>151</v>
      </c>
    </row>
    <row r="231" spans="2:51" s="14" customFormat="1" ht="11.25">
      <c r="B231" s="207"/>
      <c r="C231" s="208"/>
      <c r="D231" s="197" t="s">
        <v>159</v>
      </c>
      <c r="E231" s="209" t="s">
        <v>21</v>
      </c>
      <c r="F231" s="210" t="s">
        <v>161</v>
      </c>
      <c r="G231" s="208"/>
      <c r="H231" s="211">
        <v>1.278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159</v>
      </c>
      <c r="AU231" s="217" t="s">
        <v>88</v>
      </c>
      <c r="AV231" s="14" t="s">
        <v>162</v>
      </c>
      <c r="AW231" s="14" t="s">
        <v>34</v>
      </c>
      <c r="AX231" s="14" t="s">
        <v>73</v>
      </c>
      <c r="AY231" s="217" t="s">
        <v>151</v>
      </c>
    </row>
    <row r="232" spans="2:51" s="13" customFormat="1" ht="11.25">
      <c r="B232" s="195"/>
      <c r="C232" s="196"/>
      <c r="D232" s="197" t="s">
        <v>159</v>
      </c>
      <c r="E232" s="198" t="s">
        <v>21</v>
      </c>
      <c r="F232" s="199" t="s">
        <v>335</v>
      </c>
      <c r="G232" s="196"/>
      <c r="H232" s="200">
        <v>0.064</v>
      </c>
      <c r="I232" s="201"/>
      <c r="J232" s="196"/>
      <c r="K232" s="196"/>
      <c r="L232" s="202"/>
      <c r="M232" s="203"/>
      <c r="N232" s="204"/>
      <c r="O232" s="204"/>
      <c r="P232" s="204"/>
      <c r="Q232" s="204"/>
      <c r="R232" s="204"/>
      <c r="S232" s="204"/>
      <c r="T232" s="205"/>
      <c r="AT232" s="206" t="s">
        <v>159</v>
      </c>
      <c r="AU232" s="206" t="s">
        <v>88</v>
      </c>
      <c r="AV232" s="13" t="s">
        <v>88</v>
      </c>
      <c r="AW232" s="13" t="s">
        <v>34</v>
      </c>
      <c r="AX232" s="13" t="s">
        <v>73</v>
      </c>
      <c r="AY232" s="206" t="s">
        <v>151</v>
      </c>
    </row>
    <row r="233" spans="2:51" s="16" customFormat="1" ht="11.25">
      <c r="B233" s="233"/>
      <c r="C233" s="234"/>
      <c r="D233" s="197" t="s">
        <v>159</v>
      </c>
      <c r="E233" s="235" t="s">
        <v>21</v>
      </c>
      <c r="F233" s="236" t="s">
        <v>228</v>
      </c>
      <c r="G233" s="234"/>
      <c r="H233" s="237">
        <v>1.342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159</v>
      </c>
      <c r="AU233" s="243" t="s">
        <v>88</v>
      </c>
      <c r="AV233" s="16" t="s">
        <v>157</v>
      </c>
      <c r="AW233" s="16" t="s">
        <v>34</v>
      </c>
      <c r="AX233" s="16" t="s">
        <v>81</v>
      </c>
      <c r="AY233" s="243" t="s">
        <v>151</v>
      </c>
    </row>
    <row r="234" spans="2:63" s="12" customFormat="1" ht="22.9" customHeight="1">
      <c r="B234" s="166"/>
      <c r="C234" s="167"/>
      <c r="D234" s="168" t="s">
        <v>72</v>
      </c>
      <c r="E234" s="180" t="s">
        <v>162</v>
      </c>
      <c r="F234" s="180" t="s">
        <v>336</v>
      </c>
      <c r="G234" s="167"/>
      <c r="H234" s="167"/>
      <c r="I234" s="170"/>
      <c r="J234" s="181">
        <f>BK234</f>
        <v>0</v>
      </c>
      <c r="K234" s="167"/>
      <c r="L234" s="172"/>
      <c r="M234" s="173"/>
      <c r="N234" s="174"/>
      <c r="O234" s="174"/>
      <c r="P234" s="175">
        <f>SUM(P235:P252)</f>
        <v>0</v>
      </c>
      <c r="Q234" s="174"/>
      <c r="R234" s="175">
        <f>SUM(R235:R252)</f>
        <v>2.69590154</v>
      </c>
      <c r="S234" s="174"/>
      <c r="T234" s="176">
        <f>SUM(T235:T252)</f>
        <v>0</v>
      </c>
      <c r="AR234" s="177" t="s">
        <v>81</v>
      </c>
      <c r="AT234" s="178" t="s">
        <v>72</v>
      </c>
      <c r="AU234" s="178" t="s">
        <v>81</v>
      </c>
      <c r="AY234" s="177" t="s">
        <v>151</v>
      </c>
      <c r="BK234" s="179">
        <f>SUM(BK235:BK252)</f>
        <v>0</v>
      </c>
    </row>
    <row r="235" spans="1:65" s="2" customFormat="1" ht="24.2" customHeight="1">
      <c r="A235" s="37"/>
      <c r="B235" s="38"/>
      <c r="C235" s="182" t="s">
        <v>337</v>
      </c>
      <c r="D235" s="182" t="s">
        <v>153</v>
      </c>
      <c r="E235" s="183" t="s">
        <v>338</v>
      </c>
      <c r="F235" s="184" t="s">
        <v>339</v>
      </c>
      <c r="G235" s="185" t="s">
        <v>96</v>
      </c>
      <c r="H235" s="186">
        <v>73.522</v>
      </c>
      <c r="I235" s="187"/>
      <c r="J235" s="188">
        <f>ROUND(I235*H235,2)</f>
        <v>0</v>
      </c>
      <c r="K235" s="184" t="s">
        <v>165</v>
      </c>
      <c r="L235" s="42"/>
      <c r="M235" s="189" t="s">
        <v>21</v>
      </c>
      <c r="N235" s="190" t="s">
        <v>45</v>
      </c>
      <c r="O235" s="67"/>
      <c r="P235" s="191">
        <f>O235*H235</f>
        <v>0</v>
      </c>
      <c r="Q235" s="191">
        <v>0.02857</v>
      </c>
      <c r="R235" s="191">
        <f>Q235*H235</f>
        <v>2.10052354</v>
      </c>
      <c r="S235" s="191">
        <v>0</v>
      </c>
      <c r="T235" s="192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93" t="s">
        <v>157</v>
      </c>
      <c r="AT235" s="193" t="s">
        <v>153</v>
      </c>
      <c r="AU235" s="193" t="s">
        <v>88</v>
      </c>
      <c r="AY235" s="20" t="s">
        <v>151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20" t="s">
        <v>88</v>
      </c>
      <c r="BK235" s="194">
        <f>ROUND(I235*H235,2)</f>
        <v>0</v>
      </c>
      <c r="BL235" s="20" t="s">
        <v>157</v>
      </c>
      <c r="BM235" s="193" t="s">
        <v>340</v>
      </c>
    </row>
    <row r="236" spans="1:47" s="2" customFormat="1" ht="11.25">
      <c r="A236" s="37"/>
      <c r="B236" s="38"/>
      <c r="C236" s="39"/>
      <c r="D236" s="218" t="s">
        <v>167</v>
      </c>
      <c r="E236" s="39"/>
      <c r="F236" s="219" t="s">
        <v>341</v>
      </c>
      <c r="G236" s="39"/>
      <c r="H236" s="39"/>
      <c r="I236" s="220"/>
      <c r="J236" s="39"/>
      <c r="K236" s="39"/>
      <c r="L236" s="42"/>
      <c r="M236" s="221"/>
      <c r="N236" s="222"/>
      <c r="O236" s="67"/>
      <c r="P236" s="67"/>
      <c r="Q236" s="67"/>
      <c r="R236" s="67"/>
      <c r="S236" s="67"/>
      <c r="T236" s="68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20" t="s">
        <v>167</v>
      </c>
      <c r="AU236" s="20" t="s">
        <v>88</v>
      </c>
    </row>
    <row r="237" spans="2:51" s="13" customFormat="1" ht="11.25">
      <c r="B237" s="195"/>
      <c r="C237" s="196"/>
      <c r="D237" s="197" t="s">
        <v>159</v>
      </c>
      <c r="E237" s="198" t="s">
        <v>21</v>
      </c>
      <c r="F237" s="199" t="s">
        <v>342</v>
      </c>
      <c r="G237" s="196"/>
      <c r="H237" s="200">
        <v>73.522</v>
      </c>
      <c r="I237" s="201"/>
      <c r="J237" s="196"/>
      <c r="K237" s="196"/>
      <c r="L237" s="202"/>
      <c r="M237" s="203"/>
      <c r="N237" s="204"/>
      <c r="O237" s="204"/>
      <c r="P237" s="204"/>
      <c r="Q237" s="204"/>
      <c r="R237" s="204"/>
      <c r="S237" s="204"/>
      <c r="T237" s="205"/>
      <c r="AT237" s="206" t="s">
        <v>159</v>
      </c>
      <c r="AU237" s="206" t="s">
        <v>88</v>
      </c>
      <c r="AV237" s="13" t="s">
        <v>88</v>
      </c>
      <c r="AW237" s="13" t="s">
        <v>34</v>
      </c>
      <c r="AX237" s="13" t="s">
        <v>73</v>
      </c>
      <c r="AY237" s="206" t="s">
        <v>151</v>
      </c>
    </row>
    <row r="238" spans="2:51" s="14" customFormat="1" ht="11.25">
      <c r="B238" s="207"/>
      <c r="C238" s="208"/>
      <c r="D238" s="197" t="s">
        <v>159</v>
      </c>
      <c r="E238" s="209" t="s">
        <v>21</v>
      </c>
      <c r="F238" s="210" t="s">
        <v>161</v>
      </c>
      <c r="G238" s="208"/>
      <c r="H238" s="211">
        <v>73.522</v>
      </c>
      <c r="I238" s="212"/>
      <c r="J238" s="208"/>
      <c r="K238" s="208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159</v>
      </c>
      <c r="AU238" s="217" t="s">
        <v>88</v>
      </c>
      <c r="AV238" s="14" t="s">
        <v>162</v>
      </c>
      <c r="AW238" s="14" t="s">
        <v>34</v>
      </c>
      <c r="AX238" s="14" t="s">
        <v>81</v>
      </c>
      <c r="AY238" s="217" t="s">
        <v>151</v>
      </c>
    </row>
    <row r="239" spans="1:65" s="2" customFormat="1" ht="24.2" customHeight="1">
      <c r="A239" s="37"/>
      <c r="B239" s="38"/>
      <c r="C239" s="182" t="s">
        <v>343</v>
      </c>
      <c r="D239" s="182" t="s">
        <v>153</v>
      </c>
      <c r="E239" s="183" t="s">
        <v>344</v>
      </c>
      <c r="F239" s="184" t="s">
        <v>345</v>
      </c>
      <c r="G239" s="185" t="s">
        <v>200</v>
      </c>
      <c r="H239" s="186">
        <v>5.25</v>
      </c>
      <c r="I239" s="187"/>
      <c r="J239" s="188">
        <f>ROUND(I239*H239,2)</f>
        <v>0</v>
      </c>
      <c r="K239" s="184" t="s">
        <v>165</v>
      </c>
      <c r="L239" s="42"/>
      <c r="M239" s="189" t="s">
        <v>21</v>
      </c>
      <c r="N239" s="190" t="s">
        <v>45</v>
      </c>
      <c r="O239" s="67"/>
      <c r="P239" s="191">
        <f>O239*H239</f>
        <v>0</v>
      </c>
      <c r="Q239" s="191">
        <v>0.11046</v>
      </c>
      <c r="R239" s="191">
        <f>Q239*H239</f>
        <v>0.579915</v>
      </c>
      <c r="S239" s="191">
        <v>0</v>
      </c>
      <c r="T239" s="192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93" t="s">
        <v>157</v>
      </c>
      <c r="AT239" s="193" t="s">
        <v>153</v>
      </c>
      <c r="AU239" s="193" t="s">
        <v>88</v>
      </c>
      <c r="AY239" s="20" t="s">
        <v>151</v>
      </c>
      <c r="BE239" s="194">
        <f>IF(N239="základní",J239,0)</f>
        <v>0</v>
      </c>
      <c r="BF239" s="194">
        <f>IF(N239="snížená",J239,0)</f>
        <v>0</v>
      </c>
      <c r="BG239" s="194">
        <f>IF(N239="zákl. přenesená",J239,0)</f>
        <v>0</v>
      </c>
      <c r="BH239" s="194">
        <f>IF(N239="sníž. přenesená",J239,0)</f>
        <v>0</v>
      </c>
      <c r="BI239" s="194">
        <f>IF(N239="nulová",J239,0)</f>
        <v>0</v>
      </c>
      <c r="BJ239" s="20" t="s">
        <v>88</v>
      </c>
      <c r="BK239" s="194">
        <f>ROUND(I239*H239,2)</f>
        <v>0</v>
      </c>
      <c r="BL239" s="20" t="s">
        <v>157</v>
      </c>
      <c r="BM239" s="193" t="s">
        <v>346</v>
      </c>
    </row>
    <row r="240" spans="1:47" s="2" customFormat="1" ht="11.25">
      <c r="A240" s="37"/>
      <c r="B240" s="38"/>
      <c r="C240" s="39"/>
      <c r="D240" s="218" t="s">
        <v>167</v>
      </c>
      <c r="E240" s="39"/>
      <c r="F240" s="219" t="s">
        <v>347</v>
      </c>
      <c r="G240" s="39"/>
      <c r="H240" s="39"/>
      <c r="I240" s="220"/>
      <c r="J240" s="39"/>
      <c r="K240" s="39"/>
      <c r="L240" s="42"/>
      <c r="M240" s="221"/>
      <c r="N240" s="222"/>
      <c r="O240" s="67"/>
      <c r="P240" s="67"/>
      <c r="Q240" s="67"/>
      <c r="R240" s="67"/>
      <c r="S240" s="67"/>
      <c r="T240" s="68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20" t="s">
        <v>167</v>
      </c>
      <c r="AU240" s="20" t="s">
        <v>88</v>
      </c>
    </row>
    <row r="241" spans="2:51" s="13" customFormat="1" ht="11.25">
      <c r="B241" s="195"/>
      <c r="C241" s="196"/>
      <c r="D241" s="197" t="s">
        <v>159</v>
      </c>
      <c r="E241" s="198" t="s">
        <v>21</v>
      </c>
      <c r="F241" s="199" t="s">
        <v>348</v>
      </c>
      <c r="G241" s="196"/>
      <c r="H241" s="200">
        <v>5.25</v>
      </c>
      <c r="I241" s="201"/>
      <c r="J241" s="196"/>
      <c r="K241" s="196"/>
      <c r="L241" s="202"/>
      <c r="M241" s="203"/>
      <c r="N241" s="204"/>
      <c r="O241" s="204"/>
      <c r="P241" s="204"/>
      <c r="Q241" s="204"/>
      <c r="R241" s="204"/>
      <c r="S241" s="204"/>
      <c r="T241" s="205"/>
      <c r="AT241" s="206" t="s">
        <v>159</v>
      </c>
      <c r="AU241" s="206" t="s">
        <v>88</v>
      </c>
      <c r="AV241" s="13" t="s">
        <v>88</v>
      </c>
      <c r="AW241" s="13" t="s">
        <v>34</v>
      </c>
      <c r="AX241" s="13" t="s">
        <v>73</v>
      </c>
      <c r="AY241" s="206" t="s">
        <v>151</v>
      </c>
    </row>
    <row r="242" spans="2:51" s="14" customFormat="1" ht="11.25">
      <c r="B242" s="207"/>
      <c r="C242" s="208"/>
      <c r="D242" s="197" t="s">
        <v>159</v>
      </c>
      <c r="E242" s="209" t="s">
        <v>21</v>
      </c>
      <c r="F242" s="210" t="s">
        <v>161</v>
      </c>
      <c r="G242" s="208"/>
      <c r="H242" s="211">
        <v>5.25</v>
      </c>
      <c r="I242" s="212"/>
      <c r="J242" s="208"/>
      <c r="K242" s="208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159</v>
      </c>
      <c r="AU242" s="217" t="s">
        <v>88</v>
      </c>
      <c r="AV242" s="14" t="s">
        <v>162</v>
      </c>
      <c r="AW242" s="14" t="s">
        <v>34</v>
      </c>
      <c r="AX242" s="14" t="s">
        <v>81</v>
      </c>
      <c r="AY242" s="217" t="s">
        <v>151</v>
      </c>
    </row>
    <row r="243" spans="1:65" s="2" customFormat="1" ht="21.75" customHeight="1">
      <c r="A243" s="37"/>
      <c r="B243" s="38"/>
      <c r="C243" s="182" t="s">
        <v>349</v>
      </c>
      <c r="D243" s="182" t="s">
        <v>153</v>
      </c>
      <c r="E243" s="183" t="s">
        <v>350</v>
      </c>
      <c r="F243" s="184" t="s">
        <v>351</v>
      </c>
      <c r="G243" s="185" t="s">
        <v>96</v>
      </c>
      <c r="H243" s="186">
        <v>2.35</v>
      </c>
      <c r="I243" s="187"/>
      <c r="J243" s="188">
        <f>ROUND(I243*H243,2)</f>
        <v>0</v>
      </c>
      <c r="K243" s="184" t="s">
        <v>165</v>
      </c>
      <c r="L243" s="42"/>
      <c r="M243" s="189" t="s">
        <v>21</v>
      </c>
      <c r="N243" s="190" t="s">
        <v>45</v>
      </c>
      <c r="O243" s="67"/>
      <c r="P243" s="191">
        <f>O243*H243</f>
        <v>0</v>
      </c>
      <c r="Q243" s="191">
        <v>0.00658</v>
      </c>
      <c r="R243" s="191">
        <f>Q243*H243</f>
        <v>0.015463000000000001</v>
      </c>
      <c r="S243" s="191">
        <v>0</v>
      </c>
      <c r="T243" s="192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93" t="s">
        <v>157</v>
      </c>
      <c r="AT243" s="193" t="s">
        <v>153</v>
      </c>
      <c r="AU243" s="193" t="s">
        <v>88</v>
      </c>
      <c r="AY243" s="20" t="s">
        <v>151</v>
      </c>
      <c r="BE243" s="194">
        <f>IF(N243="základní",J243,0)</f>
        <v>0</v>
      </c>
      <c r="BF243" s="194">
        <f>IF(N243="snížená",J243,0)</f>
        <v>0</v>
      </c>
      <c r="BG243" s="194">
        <f>IF(N243="zákl. přenesená",J243,0)</f>
        <v>0</v>
      </c>
      <c r="BH243" s="194">
        <f>IF(N243="sníž. přenesená",J243,0)</f>
        <v>0</v>
      </c>
      <c r="BI243" s="194">
        <f>IF(N243="nulová",J243,0)</f>
        <v>0</v>
      </c>
      <c r="BJ243" s="20" t="s">
        <v>88</v>
      </c>
      <c r="BK243" s="194">
        <f>ROUND(I243*H243,2)</f>
        <v>0</v>
      </c>
      <c r="BL243" s="20" t="s">
        <v>157</v>
      </c>
      <c r="BM243" s="193" t="s">
        <v>352</v>
      </c>
    </row>
    <row r="244" spans="1:47" s="2" customFormat="1" ht="11.25">
      <c r="A244" s="37"/>
      <c r="B244" s="38"/>
      <c r="C244" s="39"/>
      <c r="D244" s="218" t="s">
        <v>167</v>
      </c>
      <c r="E244" s="39"/>
      <c r="F244" s="219" t="s">
        <v>353</v>
      </c>
      <c r="G244" s="39"/>
      <c r="H244" s="39"/>
      <c r="I244" s="220"/>
      <c r="J244" s="39"/>
      <c r="K244" s="39"/>
      <c r="L244" s="42"/>
      <c r="M244" s="221"/>
      <c r="N244" s="222"/>
      <c r="O244" s="67"/>
      <c r="P244" s="67"/>
      <c r="Q244" s="67"/>
      <c r="R244" s="67"/>
      <c r="S244" s="67"/>
      <c r="T244" s="68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20" t="s">
        <v>167</v>
      </c>
      <c r="AU244" s="20" t="s">
        <v>88</v>
      </c>
    </row>
    <row r="245" spans="2:51" s="15" customFormat="1" ht="11.25">
      <c r="B245" s="223"/>
      <c r="C245" s="224"/>
      <c r="D245" s="197" t="s">
        <v>159</v>
      </c>
      <c r="E245" s="225" t="s">
        <v>21</v>
      </c>
      <c r="F245" s="226" t="s">
        <v>354</v>
      </c>
      <c r="G245" s="224"/>
      <c r="H245" s="225" t="s">
        <v>21</v>
      </c>
      <c r="I245" s="227"/>
      <c r="J245" s="224"/>
      <c r="K245" s="224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159</v>
      </c>
      <c r="AU245" s="232" t="s">
        <v>88</v>
      </c>
      <c r="AV245" s="15" t="s">
        <v>81</v>
      </c>
      <c r="AW245" s="15" t="s">
        <v>34</v>
      </c>
      <c r="AX245" s="15" t="s">
        <v>73</v>
      </c>
      <c r="AY245" s="232" t="s">
        <v>151</v>
      </c>
    </row>
    <row r="246" spans="2:51" s="13" customFormat="1" ht="11.25">
      <c r="B246" s="195"/>
      <c r="C246" s="196"/>
      <c r="D246" s="197" t="s">
        <v>159</v>
      </c>
      <c r="E246" s="198" t="s">
        <v>21</v>
      </c>
      <c r="F246" s="199" t="s">
        <v>355</v>
      </c>
      <c r="G246" s="196"/>
      <c r="H246" s="200">
        <v>1.05</v>
      </c>
      <c r="I246" s="201"/>
      <c r="J246" s="196"/>
      <c r="K246" s="196"/>
      <c r="L246" s="202"/>
      <c r="M246" s="203"/>
      <c r="N246" s="204"/>
      <c r="O246" s="204"/>
      <c r="P246" s="204"/>
      <c r="Q246" s="204"/>
      <c r="R246" s="204"/>
      <c r="S246" s="204"/>
      <c r="T246" s="205"/>
      <c r="AT246" s="206" t="s">
        <v>159</v>
      </c>
      <c r="AU246" s="206" t="s">
        <v>88</v>
      </c>
      <c r="AV246" s="13" t="s">
        <v>88</v>
      </c>
      <c r="AW246" s="13" t="s">
        <v>34</v>
      </c>
      <c r="AX246" s="13" t="s">
        <v>73</v>
      </c>
      <c r="AY246" s="206" t="s">
        <v>151</v>
      </c>
    </row>
    <row r="247" spans="2:51" s="13" customFormat="1" ht="11.25">
      <c r="B247" s="195"/>
      <c r="C247" s="196"/>
      <c r="D247" s="197" t="s">
        <v>159</v>
      </c>
      <c r="E247" s="198" t="s">
        <v>21</v>
      </c>
      <c r="F247" s="199" t="s">
        <v>356</v>
      </c>
      <c r="G247" s="196"/>
      <c r="H247" s="200">
        <v>1.3</v>
      </c>
      <c r="I247" s="201"/>
      <c r="J247" s="196"/>
      <c r="K247" s="196"/>
      <c r="L247" s="202"/>
      <c r="M247" s="203"/>
      <c r="N247" s="204"/>
      <c r="O247" s="204"/>
      <c r="P247" s="204"/>
      <c r="Q247" s="204"/>
      <c r="R247" s="204"/>
      <c r="S247" s="204"/>
      <c r="T247" s="205"/>
      <c r="AT247" s="206" t="s">
        <v>159</v>
      </c>
      <c r="AU247" s="206" t="s">
        <v>88</v>
      </c>
      <c r="AV247" s="13" t="s">
        <v>88</v>
      </c>
      <c r="AW247" s="13" t="s">
        <v>34</v>
      </c>
      <c r="AX247" s="13" t="s">
        <v>73</v>
      </c>
      <c r="AY247" s="206" t="s">
        <v>151</v>
      </c>
    </row>
    <row r="248" spans="2:51" s="14" customFormat="1" ht="11.25">
      <c r="B248" s="207"/>
      <c r="C248" s="208"/>
      <c r="D248" s="197" t="s">
        <v>159</v>
      </c>
      <c r="E248" s="209" t="s">
        <v>21</v>
      </c>
      <c r="F248" s="210" t="s">
        <v>161</v>
      </c>
      <c r="G248" s="208"/>
      <c r="H248" s="211">
        <v>2.35</v>
      </c>
      <c r="I248" s="212"/>
      <c r="J248" s="208"/>
      <c r="K248" s="208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159</v>
      </c>
      <c r="AU248" s="217" t="s">
        <v>88</v>
      </c>
      <c r="AV248" s="14" t="s">
        <v>162</v>
      </c>
      <c r="AW248" s="14" t="s">
        <v>34</v>
      </c>
      <c r="AX248" s="14" t="s">
        <v>81</v>
      </c>
      <c r="AY248" s="217" t="s">
        <v>151</v>
      </c>
    </row>
    <row r="249" spans="1:65" s="2" customFormat="1" ht="21.75" customHeight="1">
      <c r="A249" s="37"/>
      <c r="B249" s="38"/>
      <c r="C249" s="182" t="s">
        <v>357</v>
      </c>
      <c r="D249" s="182" t="s">
        <v>153</v>
      </c>
      <c r="E249" s="183" t="s">
        <v>358</v>
      </c>
      <c r="F249" s="184" t="s">
        <v>359</v>
      </c>
      <c r="G249" s="185" t="s">
        <v>96</v>
      </c>
      <c r="H249" s="186">
        <v>2.35</v>
      </c>
      <c r="I249" s="187"/>
      <c r="J249" s="188">
        <f>ROUND(I249*H249,2)</f>
        <v>0</v>
      </c>
      <c r="K249" s="184" t="s">
        <v>165</v>
      </c>
      <c r="L249" s="42"/>
      <c r="M249" s="189" t="s">
        <v>21</v>
      </c>
      <c r="N249" s="190" t="s">
        <v>45</v>
      </c>
      <c r="O249" s="67"/>
      <c r="P249" s="191">
        <f>O249*H249</f>
        <v>0</v>
      </c>
      <c r="Q249" s="191">
        <v>0</v>
      </c>
      <c r="R249" s="191">
        <f>Q249*H249</f>
        <v>0</v>
      </c>
      <c r="S249" s="191">
        <v>0</v>
      </c>
      <c r="T249" s="192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93" t="s">
        <v>157</v>
      </c>
      <c r="AT249" s="193" t="s">
        <v>153</v>
      </c>
      <c r="AU249" s="193" t="s">
        <v>88</v>
      </c>
      <c r="AY249" s="20" t="s">
        <v>151</v>
      </c>
      <c r="BE249" s="194">
        <f>IF(N249="základní",J249,0)</f>
        <v>0</v>
      </c>
      <c r="BF249" s="194">
        <f>IF(N249="snížená",J249,0)</f>
        <v>0</v>
      </c>
      <c r="BG249" s="194">
        <f>IF(N249="zákl. přenesená",J249,0)</f>
        <v>0</v>
      </c>
      <c r="BH249" s="194">
        <f>IF(N249="sníž. přenesená",J249,0)</f>
        <v>0</v>
      </c>
      <c r="BI249" s="194">
        <f>IF(N249="nulová",J249,0)</f>
        <v>0</v>
      </c>
      <c r="BJ249" s="20" t="s">
        <v>88</v>
      </c>
      <c r="BK249" s="194">
        <f>ROUND(I249*H249,2)</f>
        <v>0</v>
      </c>
      <c r="BL249" s="20" t="s">
        <v>157</v>
      </c>
      <c r="BM249" s="193" t="s">
        <v>360</v>
      </c>
    </row>
    <row r="250" spans="1:47" s="2" customFormat="1" ht="11.25">
      <c r="A250" s="37"/>
      <c r="B250" s="38"/>
      <c r="C250" s="39"/>
      <c r="D250" s="218" t="s">
        <v>167</v>
      </c>
      <c r="E250" s="39"/>
      <c r="F250" s="219" t="s">
        <v>361</v>
      </c>
      <c r="G250" s="39"/>
      <c r="H250" s="39"/>
      <c r="I250" s="220"/>
      <c r="J250" s="39"/>
      <c r="K250" s="39"/>
      <c r="L250" s="42"/>
      <c r="M250" s="221"/>
      <c r="N250" s="222"/>
      <c r="O250" s="67"/>
      <c r="P250" s="67"/>
      <c r="Q250" s="67"/>
      <c r="R250" s="67"/>
      <c r="S250" s="67"/>
      <c r="T250" s="68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20" t="s">
        <v>167</v>
      </c>
      <c r="AU250" s="20" t="s">
        <v>88</v>
      </c>
    </row>
    <row r="251" spans="2:51" s="13" customFormat="1" ht="11.25">
      <c r="B251" s="195"/>
      <c r="C251" s="196"/>
      <c r="D251" s="197" t="s">
        <v>159</v>
      </c>
      <c r="E251" s="198" t="s">
        <v>21</v>
      </c>
      <c r="F251" s="199" t="s">
        <v>362</v>
      </c>
      <c r="G251" s="196"/>
      <c r="H251" s="200">
        <v>2.35</v>
      </c>
      <c r="I251" s="201"/>
      <c r="J251" s="196"/>
      <c r="K251" s="196"/>
      <c r="L251" s="202"/>
      <c r="M251" s="203"/>
      <c r="N251" s="204"/>
      <c r="O251" s="204"/>
      <c r="P251" s="204"/>
      <c r="Q251" s="204"/>
      <c r="R251" s="204"/>
      <c r="S251" s="204"/>
      <c r="T251" s="205"/>
      <c r="AT251" s="206" t="s">
        <v>159</v>
      </c>
      <c r="AU251" s="206" t="s">
        <v>88</v>
      </c>
      <c r="AV251" s="13" t="s">
        <v>88</v>
      </c>
      <c r="AW251" s="13" t="s">
        <v>34</v>
      </c>
      <c r="AX251" s="13" t="s">
        <v>73</v>
      </c>
      <c r="AY251" s="206" t="s">
        <v>151</v>
      </c>
    </row>
    <row r="252" spans="2:51" s="14" customFormat="1" ht="11.25">
      <c r="B252" s="207"/>
      <c r="C252" s="208"/>
      <c r="D252" s="197" t="s">
        <v>159</v>
      </c>
      <c r="E252" s="209" t="s">
        <v>21</v>
      </c>
      <c r="F252" s="210" t="s">
        <v>161</v>
      </c>
      <c r="G252" s="208"/>
      <c r="H252" s="211">
        <v>2.35</v>
      </c>
      <c r="I252" s="212"/>
      <c r="J252" s="208"/>
      <c r="K252" s="208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159</v>
      </c>
      <c r="AU252" s="217" t="s">
        <v>88</v>
      </c>
      <c r="AV252" s="14" t="s">
        <v>162</v>
      </c>
      <c r="AW252" s="14" t="s">
        <v>34</v>
      </c>
      <c r="AX252" s="14" t="s">
        <v>81</v>
      </c>
      <c r="AY252" s="217" t="s">
        <v>151</v>
      </c>
    </row>
    <row r="253" spans="2:63" s="12" customFormat="1" ht="22.9" customHeight="1">
      <c r="B253" s="166"/>
      <c r="C253" s="167"/>
      <c r="D253" s="168" t="s">
        <v>72</v>
      </c>
      <c r="E253" s="180" t="s">
        <v>179</v>
      </c>
      <c r="F253" s="180" t="s">
        <v>363</v>
      </c>
      <c r="G253" s="167"/>
      <c r="H253" s="167"/>
      <c r="I253" s="170"/>
      <c r="J253" s="181">
        <f>BK253</f>
        <v>0</v>
      </c>
      <c r="K253" s="167"/>
      <c r="L253" s="172"/>
      <c r="M253" s="173"/>
      <c r="N253" s="174"/>
      <c r="O253" s="174"/>
      <c r="P253" s="175">
        <f>SUM(P254:P286)</f>
        <v>0</v>
      </c>
      <c r="Q253" s="174"/>
      <c r="R253" s="175">
        <f>SUM(R254:R286)</f>
        <v>141.09966</v>
      </c>
      <c r="S253" s="174"/>
      <c r="T253" s="176">
        <f>SUM(T254:T286)</f>
        <v>0</v>
      </c>
      <c r="AR253" s="177" t="s">
        <v>81</v>
      </c>
      <c r="AT253" s="178" t="s">
        <v>72</v>
      </c>
      <c r="AU253" s="178" t="s">
        <v>81</v>
      </c>
      <c r="AY253" s="177" t="s">
        <v>151</v>
      </c>
      <c r="BK253" s="179">
        <f>SUM(BK254:BK286)</f>
        <v>0</v>
      </c>
    </row>
    <row r="254" spans="1:65" s="2" customFormat="1" ht="21.75" customHeight="1">
      <c r="A254" s="37"/>
      <c r="B254" s="38"/>
      <c r="C254" s="182" t="s">
        <v>364</v>
      </c>
      <c r="D254" s="182" t="s">
        <v>153</v>
      </c>
      <c r="E254" s="183" t="s">
        <v>365</v>
      </c>
      <c r="F254" s="184" t="s">
        <v>366</v>
      </c>
      <c r="G254" s="185" t="s">
        <v>96</v>
      </c>
      <c r="H254" s="186">
        <v>73</v>
      </c>
      <c r="I254" s="187"/>
      <c r="J254" s="188">
        <f>ROUND(I254*H254,2)</f>
        <v>0</v>
      </c>
      <c r="K254" s="184" t="s">
        <v>165</v>
      </c>
      <c r="L254" s="42"/>
      <c r="M254" s="189" t="s">
        <v>21</v>
      </c>
      <c r="N254" s="190" t="s">
        <v>45</v>
      </c>
      <c r="O254" s="67"/>
      <c r="P254" s="191">
        <f>O254*H254</f>
        <v>0</v>
      </c>
      <c r="Q254" s="191">
        <v>0.71644</v>
      </c>
      <c r="R254" s="191">
        <f>Q254*H254</f>
        <v>52.30012</v>
      </c>
      <c r="S254" s="191">
        <v>0</v>
      </c>
      <c r="T254" s="192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3" t="s">
        <v>157</v>
      </c>
      <c r="AT254" s="193" t="s">
        <v>153</v>
      </c>
      <c r="AU254" s="193" t="s">
        <v>88</v>
      </c>
      <c r="AY254" s="20" t="s">
        <v>151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20" t="s">
        <v>88</v>
      </c>
      <c r="BK254" s="194">
        <f>ROUND(I254*H254,2)</f>
        <v>0</v>
      </c>
      <c r="BL254" s="20" t="s">
        <v>157</v>
      </c>
      <c r="BM254" s="193" t="s">
        <v>367</v>
      </c>
    </row>
    <row r="255" spans="1:47" s="2" customFormat="1" ht="11.25">
      <c r="A255" s="37"/>
      <c r="B255" s="38"/>
      <c r="C255" s="39"/>
      <c r="D255" s="218" t="s">
        <v>167</v>
      </c>
      <c r="E255" s="39"/>
      <c r="F255" s="219" t="s">
        <v>368</v>
      </c>
      <c r="G255" s="39"/>
      <c r="H255" s="39"/>
      <c r="I255" s="220"/>
      <c r="J255" s="39"/>
      <c r="K255" s="39"/>
      <c r="L255" s="42"/>
      <c r="M255" s="221"/>
      <c r="N255" s="222"/>
      <c r="O255" s="67"/>
      <c r="P255" s="67"/>
      <c r="Q255" s="67"/>
      <c r="R255" s="67"/>
      <c r="S255" s="67"/>
      <c r="T255" s="68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20" t="s">
        <v>167</v>
      </c>
      <c r="AU255" s="20" t="s">
        <v>88</v>
      </c>
    </row>
    <row r="256" spans="2:51" s="13" customFormat="1" ht="11.25">
      <c r="B256" s="195"/>
      <c r="C256" s="196"/>
      <c r="D256" s="197" t="s">
        <v>159</v>
      </c>
      <c r="E256" s="198" t="s">
        <v>21</v>
      </c>
      <c r="F256" s="199" t="s">
        <v>369</v>
      </c>
      <c r="G256" s="196"/>
      <c r="H256" s="200">
        <v>73</v>
      </c>
      <c r="I256" s="201"/>
      <c r="J256" s="196"/>
      <c r="K256" s="196"/>
      <c r="L256" s="202"/>
      <c r="M256" s="203"/>
      <c r="N256" s="204"/>
      <c r="O256" s="204"/>
      <c r="P256" s="204"/>
      <c r="Q256" s="204"/>
      <c r="R256" s="204"/>
      <c r="S256" s="204"/>
      <c r="T256" s="205"/>
      <c r="AT256" s="206" t="s">
        <v>159</v>
      </c>
      <c r="AU256" s="206" t="s">
        <v>88</v>
      </c>
      <c r="AV256" s="13" t="s">
        <v>88</v>
      </c>
      <c r="AW256" s="13" t="s">
        <v>34</v>
      </c>
      <c r="AX256" s="13" t="s">
        <v>73</v>
      </c>
      <c r="AY256" s="206" t="s">
        <v>151</v>
      </c>
    </row>
    <row r="257" spans="2:51" s="14" customFormat="1" ht="11.25">
      <c r="B257" s="207"/>
      <c r="C257" s="208"/>
      <c r="D257" s="197" t="s">
        <v>159</v>
      </c>
      <c r="E257" s="209" t="s">
        <v>21</v>
      </c>
      <c r="F257" s="210" t="s">
        <v>161</v>
      </c>
      <c r="G257" s="208"/>
      <c r="H257" s="211">
        <v>73</v>
      </c>
      <c r="I257" s="212"/>
      <c r="J257" s="208"/>
      <c r="K257" s="208"/>
      <c r="L257" s="213"/>
      <c r="M257" s="214"/>
      <c r="N257" s="215"/>
      <c r="O257" s="215"/>
      <c r="P257" s="215"/>
      <c r="Q257" s="215"/>
      <c r="R257" s="215"/>
      <c r="S257" s="215"/>
      <c r="T257" s="216"/>
      <c r="AT257" s="217" t="s">
        <v>159</v>
      </c>
      <c r="AU257" s="217" t="s">
        <v>88</v>
      </c>
      <c r="AV257" s="14" t="s">
        <v>162</v>
      </c>
      <c r="AW257" s="14" t="s">
        <v>34</v>
      </c>
      <c r="AX257" s="14" t="s">
        <v>81</v>
      </c>
      <c r="AY257" s="217" t="s">
        <v>151</v>
      </c>
    </row>
    <row r="258" spans="1:65" s="2" customFormat="1" ht="21.75" customHeight="1">
      <c r="A258" s="37"/>
      <c r="B258" s="38"/>
      <c r="C258" s="182" t="s">
        <v>370</v>
      </c>
      <c r="D258" s="182" t="s">
        <v>153</v>
      </c>
      <c r="E258" s="183" t="s">
        <v>371</v>
      </c>
      <c r="F258" s="184" t="s">
        <v>372</v>
      </c>
      <c r="G258" s="185" t="s">
        <v>96</v>
      </c>
      <c r="H258" s="186">
        <v>5.75</v>
      </c>
      <c r="I258" s="187"/>
      <c r="J258" s="188">
        <f>ROUND(I258*H258,2)</f>
        <v>0</v>
      </c>
      <c r="K258" s="184" t="s">
        <v>165</v>
      </c>
      <c r="L258" s="42"/>
      <c r="M258" s="189" t="s">
        <v>21</v>
      </c>
      <c r="N258" s="190" t="s">
        <v>45</v>
      </c>
      <c r="O258" s="67"/>
      <c r="P258" s="191">
        <f>O258*H258</f>
        <v>0</v>
      </c>
      <c r="Q258" s="191">
        <v>0.23</v>
      </c>
      <c r="R258" s="191">
        <f>Q258*H258</f>
        <v>1.3225</v>
      </c>
      <c r="S258" s="191">
        <v>0</v>
      </c>
      <c r="T258" s="192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3" t="s">
        <v>157</v>
      </c>
      <c r="AT258" s="193" t="s">
        <v>153</v>
      </c>
      <c r="AU258" s="193" t="s">
        <v>88</v>
      </c>
      <c r="AY258" s="20" t="s">
        <v>151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20" t="s">
        <v>88</v>
      </c>
      <c r="BK258" s="194">
        <f>ROUND(I258*H258,2)</f>
        <v>0</v>
      </c>
      <c r="BL258" s="20" t="s">
        <v>157</v>
      </c>
      <c r="BM258" s="193" t="s">
        <v>373</v>
      </c>
    </row>
    <row r="259" spans="1:47" s="2" customFormat="1" ht="11.25">
      <c r="A259" s="37"/>
      <c r="B259" s="38"/>
      <c r="C259" s="39"/>
      <c r="D259" s="218" t="s">
        <v>167</v>
      </c>
      <c r="E259" s="39"/>
      <c r="F259" s="219" t="s">
        <v>374</v>
      </c>
      <c r="G259" s="39"/>
      <c r="H259" s="39"/>
      <c r="I259" s="220"/>
      <c r="J259" s="39"/>
      <c r="K259" s="39"/>
      <c r="L259" s="42"/>
      <c r="M259" s="221"/>
      <c r="N259" s="222"/>
      <c r="O259" s="67"/>
      <c r="P259" s="67"/>
      <c r="Q259" s="67"/>
      <c r="R259" s="67"/>
      <c r="S259" s="67"/>
      <c r="T259" s="68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20" t="s">
        <v>167</v>
      </c>
      <c r="AU259" s="20" t="s">
        <v>88</v>
      </c>
    </row>
    <row r="260" spans="2:51" s="13" customFormat="1" ht="11.25">
      <c r="B260" s="195"/>
      <c r="C260" s="196"/>
      <c r="D260" s="197" t="s">
        <v>159</v>
      </c>
      <c r="E260" s="198" t="s">
        <v>21</v>
      </c>
      <c r="F260" s="199" t="s">
        <v>375</v>
      </c>
      <c r="G260" s="196"/>
      <c r="H260" s="200">
        <v>5.75</v>
      </c>
      <c r="I260" s="201"/>
      <c r="J260" s="196"/>
      <c r="K260" s="196"/>
      <c r="L260" s="202"/>
      <c r="M260" s="203"/>
      <c r="N260" s="204"/>
      <c r="O260" s="204"/>
      <c r="P260" s="204"/>
      <c r="Q260" s="204"/>
      <c r="R260" s="204"/>
      <c r="S260" s="204"/>
      <c r="T260" s="205"/>
      <c r="AT260" s="206" t="s">
        <v>159</v>
      </c>
      <c r="AU260" s="206" t="s">
        <v>88</v>
      </c>
      <c r="AV260" s="13" t="s">
        <v>88</v>
      </c>
      <c r="AW260" s="13" t="s">
        <v>34</v>
      </c>
      <c r="AX260" s="13" t="s">
        <v>73</v>
      </c>
      <c r="AY260" s="206" t="s">
        <v>151</v>
      </c>
    </row>
    <row r="261" spans="2:51" s="14" customFormat="1" ht="11.25">
      <c r="B261" s="207"/>
      <c r="C261" s="208"/>
      <c r="D261" s="197" t="s">
        <v>159</v>
      </c>
      <c r="E261" s="209" t="s">
        <v>21</v>
      </c>
      <c r="F261" s="210" t="s">
        <v>161</v>
      </c>
      <c r="G261" s="208"/>
      <c r="H261" s="211">
        <v>5.75</v>
      </c>
      <c r="I261" s="212"/>
      <c r="J261" s="208"/>
      <c r="K261" s="208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159</v>
      </c>
      <c r="AU261" s="217" t="s">
        <v>88</v>
      </c>
      <c r="AV261" s="14" t="s">
        <v>162</v>
      </c>
      <c r="AW261" s="14" t="s">
        <v>34</v>
      </c>
      <c r="AX261" s="14" t="s">
        <v>81</v>
      </c>
      <c r="AY261" s="217" t="s">
        <v>151</v>
      </c>
    </row>
    <row r="262" spans="1:65" s="2" customFormat="1" ht="21.75" customHeight="1">
      <c r="A262" s="37"/>
      <c r="B262" s="38"/>
      <c r="C262" s="182" t="s">
        <v>376</v>
      </c>
      <c r="D262" s="182" t="s">
        <v>153</v>
      </c>
      <c r="E262" s="183" t="s">
        <v>377</v>
      </c>
      <c r="F262" s="184" t="s">
        <v>378</v>
      </c>
      <c r="G262" s="185" t="s">
        <v>96</v>
      </c>
      <c r="H262" s="186">
        <v>111</v>
      </c>
      <c r="I262" s="187"/>
      <c r="J262" s="188">
        <f>ROUND(I262*H262,2)</f>
        <v>0</v>
      </c>
      <c r="K262" s="184" t="s">
        <v>165</v>
      </c>
      <c r="L262" s="42"/>
      <c r="M262" s="189" t="s">
        <v>21</v>
      </c>
      <c r="N262" s="190" t="s">
        <v>45</v>
      </c>
      <c r="O262" s="67"/>
      <c r="P262" s="191">
        <f>O262*H262</f>
        <v>0</v>
      </c>
      <c r="Q262" s="191">
        <v>0.345</v>
      </c>
      <c r="R262" s="191">
        <f>Q262*H262</f>
        <v>38.294999999999995</v>
      </c>
      <c r="S262" s="191">
        <v>0</v>
      </c>
      <c r="T262" s="192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93" t="s">
        <v>157</v>
      </c>
      <c r="AT262" s="193" t="s">
        <v>153</v>
      </c>
      <c r="AU262" s="193" t="s">
        <v>88</v>
      </c>
      <c r="AY262" s="20" t="s">
        <v>151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20" t="s">
        <v>88</v>
      </c>
      <c r="BK262" s="194">
        <f>ROUND(I262*H262,2)</f>
        <v>0</v>
      </c>
      <c r="BL262" s="20" t="s">
        <v>157</v>
      </c>
      <c r="BM262" s="193" t="s">
        <v>379</v>
      </c>
    </row>
    <row r="263" spans="1:47" s="2" customFormat="1" ht="11.25">
      <c r="A263" s="37"/>
      <c r="B263" s="38"/>
      <c r="C263" s="39"/>
      <c r="D263" s="218" t="s">
        <v>167</v>
      </c>
      <c r="E263" s="39"/>
      <c r="F263" s="219" t="s">
        <v>380</v>
      </c>
      <c r="G263" s="39"/>
      <c r="H263" s="39"/>
      <c r="I263" s="220"/>
      <c r="J263" s="39"/>
      <c r="K263" s="39"/>
      <c r="L263" s="42"/>
      <c r="M263" s="221"/>
      <c r="N263" s="222"/>
      <c r="O263" s="67"/>
      <c r="P263" s="67"/>
      <c r="Q263" s="67"/>
      <c r="R263" s="67"/>
      <c r="S263" s="67"/>
      <c r="T263" s="68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20" t="s">
        <v>167</v>
      </c>
      <c r="AU263" s="20" t="s">
        <v>88</v>
      </c>
    </row>
    <row r="264" spans="2:51" s="13" customFormat="1" ht="11.25">
      <c r="B264" s="195"/>
      <c r="C264" s="196"/>
      <c r="D264" s="197" t="s">
        <v>159</v>
      </c>
      <c r="E264" s="198" t="s">
        <v>21</v>
      </c>
      <c r="F264" s="199" t="s">
        <v>270</v>
      </c>
      <c r="G264" s="196"/>
      <c r="H264" s="200">
        <v>38</v>
      </c>
      <c r="I264" s="201"/>
      <c r="J264" s="196"/>
      <c r="K264" s="196"/>
      <c r="L264" s="202"/>
      <c r="M264" s="203"/>
      <c r="N264" s="204"/>
      <c r="O264" s="204"/>
      <c r="P264" s="204"/>
      <c r="Q264" s="204"/>
      <c r="R264" s="204"/>
      <c r="S264" s="204"/>
      <c r="T264" s="205"/>
      <c r="AT264" s="206" t="s">
        <v>159</v>
      </c>
      <c r="AU264" s="206" t="s">
        <v>88</v>
      </c>
      <c r="AV264" s="13" t="s">
        <v>88</v>
      </c>
      <c r="AW264" s="13" t="s">
        <v>34</v>
      </c>
      <c r="AX264" s="13" t="s">
        <v>73</v>
      </c>
      <c r="AY264" s="206" t="s">
        <v>151</v>
      </c>
    </row>
    <row r="265" spans="2:51" s="13" customFormat="1" ht="11.25">
      <c r="B265" s="195"/>
      <c r="C265" s="196"/>
      <c r="D265" s="197" t="s">
        <v>159</v>
      </c>
      <c r="E265" s="198" t="s">
        <v>21</v>
      </c>
      <c r="F265" s="199" t="s">
        <v>271</v>
      </c>
      <c r="G265" s="196"/>
      <c r="H265" s="200">
        <v>73</v>
      </c>
      <c r="I265" s="201"/>
      <c r="J265" s="196"/>
      <c r="K265" s="196"/>
      <c r="L265" s="202"/>
      <c r="M265" s="203"/>
      <c r="N265" s="204"/>
      <c r="O265" s="204"/>
      <c r="P265" s="204"/>
      <c r="Q265" s="204"/>
      <c r="R265" s="204"/>
      <c r="S265" s="204"/>
      <c r="T265" s="205"/>
      <c r="AT265" s="206" t="s">
        <v>159</v>
      </c>
      <c r="AU265" s="206" t="s">
        <v>88</v>
      </c>
      <c r="AV265" s="13" t="s">
        <v>88</v>
      </c>
      <c r="AW265" s="13" t="s">
        <v>34</v>
      </c>
      <c r="AX265" s="13" t="s">
        <v>73</v>
      </c>
      <c r="AY265" s="206" t="s">
        <v>151</v>
      </c>
    </row>
    <row r="266" spans="2:51" s="14" customFormat="1" ht="11.25">
      <c r="B266" s="207"/>
      <c r="C266" s="208"/>
      <c r="D266" s="197" t="s">
        <v>159</v>
      </c>
      <c r="E266" s="209" t="s">
        <v>21</v>
      </c>
      <c r="F266" s="210" t="s">
        <v>161</v>
      </c>
      <c r="G266" s="208"/>
      <c r="H266" s="211">
        <v>111</v>
      </c>
      <c r="I266" s="212"/>
      <c r="J266" s="208"/>
      <c r="K266" s="208"/>
      <c r="L266" s="213"/>
      <c r="M266" s="214"/>
      <c r="N266" s="215"/>
      <c r="O266" s="215"/>
      <c r="P266" s="215"/>
      <c r="Q266" s="215"/>
      <c r="R266" s="215"/>
      <c r="S266" s="215"/>
      <c r="T266" s="216"/>
      <c r="AT266" s="217" t="s">
        <v>159</v>
      </c>
      <c r="AU266" s="217" t="s">
        <v>88</v>
      </c>
      <c r="AV266" s="14" t="s">
        <v>162</v>
      </c>
      <c r="AW266" s="14" t="s">
        <v>34</v>
      </c>
      <c r="AX266" s="14" t="s">
        <v>81</v>
      </c>
      <c r="AY266" s="217" t="s">
        <v>151</v>
      </c>
    </row>
    <row r="267" spans="1:65" s="2" customFormat="1" ht="21.75" customHeight="1">
      <c r="A267" s="37"/>
      <c r="B267" s="38"/>
      <c r="C267" s="182" t="s">
        <v>381</v>
      </c>
      <c r="D267" s="182" t="s">
        <v>153</v>
      </c>
      <c r="E267" s="183" t="s">
        <v>382</v>
      </c>
      <c r="F267" s="184" t="s">
        <v>383</v>
      </c>
      <c r="G267" s="185" t="s">
        <v>96</v>
      </c>
      <c r="H267" s="186">
        <v>73</v>
      </c>
      <c r="I267" s="187"/>
      <c r="J267" s="188">
        <f>ROUND(I267*H267,2)</f>
        <v>0</v>
      </c>
      <c r="K267" s="184" t="s">
        <v>165</v>
      </c>
      <c r="L267" s="42"/>
      <c r="M267" s="189" t="s">
        <v>21</v>
      </c>
      <c r="N267" s="190" t="s">
        <v>45</v>
      </c>
      <c r="O267" s="67"/>
      <c r="P267" s="191">
        <f>O267*H267</f>
        <v>0</v>
      </c>
      <c r="Q267" s="191">
        <v>0.46</v>
      </c>
      <c r="R267" s="191">
        <f>Q267*H267</f>
        <v>33.58</v>
      </c>
      <c r="S267" s="191">
        <v>0</v>
      </c>
      <c r="T267" s="192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93" t="s">
        <v>157</v>
      </c>
      <c r="AT267" s="193" t="s">
        <v>153</v>
      </c>
      <c r="AU267" s="193" t="s">
        <v>88</v>
      </c>
      <c r="AY267" s="20" t="s">
        <v>151</v>
      </c>
      <c r="BE267" s="194">
        <f>IF(N267="základní",J267,0)</f>
        <v>0</v>
      </c>
      <c r="BF267" s="194">
        <f>IF(N267="snížená",J267,0)</f>
        <v>0</v>
      </c>
      <c r="BG267" s="194">
        <f>IF(N267="zákl. přenesená",J267,0)</f>
        <v>0</v>
      </c>
      <c r="BH267" s="194">
        <f>IF(N267="sníž. přenesená",J267,0)</f>
        <v>0</v>
      </c>
      <c r="BI267" s="194">
        <f>IF(N267="nulová",J267,0)</f>
        <v>0</v>
      </c>
      <c r="BJ267" s="20" t="s">
        <v>88</v>
      </c>
      <c r="BK267" s="194">
        <f>ROUND(I267*H267,2)</f>
        <v>0</v>
      </c>
      <c r="BL267" s="20" t="s">
        <v>157</v>
      </c>
      <c r="BM267" s="193" t="s">
        <v>384</v>
      </c>
    </row>
    <row r="268" spans="1:47" s="2" customFormat="1" ht="11.25">
      <c r="A268" s="37"/>
      <c r="B268" s="38"/>
      <c r="C268" s="39"/>
      <c r="D268" s="218" t="s">
        <v>167</v>
      </c>
      <c r="E268" s="39"/>
      <c r="F268" s="219" t="s">
        <v>385</v>
      </c>
      <c r="G268" s="39"/>
      <c r="H268" s="39"/>
      <c r="I268" s="220"/>
      <c r="J268" s="39"/>
      <c r="K268" s="39"/>
      <c r="L268" s="42"/>
      <c r="M268" s="221"/>
      <c r="N268" s="222"/>
      <c r="O268" s="67"/>
      <c r="P268" s="67"/>
      <c r="Q268" s="67"/>
      <c r="R268" s="67"/>
      <c r="S268" s="67"/>
      <c r="T268" s="68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20" t="s">
        <v>167</v>
      </c>
      <c r="AU268" s="20" t="s">
        <v>88</v>
      </c>
    </row>
    <row r="269" spans="2:51" s="13" customFormat="1" ht="11.25">
      <c r="B269" s="195"/>
      <c r="C269" s="196"/>
      <c r="D269" s="197" t="s">
        <v>159</v>
      </c>
      <c r="E269" s="198" t="s">
        <v>21</v>
      </c>
      <c r="F269" s="199" t="s">
        <v>271</v>
      </c>
      <c r="G269" s="196"/>
      <c r="H269" s="200">
        <v>73</v>
      </c>
      <c r="I269" s="201"/>
      <c r="J269" s="196"/>
      <c r="K269" s="196"/>
      <c r="L269" s="202"/>
      <c r="M269" s="203"/>
      <c r="N269" s="204"/>
      <c r="O269" s="204"/>
      <c r="P269" s="204"/>
      <c r="Q269" s="204"/>
      <c r="R269" s="204"/>
      <c r="S269" s="204"/>
      <c r="T269" s="205"/>
      <c r="AT269" s="206" t="s">
        <v>159</v>
      </c>
      <c r="AU269" s="206" t="s">
        <v>88</v>
      </c>
      <c r="AV269" s="13" t="s">
        <v>88</v>
      </c>
      <c r="AW269" s="13" t="s">
        <v>34</v>
      </c>
      <c r="AX269" s="13" t="s">
        <v>73</v>
      </c>
      <c r="AY269" s="206" t="s">
        <v>151</v>
      </c>
    </row>
    <row r="270" spans="2:51" s="14" customFormat="1" ht="11.25">
      <c r="B270" s="207"/>
      <c r="C270" s="208"/>
      <c r="D270" s="197" t="s">
        <v>159</v>
      </c>
      <c r="E270" s="209" t="s">
        <v>21</v>
      </c>
      <c r="F270" s="210" t="s">
        <v>161</v>
      </c>
      <c r="G270" s="208"/>
      <c r="H270" s="211">
        <v>73</v>
      </c>
      <c r="I270" s="212"/>
      <c r="J270" s="208"/>
      <c r="K270" s="208"/>
      <c r="L270" s="213"/>
      <c r="M270" s="214"/>
      <c r="N270" s="215"/>
      <c r="O270" s="215"/>
      <c r="P270" s="215"/>
      <c r="Q270" s="215"/>
      <c r="R270" s="215"/>
      <c r="S270" s="215"/>
      <c r="T270" s="216"/>
      <c r="AT270" s="217" t="s">
        <v>159</v>
      </c>
      <c r="AU270" s="217" t="s">
        <v>88</v>
      </c>
      <c r="AV270" s="14" t="s">
        <v>162</v>
      </c>
      <c r="AW270" s="14" t="s">
        <v>34</v>
      </c>
      <c r="AX270" s="14" t="s">
        <v>81</v>
      </c>
      <c r="AY270" s="217" t="s">
        <v>151</v>
      </c>
    </row>
    <row r="271" spans="1:65" s="2" customFormat="1" ht="44.25" customHeight="1">
      <c r="A271" s="37"/>
      <c r="B271" s="38"/>
      <c r="C271" s="182" t="s">
        <v>386</v>
      </c>
      <c r="D271" s="182" t="s">
        <v>153</v>
      </c>
      <c r="E271" s="183" t="s">
        <v>387</v>
      </c>
      <c r="F271" s="184" t="s">
        <v>388</v>
      </c>
      <c r="G271" s="185" t="s">
        <v>96</v>
      </c>
      <c r="H271" s="186">
        <v>73</v>
      </c>
      <c r="I271" s="187"/>
      <c r="J271" s="188">
        <f>ROUND(I271*H271,2)</f>
        <v>0</v>
      </c>
      <c r="K271" s="184" t="s">
        <v>165</v>
      </c>
      <c r="L271" s="42"/>
      <c r="M271" s="189" t="s">
        <v>21</v>
      </c>
      <c r="N271" s="190" t="s">
        <v>45</v>
      </c>
      <c r="O271" s="67"/>
      <c r="P271" s="191">
        <f>O271*H271</f>
        <v>0</v>
      </c>
      <c r="Q271" s="191">
        <v>0.11162</v>
      </c>
      <c r="R271" s="191">
        <f>Q271*H271</f>
        <v>8.14826</v>
      </c>
      <c r="S271" s="191">
        <v>0</v>
      </c>
      <c r="T271" s="192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93" t="s">
        <v>157</v>
      </c>
      <c r="AT271" s="193" t="s">
        <v>153</v>
      </c>
      <c r="AU271" s="193" t="s">
        <v>88</v>
      </c>
      <c r="AY271" s="20" t="s">
        <v>151</v>
      </c>
      <c r="BE271" s="194">
        <f>IF(N271="základní",J271,0)</f>
        <v>0</v>
      </c>
      <c r="BF271" s="194">
        <f>IF(N271="snížená",J271,0)</f>
        <v>0</v>
      </c>
      <c r="BG271" s="194">
        <f>IF(N271="zákl. přenesená",J271,0)</f>
        <v>0</v>
      </c>
      <c r="BH271" s="194">
        <f>IF(N271="sníž. přenesená",J271,0)</f>
        <v>0</v>
      </c>
      <c r="BI271" s="194">
        <f>IF(N271="nulová",J271,0)</f>
        <v>0</v>
      </c>
      <c r="BJ271" s="20" t="s">
        <v>88</v>
      </c>
      <c r="BK271" s="194">
        <f>ROUND(I271*H271,2)</f>
        <v>0</v>
      </c>
      <c r="BL271" s="20" t="s">
        <v>157</v>
      </c>
      <c r="BM271" s="193" t="s">
        <v>389</v>
      </c>
    </row>
    <row r="272" spans="1:47" s="2" customFormat="1" ht="11.25">
      <c r="A272" s="37"/>
      <c r="B272" s="38"/>
      <c r="C272" s="39"/>
      <c r="D272" s="218" t="s">
        <v>167</v>
      </c>
      <c r="E272" s="39"/>
      <c r="F272" s="219" t="s">
        <v>390</v>
      </c>
      <c r="G272" s="39"/>
      <c r="H272" s="39"/>
      <c r="I272" s="220"/>
      <c r="J272" s="39"/>
      <c r="K272" s="39"/>
      <c r="L272" s="42"/>
      <c r="M272" s="221"/>
      <c r="N272" s="222"/>
      <c r="O272" s="67"/>
      <c r="P272" s="67"/>
      <c r="Q272" s="67"/>
      <c r="R272" s="67"/>
      <c r="S272" s="67"/>
      <c r="T272" s="68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20" t="s">
        <v>167</v>
      </c>
      <c r="AU272" s="20" t="s">
        <v>88</v>
      </c>
    </row>
    <row r="273" spans="2:51" s="13" customFormat="1" ht="11.25">
      <c r="B273" s="195"/>
      <c r="C273" s="196"/>
      <c r="D273" s="197" t="s">
        <v>159</v>
      </c>
      <c r="E273" s="198" t="s">
        <v>21</v>
      </c>
      <c r="F273" s="199" t="s">
        <v>391</v>
      </c>
      <c r="G273" s="196"/>
      <c r="H273" s="200">
        <v>73</v>
      </c>
      <c r="I273" s="201"/>
      <c r="J273" s="196"/>
      <c r="K273" s="196"/>
      <c r="L273" s="202"/>
      <c r="M273" s="203"/>
      <c r="N273" s="204"/>
      <c r="O273" s="204"/>
      <c r="P273" s="204"/>
      <c r="Q273" s="204"/>
      <c r="R273" s="204"/>
      <c r="S273" s="204"/>
      <c r="T273" s="205"/>
      <c r="AT273" s="206" t="s">
        <v>159</v>
      </c>
      <c r="AU273" s="206" t="s">
        <v>88</v>
      </c>
      <c r="AV273" s="13" t="s">
        <v>88</v>
      </c>
      <c r="AW273" s="13" t="s">
        <v>34</v>
      </c>
      <c r="AX273" s="13" t="s">
        <v>73</v>
      </c>
      <c r="AY273" s="206" t="s">
        <v>151</v>
      </c>
    </row>
    <row r="274" spans="2:51" s="14" customFormat="1" ht="11.25">
      <c r="B274" s="207"/>
      <c r="C274" s="208"/>
      <c r="D274" s="197" t="s">
        <v>159</v>
      </c>
      <c r="E274" s="209" t="s">
        <v>98</v>
      </c>
      <c r="F274" s="210" t="s">
        <v>161</v>
      </c>
      <c r="G274" s="208"/>
      <c r="H274" s="211">
        <v>73</v>
      </c>
      <c r="I274" s="212"/>
      <c r="J274" s="208"/>
      <c r="K274" s="208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159</v>
      </c>
      <c r="AU274" s="217" t="s">
        <v>88</v>
      </c>
      <c r="AV274" s="14" t="s">
        <v>162</v>
      </c>
      <c r="AW274" s="14" t="s">
        <v>34</v>
      </c>
      <c r="AX274" s="14" t="s">
        <v>81</v>
      </c>
      <c r="AY274" s="217" t="s">
        <v>151</v>
      </c>
    </row>
    <row r="275" spans="1:65" s="2" customFormat="1" ht="16.5" customHeight="1">
      <c r="A275" s="37"/>
      <c r="B275" s="38"/>
      <c r="C275" s="245" t="s">
        <v>392</v>
      </c>
      <c r="D275" s="245" t="s">
        <v>304</v>
      </c>
      <c r="E275" s="246" t="s">
        <v>393</v>
      </c>
      <c r="F275" s="247" t="s">
        <v>394</v>
      </c>
      <c r="G275" s="248" t="s">
        <v>96</v>
      </c>
      <c r="H275" s="249">
        <v>15.33</v>
      </c>
      <c r="I275" s="250"/>
      <c r="J275" s="251">
        <f>ROUND(I275*H275,2)</f>
        <v>0</v>
      </c>
      <c r="K275" s="247" t="s">
        <v>165</v>
      </c>
      <c r="L275" s="252"/>
      <c r="M275" s="253" t="s">
        <v>21</v>
      </c>
      <c r="N275" s="254" t="s">
        <v>45</v>
      </c>
      <c r="O275" s="67"/>
      <c r="P275" s="191">
        <f>O275*H275</f>
        <v>0</v>
      </c>
      <c r="Q275" s="191">
        <v>0.176</v>
      </c>
      <c r="R275" s="191">
        <f>Q275*H275</f>
        <v>2.69808</v>
      </c>
      <c r="S275" s="191">
        <v>0</v>
      </c>
      <c r="T275" s="192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93" t="s">
        <v>197</v>
      </c>
      <c r="AT275" s="193" t="s">
        <v>304</v>
      </c>
      <c r="AU275" s="193" t="s">
        <v>88</v>
      </c>
      <c r="AY275" s="20" t="s">
        <v>151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20" t="s">
        <v>88</v>
      </c>
      <c r="BK275" s="194">
        <f>ROUND(I275*H275,2)</f>
        <v>0</v>
      </c>
      <c r="BL275" s="20" t="s">
        <v>157</v>
      </c>
      <c r="BM275" s="193" t="s">
        <v>395</v>
      </c>
    </row>
    <row r="276" spans="2:51" s="13" customFormat="1" ht="11.25">
      <c r="B276" s="195"/>
      <c r="C276" s="196"/>
      <c r="D276" s="197" t="s">
        <v>159</v>
      </c>
      <c r="E276" s="198" t="s">
        <v>21</v>
      </c>
      <c r="F276" s="199" t="s">
        <v>396</v>
      </c>
      <c r="G276" s="196"/>
      <c r="H276" s="200">
        <v>14.6</v>
      </c>
      <c r="I276" s="201"/>
      <c r="J276" s="196"/>
      <c r="K276" s="196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159</v>
      </c>
      <c r="AU276" s="206" t="s">
        <v>88</v>
      </c>
      <c r="AV276" s="13" t="s">
        <v>88</v>
      </c>
      <c r="AW276" s="13" t="s">
        <v>34</v>
      </c>
      <c r="AX276" s="13" t="s">
        <v>73</v>
      </c>
      <c r="AY276" s="206" t="s">
        <v>151</v>
      </c>
    </row>
    <row r="277" spans="2:51" s="14" customFormat="1" ht="11.25">
      <c r="B277" s="207"/>
      <c r="C277" s="208"/>
      <c r="D277" s="197" t="s">
        <v>159</v>
      </c>
      <c r="E277" s="209" t="s">
        <v>21</v>
      </c>
      <c r="F277" s="210" t="s">
        <v>161</v>
      </c>
      <c r="G277" s="208"/>
      <c r="H277" s="211">
        <v>14.6</v>
      </c>
      <c r="I277" s="212"/>
      <c r="J277" s="208"/>
      <c r="K277" s="208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159</v>
      </c>
      <c r="AU277" s="217" t="s">
        <v>88</v>
      </c>
      <c r="AV277" s="14" t="s">
        <v>162</v>
      </c>
      <c r="AW277" s="14" t="s">
        <v>34</v>
      </c>
      <c r="AX277" s="14" t="s">
        <v>81</v>
      </c>
      <c r="AY277" s="217" t="s">
        <v>151</v>
      </c>
    </row>
    <row r="278" spans="2:51" s="13" customFormat="1" ht="11.25">
      <c r="B278" s="195"/>
      <c r="C278" s="196"/>
      <c r="D278" s="197" t="s">
        <v>159</v>
      </c>
      <c r="E278" s="196"/>
      <c r="F278" s="199" t="s">
        <v>397</v>
      </c>
      <c r="G278" s="196"/>
      <c r="H278" s="200">
        <v>15.33</v>
      </c>
      <c r="I278" s="201"/>
      <c r="J278" s="196"/>
      <c r="K278" s="196"/>
      <c r="L278" s="202"/>
      <c r="M278" s="203"/>
      <c r="N278" s="204"/>
      <c r="O278" s="204"/>
      <c r="P278" s="204"/>
      <c r="Q278" s="204"/>
      <c r="R278" s="204"/>
      <c r="S278" s="204"/>
      <c r="T278" s="205"/>
      <c r="AT278" s="206" t="s">
        <v>159</v>
      </c>
      <c r="AU278" s="206" t="s">
        <v>88</v>
      </c>
      <c r="AV278" s="13" t="s">
        <v>88</v>
      </c>
      <c r="AW278" s="13" t="s">
        <v>4</v>
      </c>
      <c r="AX278" s="13" t="s">
        <v>81</v>
      </c>
      <c r="AY278" s="206" t="s">
        <v>151</v>
      </c>
    </row>
    <row r="279" spans="1:65" s="2" customFormat="1" ht="37.9" customHeight="1">
      <c r="A279" s="37"/>
      <c r="B279" s="38"/>
      <c r="C279" s="182" t="s">
        <v>97</v>
      </c>
      <c r="D279" s="182" t="s">
        <v>153</v>
      </c>
      <c r="E279" s="183" t="s">
        <v>398</v>
      </c>
      <c r="F279" s="184" t="s">
        <v>399</v>
      </c>
      <c r="G279" s="185" t="s">
        <v>96</v>
      </c>
      <c r="H279" s="186">
        <v>38</v>
      </c>
      <c r="I279" s="187"/>
      <c r="J279" s="188">
        <f>ROUND(I279*H279,2)</f>
        <v>0</v>
      </c>
      <c r="K279" s="184" t="s">
        <v>165</v>
      </c>
      <c r="L279" s="42"/>
      <c r="M279" s="189" t="s">
        <v>21</v>
      </c>
      <c r="N279" s="190" t="s">
        <v>45</v>
      </c>
      <c r="O279" s="67"/>
      <c r="P279" s="191">
        <f>O279*H279</f>
        <v>0</v>
      </c>
      <c r="Q279" s="191">
        <v>0.101</v>
      </c>
      <c r="R279" s="191">
        <f>Q279*H279</f>
        <v>3.838</v>
      </c>
      <c r="S279" s="191">
        <v>0</v>
      </c>
      <c r="T279" s="192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93" t="s">
        <v>157</v>
      </c>
      <c r="AT279" s="193" t="s">
        <v>153</v>
      </c>
      <c r="AU279" s="193" t="s">
        <v>88</v>
      </c>
      <c r="AY279" s="20" t="s">
        <v>151</v>
      </c>
      <c r="BE279" s="194">
        <f>IF(N279="základní",J279,0)</f>
        <v>0</v>
      </c>
      <c r="BF279" s="194">
        <f>IF(N279="snížená",J279,0)</f>
        <v>0</v>
      </c>
      <c r="BG279" s="194">
        <f>IF(N279="zákl. přenesená",J279,0)</f>
        <v>0</v>
      </c>
      <c r="BH279" s="194">
        <f>IF(N279="sníž. přenesená",J279,0)</f>
        <v>0</v>
      </c>
      <c r="BI279" s="194">
        <f>IF(N279="nulová",J279,0)</f>
        <v>0</v>
      </c>
      <c r="BJ279" s="20" t="s">
        <v>88</v>
      </c>
      <c r="BK279" s="194">
        <f>ROUND(I279*H279,2)</f>
        <v>0</v>
      </c>
      <c r="BL279" s="20" t="s">
        <v>157</v>
      </c>
      <c r="BM279" s="193" t="s">
        <v>400</v>
      </c>
    </row>
    <row r="280" spans="1:47" s="2" customFormat="1" ht="11.25">
      <c r="A280" s="37"/>
      <c r="B280" s="38"/>
      <c r="C280" s="39"/>
      <c r="D280" s="218" t="s">
        <v>167</v>
      </c>
      <c r="E280" s="39"/>
      <c r="F280" s="219" t="s">
        <v>401</v>
      </c>
      <c r="G280" s="39"/>
      <c r="H280" s="39"/>
      <c r="I280" s="220"/>
      <c r="J280" s="39"/>
      <c r="K280" s="39"/>
      <c r="L280" s="42"/>
      <c r="M280" s="221"/>
      <c r="N280" s="222"/>
      <c r="O280" s="67"/>
      <c r="P280" s="67"/>
      <c r="Q280" s="67"/>
      <c r="R280" s="67"/>
      <c r="S280" s="67"/>
      <c r="T280" s="68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20" t="s">
        <v>167</v>
      </c>
      <c r="AU280" s="20" t="s">
        <v>88</v>
      </c>
    </row>
    <row r="281" spans="2:51" s="13" customFormat="1" ht="11.25">
      <c r="B281" s="195"/>
      <c r="C281" s="196"/>
      <c r="D281" s="197" t="s">
        <v>159</v>
      </c>
      <c r="E281" s="198" t="s">
        <v>21</v>
      </c>
      <c r="F281" s="199" t="s">
        <v>402</v>
      </c>
      <c r="G281" s="196"/>
      <c r="H281" s="200">
        <v>38</v>
      </c>
      <c r="I281" s="201"/>
      <c r="J281" s="196"/>
      <c r="K281" s="196"/>
      <c r="L281" s="202"/>
      <c r="M281" s="203"/>
      <c r="N281" s="204"/>
      <c r="O281" s="204"/>
      <c r="P281" s="204"/>
      <c r="Q281" s="204"/>
      <c r="R281" s="204"/>
      <c r="S281" s="204"/>
      <c r="T281" s="205"/>
      <c r="AT281" s="206" t="s">
        <v>159</v>
      </c>
      <c r="AU281" s="206" t="s">
        <v>88</v>
      </c>
      <c r="AV281" s="13" t="s">
        <v>88</v>
      </c>
      <c r="AW281" s="13" t="s">
        <v>34</v>
      </c>
      <c r="AX281" s="13" t="s">
        <v>73</v>
      </c>
      <c r="AY281" s="206" t="s">
        <v>151</v>
      </c>
    </row>
    <row r="282" spans="2:51" s="14" customFormat="1" ht="11.25">
      <c r="B282" s="207"/>
      <c r="C282" s="208"/>
      <c r="D282" s="197" t="s">
        <v>159</v>
      </c>
      <c r="E282" s="209" t="s">
        <v>94</v>
      </c>
      <c r="F282" s="210" t="s">
        <v>161</v>
      </c>
      <c r="G282" s="208"/>
      <c r="H282" s="211">
        <v>38</v>
      </c>
      <c r="I282" s="212"/>
      <c r="J282" s="208"/>
      <c r="K282" s="208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159</v>
      </c>
      <c r="AU282" s="217" t="s">
        <v>88</v>
      </c>
      <c r="AV282" s="14" t="s">
        <v>162</v>
      </c>
      <c r="AW282" s="14" t="s">
        <v>34</v>
      </c>
      <c r="AX282" s="14" t="s">
        <v>81</v>
      </c>
      <c r="AY282" s="217" t="s">
        <v>151</v>
      </c>
    </row>
    <row r="283" spans="1:65" s="2" customFormat="1" ht="16.5" customHeight="1">
      <c r="A283" s="37"/>
      <c r="B283" s="38"/>
      <c r="C283" s="245" t="s">
        <v>403</v>
      </c>
      <c r="D283" s="245" t="s">
        <v>304</v>
      </c>
      <c r="E283" s="246" t="s">
        <v>404</v>
      </c>
      <c r="F283" s="247" t="s">
        <v>405</v>
      </c>
      <c r="G283" s="248" t="s">
        <v>96</v>
      </c>
      <c r="H283" s="249">
        <v>7.98</v>
      </c>
      <c r="I283" s="250"/>
      <c r="J283" s="251">
        <f>ROUND(I283*H283,2)</f>
        <v>0</v>
      </c>
      <c r="K283" s="247" t="s">
        <v>165</v>
      </c>
      <c r="L283" s="252"/>
      <c r="M283" s="253" t="s">
        <v>21</v>
      </c>
      <c r="N283" s="254" t="s">
        <v>45</v>
      </c>
      <c r="O283" s="67"/>
      <c r="P283" s="191">
        <f>O283*H283</f>
        <v>0</v>
      </c>
      <c r="Q283" s="191">
        <v>0.115</v>
      </c>
      <c r="R283" s="191">
        <f>Q283*H283</f>
        <v>0.9177000000000001</v>
      </c>
      <c r="S283" s="191">
        <v>0</v>
      </c>
      <c r="T283" s="192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93" t="s">
        <v>197</v>
      </c>
      <c r="AT283" s="193" t="s">
        <v>304</v>
      </c>
      <c r="AU283" s="193" t="s">
        <v>88</v>
      </c>
      <c r="AY283" s="20" t="s">
        <v>151</v>
      </c>
      <c r="BE283" s="194">
        <f>IF(N283="základní",J283,0)</f>
        <v>0</v>
      </c>
      <c r="BF283" s="194">
        <f>IF(N283="snížená",J283,0)</f>
        <v>0</v>
      </c>
      <c r="BG283" s="194">
        <f>IF(N283="zákl. přenesená",J283,0)</f>
        <v>0</v>
      </c>
      <c r="BH283" s="194">
        <f>IF(N283="sníž. přenesená",J283,0)</f>
        <v>0</v>
      </c>
      <c r="BI283" s="194">
        <f>IF(N283="nulová",J283,0)</f>
        <v>0</v>
      </c>
      <c r="BJ283" s="20" t="s">
        <v>88</v>
      </c>
      <c r="BK283" s="194">
        <f>ROUND(I283*H283,2)</f>
        <v>0</v>
      </c>
      <c r="BL283" s="20" t="s">
        <v>157</v>
      </c>
      <c r="BM283" s="193" t="s">
        <v>406</v>
      </c>
    </row>
    <row r="284" spans="2:51" s="13" customFormat="1" ht="11.25">
      <c r="B284" s="195"/>
      <c r="C284" s="196"/>
      <c r="D284" s="197" t="s">
        <v>159</v>
      </c>
      <c r="E284" s="198" t="s">
        <v>21</v>
      </c>
      <c r="F284" s="199" t="s">
        <v>407</v>
      </c>
      <c r="G284" s="196"/>
      <c r="H284" s="200">
        <v>7.6</v>
      </c>
      <c r="I284" s="201"/>
      <c r="J284" s="196"/>
      <c r="K284" s="196"/>
      <c r="L284" s="202"/>
      <c r="M284" s="203"/>
      <c r="N284" s="204"/>
      <c r="O284" s="204"/>
      <c r="P284" s="204"/>
      <c r="Q284" s="204"/>
      <c r="R284" s="204"/>
      <c r="S284" s="204"/>
      <c r="T284" s="205"/>
      <c r="AT284" s="206" t="s">
        <v>159</v>
      </c>
      <c r="AU284" s="206" t="s">
        <v>88</v>
      </c>
      <c r="AV284" s="13" t="s">
        <v>88</v>
      </c>
      <c r="AW284" s="13" t="s">
        <v>34</v>
      </c>
      <c r="AX284" s="13" t="s">
        <v>73</v>
      </c>
      <c r="AY284" s="206" t="s">
        <v>151</v>
      </c>
    </row>
    <row r="285" spans="2:51" s="14" customFormat="1" ht="11.25">
      <c r="B285" s="207"/>
      <c r="C285" s="208"/>
      <c r="D285" s="197" t="s">
        <v>159</v>
      </c>
      <c r="E285" s="209" t="s">
        <v>21</v>
      </c>
      <c r="F285" s="210" t="s">
        <v>161</v>
      </c>
      <c r="G285" s="208"/>
      <c r="H285" s="211">
        <v>7.6</v>
      </c>
      <c r="I285" s="212"/>
      <c r="J285" s="208"/>
      <c r="K285" s="208"/>
      <c r="L285" s="213"/>
      <c r="M285" s="214"/>
      <c r="N285" s="215"/>
      <c r="O285" s="215"/>
      <c r="P285" s="215"/>
      <c r="Q285" s="215"/>
      <c r="R285" s="215"/>
      <c r="S285" s="215"/>
      <c r="T285" s="216"/>
      <c r="AT285" s="217" t="s">
        <v>159</v>
      </c>
      <c r="AU285" s="217" t="s">
        <v>88</v>
      </c>
      <c r="AV285" s="14" t="s">
        <v>162</v>
      </c>
      <c r="AW285" s="14" t="s">
        <v>34</v>
      </c>
      <c r="AX285" s="14" t="s">
        <v>81</v>
      </c>
      <c r="AY285" s="217" t="s">
        <v>151</v>
      </c>
    </row>
    <row r="286" spans="2:51" s="13" customFormat="1" ht="11.25">
      <c r="B286" s="195"/>
      <c r="C286" s="196"/>
      <c r="D286" s="197" t="s">
        <v>159</v>
      </c>
      <c r="E286" s="196"/>
      <c r="F286" s="199" t="s">
        <v>408</v>
      </c>
      <c r="G286" s="196"/>
      <c r="H286" s="200">
        <v>7.98</v>
      </c>
      <c r="I286" s="201"/>
      <c r="J286" s="196"/>
      <c r="K286" s="196"/>
      <c r="L286" s="202"/>
      <c r="M286" s="203"/>
      <c r="N286" s="204"/>
      <c r="O286" s="204"/>
      <c r="P286" s="204"/>
      <c r="Q286" s="204"/>
      <c r="R286" s="204"/>
      <c r="S286" s="204"/>
      <c r="T286" s="205"/>
      <c r="AT286" s="206" t="s">
        <v>159</v>
      </c>
      <c r="AU286" s="206" t="s">
        <v>88</v>
      </c>
      <c r="AV286" s="13" t="s">
        <v>88</v>
      </c>
      <c r="AW286" s="13" t="s">
        <v>4</v>
      </c>
      <c r="AX286" s="13" t="s">
        <v>81</v>
      </c>
      <c r="AY286" s="206" t="s">
        <v>151</v>
      </c>
    </row>
    <row r="287" spans="2:63" s="12" customFormat="1" ht="22.9" customHeight="1">
      <c r="B287" s="166"/>
      <c r="C287" s="167"/>
      <c r="D287" s="168" t="s">
        <v>72</v>
      </c>
      <c r="E287" s="180" t="s">
        <v>185</v>
      </c>
      <c r="F287" s="180" t="s">
        <v>409</v>
      </c>
      <c r="G287" s="167"/>
      <c r="H287" s="167"/>
      <c r="I287" s="170"/>
      <c r="J287" s="181">
        <f>BK287</f>
        <v>0</v>
      </c>
      <c r="K287" s="167"/>
      <c r="L287" s="172"/>
      <c r="M287" s="173"/>
      <c r="N287" s="174"/>
      <c r="O287" s="174"/>
      <c r="P287" s="175">
        <f>SUM(P288:P403)</f>
        <v>0</v>
      </c>
      <c r="Q287" s="174"/>
      <c r="R287" s="175">
        <f>SUM(R288:R403)</f>
        <v>29.318674539999996</v>
      </c>
      <c r="S287" s="174"/>
      <c r="T287" s="176">
        <f>SUM(T288:T403)</f>
        <v>2.92132</v>
      </c>
      <c r="AR287" s="177" t="s">
        <v>81</v>
      </c>
      <c r="AT287" s="178" t="s">
        <v>72</v>
      </c>
      <c r="AU287" s="178" t="s">
        <v>81</v>
      </c>
      <c r="AY287" s="177" t="s">
        <v>151</v>
      </c>
      <c r="BK287" s="179">
        <f>SUM(BK288:BK403)</f>
        <v>0</v>
      </c>
    </row>
    <row r="288" spans="1:65" s="2" customFormat="1" ht="16.5" customHeight="1">
      <c r="A288" s="37"/>
      <c r="B288" s="38"/>
      <c r="C288" s="182" t="s">
        <v>410</v>
      </c>
      <c r="D288" s="182" t="s">
        <v>153</v>
      </c>
      <c r="E288" s="183" t="s">
        <v>411</v>
      </c>
      <c r="F288" s="184" t="s">
        <v>412</v>
      </c>
      <c r="G288" s="185" t="s">
        <v>96</v>
      </c>
      <c r="H288" s="186">
        <v>381.194</v>
      </c>
      <c r="I288" s="187"/>
      <c r="J288" s="188">
        <f>ROUND(I288*H288,2)</f>
        <v>0</v>
      </c>
      <c r="K288" s="184" t="s">
        <v>165</v>
      </c>
      <c r="L288" s="42"/>
      <c r="M288" s="189" t="s">
        <v>21</v>
      </c>
      <c r="N288" s="190" t="s">
        <v>45</v>
      </c>
      <c r="O288" s="67"/>
      <c r="P288" s="191">
        <f>O288*H288</f>
        <v>0</v>
      </c>
      <c r="Q288" s="191">
        <v>0.008</v>
      </c>
      <c r="R288" s="191">
        <f>Q288*H288</f>
        <v>3.0495520000000003</v>
      </c>
      <c r="S288" s="191">
        <v>0</v>
      </c>
      <c r="T288" s="192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93" t="s">
        <v>157</v>
      </c>
      <c r="AT288" s="193" t="s">
        <v>153</v>
      </c>
      <c r="AU288" s="193" t="s">
        <v>88</v>
      </c>
      <c r="AY288" s="20" t="s">
        <v>151</v>
      </c>
      <c r="BE288" s="194">
        <f>IF(N288="základní",J288,0)</f>
        <v>0</v>
      </c>
      <c r="BF288" s="194">
        <f>IF(N288="snížená",J288,0)</f>
        <v>0</v>
      </c>
      <c r="BG288" s="194">
        <f>IF(N288="zákl. přenesená",J288,0)</f>
        <v>0</v>
      </c>
      <c r="BH288" s="194">
        <f>IF(N288="sníž. přenesená",J288,0)</f>
        <v>0</v>
      </c>
      <c r="BI288" s="194">
        <f>IF(N288="nulová",J288,0)</f>
        <v>0</v>
      </c>
      <c r="BJ288" s="20" t="s">
        <v>88</v>
      </c>
      <c r="BK288" s="194">
        <f>ROUND(I288*H288,2)</f>
        <v>0</v>
      </c>
      <c r="BL288" s="20" t="s">
        <v>157</v>
      </c>
      <c r="BM288" s="193" t="s">
        <v>413</v>
      </c>
    </row>
    <row r="289" spans="1:47" s="2" customFormat="1" ht="11.25">
      <c r="A289" s="37"/>
      <c r="B289" s="38"/>
      <c r="C289" s="39"/>
      <c r="D289" s="218" t="s">
        <v>167</v>
      </c>
      <c r="E289" s="39"/>
      <c r="F289" s="219" t="s">
        <v>414</v>
      </c>
      <c r="G289" s="39"/>
      <c r="H289" s="39"/>
      <c r="I289" s="220"/>
      <c r="J289" s="39"/>
      <c r="K289" s="39"/>
      <c r="L289" s="42"/>
      <c r="M289" s="221"/>
      <c r="N289" s="222"/>
      <c r="O289" s="67"/>
      <c r="P289" s="67"/>
      <c r="Q289" s="67"/>
      <c r="R289" s="67"/>
      <c r="S289" s="67"/>
      <c r="T289" s="68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20" t="s">
        <v>167</v>
      </c>
      <c r="AU289" s="20" t="s">
        <v>88</v>
      </c>
    </row>
    <row r="290" spans="1:47" s="2" customFormat="1" ht="19.5">
      <c r="A290" s="37"/>
      <c r="B290" s="38"/>
      <c r="C290" s="39"/>
      <c r="D290" s="197" t="s">
        <v>255</v>
      </c>
      <c r="E290" s="39"/>
      <c r="F290" s="244" t="s">
        <v>415</v>
      </c>
      <c r="G290" s="39"/>
      <c r="H290" s="39"/>
      <c r="I290" s="220"/>
      <c r="J290" s="39"/>
      <c r="K290" s="39"/>
      <c r="L290" s="42"/>
      <c r="M290" s="221"/>
      <c r="N290" s="222"/>
      <c r="O290" s="67"/>
      <c r="P290" s="67"/>
      <c r="Q290" s="67"/>
      <c r="R290" s="67"/>
      <c r="S290" s="67"/>
      <c r="T290" s="68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20" t="s">
        <v>255</v>
      </c>
      <c r="AU290" s="20" t="s">
        <v>88</v>
      </c>
    </row>
    <row r="291" spans="2:51" s="15" customFormat="1" ht="11.25">
      <c r="B291" s="223"/>
      <c r="C291" s="224"/>
      <c r="D291" s="197" t="s">
        <v>159</v>
      </c>
      <c r="E291" s="225" t="s">
        <v>21</v>
      </c>
      <c r="F291" s="226" t="s">
        <v>416</v>
      </c>
      <c r="G291" s="224"/>
      <c r="H291" s="225" t="s">
        <v>21</v>
      </c>
      <c r="I291" s="227"/>
      <c r="J291" s="224"/>
      <c r="K291" s="224"/>
      <c r="L291" s="228"/>
      <c r="M291" s="229"/>
      <c r="N291" s="230"/>
      <c r="O291" s="230"/>
      <c r="P291" s="230"/>
      <c r="Q291" s="230"/>
      <c r="R291" s="230"/>
      <c r="S291" s="230"/>
      <c r="T291" s="231"/>
      <c r="AT291" s="232" t="s">
        <v>159</v>
      </c>
      <c r="AU291" s="232" t="s">
        <v>88</v>
      </c>
      <c r="AV291" s="15" t="s">
        <v>81</v>
      </c>
      <c r="AW291" s="15" t="s">
        <v>34</v>
      </c>
      <c r="AX291" s="15" t="s">
        <v>73</v>
      </c>
      <c r="AY291" s="232" t="s">
        <v>151</v>
      </c>
    </row>
    <row r="292" spans="2:51" s="13" customFormat="1" ht="11.25">
      <c r="B292" s="195"/>
      <c r="C292" s="196"/>
      <c r="D292" s="197" t="s">
        <v>159</v>
      </c>
      <c r="E292" s="198" t="s">
        <v>21</v>
      </c>
      <c r="F292" s="199" t="s">
        <v>417</v>
      </c>
      <c r="G292" s="196"/>
      <c r="H292" s="200">
        <v>381.194</v>
      </c>
      <c r="I292" s="201"/>
      <c r="J292" s="196"/>
      <c r="K292" s="196"/>
      <c r="L292" s="202"/>
      <c r="M292" s="203"/>
      <c r="N292" s="204"/>
      <c r="O292" s="204"/>
      <c r="P292" s="204"/>
      <c r="Q292" s="204"/>
      <c r="R292" s="204"/>
      <c r="S292" s="204"/>
      <c r="T292" s="205"/>
      <c r="AT292" s="206" t="s">
        <v>159</v>
      </c>
      <c r="AU292" s="206" t="s">
        <v>88</v>
      </c>
      <c r="AV292" s="13" t="s">
        <v>88</v>
      </c>
      <c r="AW292" s="13" t="s">
        <v>34</v>
      </c>
      <c r="AX292" s="13" t="s">
        <v>73</v>
      </c>
      <c r="AY292" s="206" t="s">
        <v>151</v>
      </c>
    </row>
    <row r="293" spans="2:51" s="14" customFormat="1" ht="11.25">
      <c r="B293" s="207"/>
      <c r="C293" s="208"/>
      <c r="D293" s="197" t="s">
        <v>159</v>
      </c>
      <c r="E293" s="209" t="s">
        <v>21</v>
      </c>
      <c r="F293" s="210" t="s">
        <v>161</v>
      </c>
      <c r="G293" s="208"/>
      <c r="H293" s="211">
        <v>381.194</v>
      </c>
      <c r="I293" s="212"/>
      <c r="J293" s="208"/>
      <c r="K293" s="208"/>
      <c r="L293" s="213"/>
      <c r="M293" s="214"/>
      <c r="N293" s="215"/>
      <c r="O293" s="215"/>
      <c r="P293" s="215"/>
      <c r="Q293" s="215"/>
      <c r="R293" s="215"/>
      <c r="S293" s="215"/>
      <c r="T293" s="216"/>
      <c r="AT293" s="217" t="s">
        <v>159</v>
      </c>
      <c r="AU293" s="217" t="s">
        <v>88</v>
      </c>
      <c r="AV293" s="14" t="s">
        <v>162</v>
      </c>
      <c r="AW293" s="14" t="s">
        <v>34</v>
      </c>
      <c r="AX293" s="14" t="s">
        <v>81</v>
      </c>
      <c r="AY293" s="217" t="s">
        <v>151</v>
      </c>
    </row>
    <row r="294" spans="1:65" s="2" customFormat="1" ht="24.2" customHeight="1">
      <c r="A294" s="37"/>
      <c r="B294" s="38"/>
      <c r="C294" s="182" t="s">
        <v>418</v>
      </c>
      <c r="D294" s="182" t="s">
        <v>153</v>
      </c>
      <c r="E294" s="183" t="s">
        <v>419</v>
      </c>
      <c r="F294" s="184" t="s">
        <v>420</v>
      </c>
      <c r="G294" s="185" t="s">
        <v>96</v>
      </c>
      <c r="H294" s="186">
        <v>381.194</v>
      </c>
      <c r="I294" s="187"/>
      <c r="J294" s="188">
        <f>ROUND(I294*H294,2)</f>
        <v>0</v>
      </c>
      <c r="K294" s="184" t="s">
        <v>165</v>
      </c>
      <c r="L294" s="42"/>
      <c r="M294" s="189" t="s">
        <v>21</v>
      </c>
      <c r="N294" s="190" t="s">
        <v>45</v>
      </c>
      <c r="O294" s="67"/>
      <c r="P294" s="191">
        <f>O294*H294</f>
        <v>0</v>
      </c>
      <c r="Q294" s="191">
        <v>0.012</v>
      </c>
      <c r="R294" s="191">
        <f>Q294*H294</f>
        <v>4.574328</v>
      </c>
      <c r="S294" s="191">
        <v>0</v>
      </c>
      <c r="T294" s="192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93" t="s">
        <v>157</v>
      </c>
      <c r="AT294" s="193" t="s">
        <v>153</v>
      </c>
      <c r="AU294" s="193" t="s">
        <v>88</v>
      </c>
      <c r="AY294" s="20" t="s">
        <v>151</v>
      </c>
      <c r="BE294" s="194">
        <f>IF(N294="základní",J294,0)</f>
        <v>0</v>
      </c>
      <c r="BF294" s="194">
        <f>IF(N294="snížená",J294,0)</f>
        <v>0</v>
      </c>
      <c r="BG294" s="194">
        <f>IF(N294="zákl. přenesená",J294,0)</f>
        <v>0</v>
      </c>
      <c r="BH294" s="194">
        <f>IF(N294="sníž. přenesená",J294,0)</f>
        <v>0</v>
      </c>
      <c r="BI294" s="194">
        <f>IF(N294="nulová",J294,0)</f>
        <v>0</v>
      </c>
      <c r="BJ294" s="20" t="s">
        <v>88</v>
      </c>
      <c r="BK294" s="194">
        <f>ROUND(I294*H294,2)</f>
        <v>0</v>
      </c>
      <c r="BL294" s="20" t="s">
        <v>157</v>
      </c>
      <c r="BM294" s="193" t="s">
        <v>421</v>
      </c>
    </row>
    <row r="295" spans="1:47" s="2" customFormat="1" ht="11.25">
      <c r="A295" s="37"/>
      <c r="B295" s="38"/>
      <c r="C295" s="39"/>
      <c r="D295" s="218" t="s">
        <v>167</v>
      </c>
      <c r="E295" s="39"/>
      <c r="F295" s="219" t="s">
        <v>422</v>
      </c>
      <c r="G295" s="39"/>
      <c r="H295" s="39"/>
      <c r="I295" s="220"/>
      <c r="J295" s="39"/>
      <c r="K295" s="39"/>
      <c r="L295" s="42"/>
      <c r="M295" s="221"/>
      <c r="N295" s="222"/>
      <c r="O295" s="67"/>
      <c r="P295" s="67"/>
      <c r="Q295" s="67"/>
      <c r="R295" s="67"/>
      <c r="S295" s="67"/>
      <c r="T295" s="68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20" t="s">
        <v>167</v>
      </c>
      <c r="AU295" s="20" t="s">
        <v>88</v>
      </c>
    </row>
    <row r="296" spans="1:47" s="2" customFormat="1" ht="19.5">
      <c r="A296" s="37"/>
      <c r="B296" s="38"/>
      <c r="C296" s="39"/>
      <c r="D296" s="197" t="s">
        <v>255</v>
      </c>
      <c r="E296" s="39"/>
      <c r="F296" s="244" t="s">
        <v>415</v>
      </c>
      <c r="G296" s="39"/>
      <c r="H296" s="39"/>
      <c r="I296" s="220"/>
      <c r="J296" s="39"/>
      <c r="K296" s="39"/>
      <c r="L296" s="42"/>
      <c r="M296" s="221"/>
      <c r="N296" s="222"/>
      <c r="O296" s="67"/>
      <c r="P296" s="67"/>
      <c r="Q296" s="67"/>
      <c r="R296" s="67"/>
      <c r="S296" s="67"/>
      <c r="T296" s="68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20" t="s">
        <v>255</v>
      </c>
      <c r="AU296" s="20" t="s">
        <v>88</v>
      </c>
    </row>
    <row r="297" spans="2:51" s="15" customFormat="1" ht="11.25">
      <c r="B297" s="223"/>
      <c r="C297" s="224"/>
      <c r="D297" s="197" t="s">
        <v>159</v>
      </c>
      <c r="E297" s="225" t="s">
        <v>21</v>
      </c>
      <c r="F297" s="226" t="s">
        <v>416</v>
      </c>
      <c r="G297" s="224"/>
      <c r="H297" s="225" t="s">
        <v>21</v>
      </c>
      <c r="I297" s="227"/>
      <c r="J297" s="224"/>
      <c r="K297" s="224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159</v>
      </c>
      <c r="AU297" s="232" t="s">
        <v>88</v>
      </c>
      <c r="AV297" s="15" t="s">
        <v>81</v>
      </c>
      <c r="AW297" s="15" t="s">
        <v>34</v>
      </c>
      <c r="AX297" s="15" t="s">
        <v>73</v>
      </c>
      <c r="AY297" s="232" t="s">
        <v>151</v>
      </c>
    </row>
    <row r="298" spans="2:51" s="13" customFormat="1" ht="11.25">
      <c r="B298" s="195"/>
      <c r="C298" s="196"/>
      <c r="D298" s="197" t="s">
        <v>159</v>
      </c>
      <c r="E298" s="198" t="s">
        <v>21</v>
      </c>
      <c r="F298" s="199" t="s">
        <v>417</v>
      </c>
      <c r="G298" s="196"/>
      <c r="H298" s="200">
        <v>381.194</v>
      </c>
      <c r="I298" s="201"/>
      <c r="J298" s="196"/>
      <c r="K298" s="196"/>
      <c r="L298" s="202"/>
      <c r="M298" s="203"/>
      <c r="N298" s="204"/>
      <c r="O298" s="204"/>
      <c r="P298" s="204"/>
      <c r="Q298" s="204"/>
      <c r="R298" s="204"/>
      <c r="S298" s="204"/>
      <c r="T298" s="205"/>
      <c r="AT298" s="206" t="s">
        <v>159</v>
      </c>
      <c r="AU298" s="206" t="s">
        <v>88</v>
      </c>
      <c r="AV298" s="13" t="s">
        <v>88</v>
      </c>
      <c r="AW298" s="13" t="s">
        <v>34</v>
      </c>
      <c r="AX298" s="13" t="s">
        <v>73</v>
      </c>
      <c r="AY298" s="206" t="s">
        <v>151</v>
      </c>
    </row>
    <row r="299" spans="2:51" s="14" customFormat="1" ht="11.25">
      <c r="B299" s="207"/>
      <c r="C299" s="208"/>
      <c r="D299" s="197" t="s">
        <v>159</v>
      </c>
      <c r="E299" s="209" t="s">
        <v>21</v>
      </c>
      <c r="F299" s="210" t="s">
        <v>161</v>
      </c>
      <c r="G299" s="208"/>
      <c r="H299" s="211">
        <v>381.194</v>
      </c>
      <c r="I299" s="212"/>
      <c r="J299" s="208"/>
      <c r="K299" s="208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159</v>
      </c>
      <c r="AU299" s="217" t="s">
        <v>88</v>
      </c>
      <c r="AV299" s="14" t="s">
        <v>162</v>
      </c>
      <c r="AW299" s="14" t="s">
        <v>34</v>
      </c>
      <c r="AX299" s="14" t="s">
        <v>81</v>
      </c>
      <c r="AY299" s="217" t="s">
        <v>151</v>
      </c>
    </row>
    <row r="300" spans="1:65" s="2" customFormat="1" ht="21.75" customHeight="1">
      <c r="A300" s="37"/>
      <c r="B300" s="38"/>
      <c r="C300" s="182" t="s">
        <v>423</v>
      </c>
      <c r="D300" s="182" t="s">
        <v>153</v>
      </c>
      <c r="E300" s="183" t="s">
        <v>424</v>
      </c>
      <c r="F300" s="184" t="s">
        <v>425</v>
      </c>
      <c r="G300" s="185" t="s">
        <v>96</v>
      </c>
      <c r="H300" s="186">
        <v>349.409</v>
      </c>
      <c r="I300" s="187"/>
      <c r="J300" s="188">
        <f>ROUND(I300*H300,2)</f>
        <v>0</v>
      </c>
      <c r="K300" s="184" t="s">
        <v>165</v>
      </c>
      <c r="L300" s="42"/>
      <c r="M300" s="189" t="s">
        <v>21</v>
      </c>
      <c r="N300" s="190" t="s">
        <v>45</v>
      </c>
      <c r="O300" s="67"/>
      <c r="P300" s="191">
        <f>O300*H300</f>
        <v>0</v>
      </c>
      <c r="Q300" s="191">
        <v>0.0162</v>
      </c>
      <c r="R300" s="191">
        <f>Q300*H300</f>
        <v>5.6604258</v>
      </c>
      <c r="S300" s="191">
        <v>0</v>
      </c>
      <c r="T300" s="192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93" t="s">
        <v>157</v>
      </c>
      <c r="AT300" s="193" t="s">
        <v>153</v>
      </c>
      <c r="AU300" s="193" t="s">
        <v>88</v>
      </c>
      <c r="AY300" s="20" t="s">
        <v>151</v>
      </c>
      <c r="BE300" s="194">
        <f>IF(N300="základní",J300,0)</f>
        <v>0</v>
      </c>
      <c r="BF300" s="194">
        <f>IF(N300="snížená",J300,0)</f>
        <v>0</v>
      </c>
      <c r="BG300" s="194">
        <f>IF(N300="zákl. přenesená",J300,0)</f>
        <v>0</v>
      </c>
      <c r="BH300" s="194">
        <f>IF(N300="sníž. přenesená",J300,0)</f>
        <v>0</v>
      </c>
      <c r="BI300" s="194">
        <f>IF(N300="nulová",J300,0)</f>
        <v>0</v>
      </c>
      <c r="BJ300" s="20" t="s">
        <v>88</v>
      </c>
      <c r="BK300" s="194">
        <f>ROUND(I300*H300,2)</f>
        <v>0</v>
      </c>
      <c r="BL300" s="20" t="s">
        <v>157</v>
      </c>
      <c r="BM300" s="193" t="s">
        <v>426</v>
      </c>
    </row>
    <row r="301" spans="1:47" s="2" customFormat="1" ht="11.25">
      <c r="A301" s="37"/>
      <c r="B301" s="38"/>
      <c r="C301" s="39"/>
      <c r="D301" s="218" t="s">
        <v>167</v>
      </c>
      <c r="E301" s="39"/>
      <c r="F301" s="219" t="s">
        <v>427</v>
      </c>
      <c r="G301" s="39"/>
      <c r="H301" s="39"/>
      <c r="I301" s="220"/>
      <c r="J301" s="39"/>
      <c r="K301" s="39"/>
      <c r="L301" s="42"/>
      <c r="M301" s="221"/>
      <c r="N301" s="222"/>
      <c r="O301" s="67"/>
      <c r="P301" s="67"/>
      <c r="Q301" s="67"/>
      <c r="R301" s="67"/>
      <c r="S301" s="67"/>
      <c r="T301" s="68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20" t="s">
        <v>167</v>
      </c>
      <c r="AU301" s="20" t="s">
        <v>88</v>
      </c>
    </row>
    <row r="302" spans="1:47" s="2" customFormat="1" ht="19.5">
      <c r="A302" s="37"/>
      <c r="B302" s="38"/>
      <c r="C302" s="39"/>
      <c r="D302" s="197" t="s">
        <v>255</v>
      </c>
      <c r="E302" s="39"/>
      <c r="F302" s="244" t="s">
        <v>428</v>
      </c>
      <c r="G302" s="39"/>
      <c r="H302" s="39"/>
      <c r="I302" s="220"/>
      <c r="J302" s="39"/>
      <c r="K302" s="39"/>
      <c r="L302" s="42"/>
      <c r="M302" s="221"/>
      <c r="N302" s="222"/>
      <c r="O302" s="67"/>
      <c r="P302" s="67"/>
      <c r="Q302" s="67"/>
      <c r="R302" s="67"/>
      <c r="S302" s="67"/>
      <c r="T302" s="68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20" t="s">
        <v>255</v>
      </c>
      <c r="AU302" s="20" t="s">
        <v>88</v>
      </c>
    </row>
    <row r="303" spans="2:51" s="15" customFormat="1" ht="11.25">
      <c r="B303" s="223"/>
      <c r="C303" s="224"/>
      <c r="D303" s="197" t="s">
        <v>159</v>
      </c>
      <c r="E303" s="225" t="s">
        <v>21</v>
      </c>
      <c r="F303" s="226" t="s">
        <v>429</v>
      </c>
      <c r="G303" s="224"/>
      <c r="H303" s="225" t="s">
        <v>21</v>
      </c>
      <c r="I303" s="227"/>
      <c r="J303" s="224"/>
      <c r="K303" s="224"/>
      <c r="L303" s="228"/>
      <c r="M303" s="229"/>
      <c r="N303" s="230"/>
      <c r="O303" s="230"/>
      <c r="P303" s="230"/>
      <c r="Q303" s="230"/>
      <c r="R303" s="230"/>
      <c r="S303" s="230"/>
      <c r="T303" s="231"/>
      <c r="AT303" s="232" t="s">
        <v>159</v>
      </c>
      <c r="AU303" s="232" t="s">
        <v>88</v>
      </c>
      <c r="AV303" s="15" t="s">
        <v>81</v>
      </c>
      <c r="AW303" s="15" t="s">
        <v>34</v>
      </c>
      <c r="AX303" s="15" t="s">
        <v>73</v>
      </c>
      <c r="AY303" s="232" t="s">
        <v>151</v>
      </c>
    </row>
    <row r="304" spans="2:51" s="13" customFormat="1" ht="11.25">
      <c r="B304" s="195"/>
      <c r="C304" s="196"/>
      <c r="D304" s="197" t="s">
        <v>159</v>
      </c>
      <c r="E304" s="198" t="s">
        <v>21</v>
      </c>
      <c r="F304" s="199" t="s">
        <v>417</v>
      </c>
      <c r="G304" s="196"/>
      <c r="H304" s="200">
        <v>381.194</v>
      </c>
      <c r="I304" s="201"/>
      <c r="J304" s="196"/>
      <c r="K304" s="196"/>
      <c r="L304" s="202"/>
      <c r="M304" s="203"/>
      <c r="N304" s="204"/>
      <c r="O304" s="204"/>
      <c r="P304" s="204"/>
      <c r="Q304" s="204"/>
      <c r="R304" s="204"/>
      <c r="S304" s="204"/>
      <c r="T304" s="205"/>
      <c r="AT304" s="206" t="s">
        <v>159</v>
      </c>
      <c r="AU304" s="206" t="s">
        <v>88</v>
      </c>
      <c r="AV304" s="13" t="s">
        <v>88</v>
      </c>
      <c r="AW304" s="13" t="s">
        <v>34</v>
      </c>
      <c r="AX304" s="13" t="s">
        <v>73</v>
      </c>
      <c r="AY304" s="206" t="s">
        <v>151</v>
      </c>
    </row>
    <row r="305" spans="2:51" s="13" customFormat="1" ht="11.25">
      <c r="B305" s="195"/>
      <c r="C305" s="196"/>
      <c r="D305" s="197" t="s">
        <v>159</v>
      </c>
      <c r="E305" s="198" t="s">
        <v>21</v>
      </c>
      <c r="F305" s="199" t="s">
        <v>430</v>
      </c>
      <c r="G305" s="196"/>
      <c r="H305" s="200">
        <v>-31.785</v>
      </c>
      <c r="I305" s="201"/>
      <c r="J305" s="196"/>
      <c r="K305" s="196"/>
      <c r="L305" s="202"/>
      <c r="M305" s="203"/>
      <c r="N305" s="204"/>
      <c r="O305" s="204"/>
      <c r="P305" s="204"/>
      <c r="Q305" s="204"/>
      <c r="R305" s="204"/>
      <c r="S305" s="204"/>
      <c r="T305" s="205"/>
      <c r="AT305" s="206" t="s">
        <v>159</v>
      </c>
      <c r="AU305" s="206" t="s">
        <v>88</v>
      </c>
      <c r="AV305" s="13" t="s">
        <v>88</v>
      </c>
      <c r="AW305" s="13" t="s">
        <v>34</v>
      </c>
      <c r="AX305" s="13" t="s">
        <v>73</v>
      </c>
      <c r="AY305" s="206" t="s">
        <v>151</v>
      </c>
    </row>
    <row r="306" spans="2:51" s="14" customFormat="1" ht="11.25">
      <c r="B306" s="207"/>
      <c r="C306" s="208"/>
      <c r="D306" s="197" t="s">
        <v>159</v>
      </c>
      <c r="E306" s="209" t="s">
        <v>21</v>
      </c>
      <c r="F306" s="210" t="s">
        <v>161</v>
      </c>
      <c r="G306" s="208"/>
      <c r="H306" s="211">
        <v>349.409</v>
      </c>
      <c r="I306" s="212"/>
      <c r="J306" s="208"/>
      <c r="K306" s="208"/>
      <c r="L306" s="213"/>
      <c r="M306" s="214"/>
      <c r="N306" s="215"/>
      <c r="O306" s="215"/>
      <c r="P306" s="215"/>
      <c r="Q306" s="215"/>
      <c r="R306" s="215"/>
      <c r="S306" s="215"/>
      <c r="T306" s="216"/>
      <c r="AT306" s="217" t="s">
        <v>159</v>
      </c>
      <c r="AU306" s="217" t="s">
        <v>88</v>
      </c>
      <c r="AV306" s="14" t="s">
        <v>162</v>
      </c>
      <c r="AW306" s="14" t="s">
        <v>34</v>
      </c>
      <c r="AX306" s="14" t="s">
        <v>81</v>
      </c>
      <c r="AY306" s="217" t="s">
        <v>151</v>
      </c>
    </row>
    <row r="307" spans="1:65" s="2" customFormat="1" ht="24.2" customHeight="1">
      <c r="A307" s="37"/>
      <c r="B307" s="38"/>
      <c r="C307" s="182" t="s">
        <v>431</v>
      </c>
      <c r="D307" s="182" t="s">
        <v>153</v>
      </c>
      <c r="E307" s="183" t="s">
        <v>432</v>
      </c>
      <c r="F307" s="184" t="s">
        <v>433</v>
      </c>
      <c r="G307" s="185" t="s">
        <v>96</v>
      </c>
      <c r="H307" s="186">
        <v>698.818</v>
      </c>
      <c r="I307" s="187"/>
      <c r="J307" s="188">
        <f>ROUND(I307*H307,2)</f>
        <v>0</v>
      </c>
      <c r="K307" s="184" t="s">
        <v>165</v>
      </c>
      <c r="L307" s="42"/>
      <c r="M307" s="189" t="s">
        <v>21</v>
      </c>
      <c r="N307" s="190" t="s">
        <v>45</v>
      </c>
      <c r="O307" s="67"/>
      <c r="P307" s="191">
        <f>O307*H307</f>
        <v>0</v>
      </c>
      <c r="Q307" s="191">
        <v>0.0054</v>
      </c>
      <c r="R307" s="191">
        <f>Q307*H307</f>
        <v>3.7736172</v>
      </c>
      <c r="S307" s="191">
        <v>0</v>
      </c>
      <c r="T307" s="192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93" t="s">
        <v>157</v>
      </c>
      <c r="AT307" s="193" t="s">
        <v>153</v>
      </c>
      <c r="AU307" s="193" t="s">
        <v>88</v>
      </c>
      <c r="AY307" s="20" t="s">
        <v>151</v>
      </c>
      <c r="BE307" s="194">
        <f>IF(N307="základní",J307,0)</f>
        <v>0</v>
      </c>
      <c r="BF307" s="194">
        <f>IF(N307="snížená",J307,0)</f>
        <v>0</v>
      </c>
      <c r="BG307" s="194">
        <f>IF(N307="zákl. přenesená",J307,0)</f>
        <v>0</v>
      </c>
      <c r="BH307" s="194">
        <f>IF(N307="sníž. přenesená",J307,0)</f>
        <v>0</v>
      </c>
      <c r="BI307" s="194">
        <f>IF(N307="nulová",J307,0)</f>
        <v>0</v>
      </c>
      <c r="BJ307" s="20" t="s">
        <v>88</v>
      </c>
      <c r="BK307" s="194">
        <f>ROUND(I307*H307,2)</f>
        <v>0</v>
      </c>
      <c r="BL307" s="20" t="s">
        <v>157</v>
      </c>
      <c r="BM307" s="193" t="s">
        <v>434</v>
      </c>
    </row>
    <row r="308" spans="1:47" s="2" customFormat="1" ht="11.25">
      <c r="A308" s="37"/>
      <c r="B308" s="38"/>
      <c r="C308" s="39"/>
      <c r="D308" s="218" t="s">
        <v>167</v>
      </c>
      <c r="E308" s="39"/>
      <c r="F308" s="219" t="s">
        <v>435</v>
      </c>
      <c r="G308" s="39"/>
      <c r="H308" s="39"/>
      <c r="I308" s="220"/>
      <c r="J308" s="39"/>
      <c r="K308" s="39"/>
      <c r="L308" s="42"/>
      <c r="M308" s="221"/>
      <c r="N308" s="222"/>
      <c r="O308" s="67"/>
      <c r="P308" s="67"/>
      <c r="Q308" s="67"/>
      <c r="R308" s="67"/>
      <c r="S308" s="67"/>
      <c r="T308" s="68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20" t="s">
        <v>167</v>
      </c>
      <c r="AU308" s="20" t="s">
        <v>88</v>
      </c>
    </row>
    <row r="309" spans="1:47" s="2" customFormat="1" ht="19.5">
      <c r="A309" s="37"/>
      <c r="B309" s="38"/>
      <c r="C309" s="39"/>
      <c r="D309" s="197" t="s">
        <v>255</v>
      </c>
      <c r="E309" s="39"/>
      <c r="F309" s="244" t="s">
        <v>436</v>
      </c>
      <c r="G309" s="39"/>
      <c r="H309" s="39"/>
      <c r="I309" s="220"/>
      <c r="J309" s="39"/>
      <c r="K309" s="39"/>
      <c r="L309" s="42"/>
      <c r="M309" s="221"/>
      <c r="N309" s="222"/>
      <c r="O309" s="67"/>
      <c r="P309" s="67"/>
      <c r="Q309" s="67"/>
      <c r="R309" s="67"/>
      <c r="S309" s="67"/>
      <c r="T309" s="68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20" t="s">
        <v>255</v>
      </c>
      <c r="AU309" s="20" t="s">
        <v>88</v>
      </c>
    </row>
    <row r="310" spans="2:51" s="15" customFormat="1" ht="11.25">
      <c r="B310" s="223"/>
      <c r="C310" s="224"/>
      <c r="D310" s="197" t="s">
        <v>159</v>
      </c>
      <c r="E310" s="225" t="s">
        <v>21</v>
      </c>
      <c r="F310" s="226" t="s">
        <v>437</v>
      </c>
      <c r="G310" s="224"/>
      <c r="H310" s="225" t="s">
        <v>21</v>
      </c>
      <c r="I310" s="227"/>
      <c r="J310" s="224"/>
      <c r="K310" s="224"/>
      <c r="L310" s="228"/>
      <c r="M310" s="229"/>
      <c r="N310" s="230"/>
      <c r="O310" s="230"/>
      <c r="P310" s="230"/>
      <c r="Q310" s="230"/>
      <c r="R310" s="230"/>
      <c r="S310" s="230"/>
      <c r="T310" s="231"/>
      <c r="AT310" s="232" t="s">
        <v>159</v>
      </c>
      <c r="AU310" s="232" t="s">
        <v>88</v>
      </c>
      <c r="AV310" s="15" t="s">
        <v>81</v>
      </c>
      <c r="AW310" s="15" t="s">
        <v>34</v>
      </c>
      <c r="AX310" s="15" t="s">
        <v>73</v>
      </c>
      <c r="AY310" s="232" t="s">
        <v>151</v>
      </c>
    </row>
    <row r="311" spans="2:51" s="13" customFormat="1" ht="11.25">
      <c r="B311" s="195"/>
      <c r="C311" s="196"/>
      <c r="D311" s="197" t="s">
        <v>159</v>
      </c>
      <c r="E311" s="198" t="s">
        <v>21</v>
      </c>
      <c r="F311" s="199" t="s">
        <v>438</v>
      </c>
      <c r="G311" s="196"/>
      <c r="H311" s="200">
        <v>762.388</v>
      </c>
      <c r="I311" s="201"/>
      <c r="J311" s="196"/>
      <c r="K311" s="196"/>
      <c r="L311" s="202"/>
      <c r="M311" s="203"/>
      <c r="N311" s="204"/>
      <c r="O311" s="204"/>
      <c r="P311" s="204"/>
      <c r="Q311" s="204"/>
      <c r="R311" s="204"/>
      <c r="S311" s="204"/>
      <c r="T311" s="205"/>
      <c r="AT311" s="206" t="s">
        <v>159</v>
      </c>
      <c r="AU311" s="206" t="s">
        <v>88</v>
      </c>
      <c r="AV311" s="13" t="s">
        <v>88</v>
      </c>
      <c r="AW311" s="13" t="s">
        <v>34</v>
      </c>
      <c r="AX311" s="13" t="s">
        <v>73</v>
      </c>
      <c r="AY311" s="206" t="s">
        <v>151</v>
      </c>
    </row>
    <row r="312" spans="2:51" s="13" customFormat="1" ht="11.25">
      <c r="B312" s="195"/>
      <c r="C312" s="196"/>
      <c r="D312" s="197" t="s">
        <v>159</v>
      </c>
      <c r="E312" s="198" t="s">
        <v>21</v>
      </c>
      <c r="F312" s="199" t="s">
        <v>439</v>
      </c>
      <c r="G312" s="196"/>
      <c r="H312" s="200">
        <v>-63.57</v>
      </c>
      <c r="I312" s="201"/>
      <c r="J312" s="196"/>
      <c r="K312" s="196"/>
      <c r="L312" s="202"/>
      <c r="M312" s="203"/>
      <c r="N312" s="204"/>
      <c r="O312" s="204"/>
      <c r="P312" s="204"/>
      <c r="Q312" s="204"/>
      <c r="R312" s="204"/>
      <c r="S312" s="204"/>
      <c r="T312" s="205"/>
      <c r="AT312" s="206" t="s">
        <v>159</v>
      </c>
      <c r="AU312" s="206" t="s">
        <v>88</v>
      </c>
      <c r="AV312" s="13" t="s">
        <v>88</v>
      </c>
      <c r="AW312" s="13" t="s">
        <v>34</v>
      </c>
      <c r="AX312" s="13" t="s">
        <v>73</v>
      </c>
      <c r="AY312" s="206" t="s">
        <v>151</v>
      </c>
    </row>
    <row r="313" spans="2:51" s="14" customFormat="1" ht="11.25">
      <c r="B313" s="207"/>
      <c r="C313" s="208"/>
      <c r="D313" s="197" t="s">
        <v>159</v>
      </c>
      <c r="E313" s="209" t="s">
        <v>21</v>
      </c>
      <c r="F313" s="210" t="s">
        <v>161</v>
      </c>
      <c r="G313" s="208"/>
      <c r="H313" s="211">
        <v>698.818</v>
      </c>
      <c r="I313" s="212"/>
      <c r="J313" s="208"/>
      <c r="K313" s="208"/>
      <c r="L313" s="213"/>
      <c r="M313" s="214"/>
      <c r="N313" s="215"/>
      <c r="O313" s="215"/>
      <c r="P313" s="215"/>
      <c r="Q313" s="215"/>
      <c r="R313" s="215"/>
      <c r="S313" s="215"/>
      <c r="T313" s="216"/>
      <c r="AT313" s="217" t="s">
        <v>159</v>
      </c>
      <c r="AU313" s="217" t="s">
        <v>88</v>
      </c>
      <c r="AV313" s="14" t="s">
        <v>162</v>
      </c>
      <c r="AW313" s="14" t="s">
        <v>34</v>
      </c>
      <c r="AX313" s="14" t="s">
        <v>81</v>
      </c>
      <c r="AY313" s="217" t="s">
        <v>151</v>
      </c>
    </row>
    <row r="314" spans="1:65" s="2" customFormat="1" ht="16.5" customHeight="1">
      <c r="A314" s="37"/>
      <c r="B314" s="38"/>
      <c r="C314" s="182" t="s">
        <v>440</v>
      </c>
      <c r="D314" s="182" t="s">
        <v>153</v>
      </c>
      <c r="E314" s="183" t="s">
        <v>441</v>
      </c>
      <c r="F314" s="184" t="s">
        <v>442</v>
      </c>
      <c r="G314" s="185" t="s">
        <v>96</v>
      </c>
      <c r="H314" s="186">
        <v>381.194</v>
      </c>
      <c r="I314" s="187"/>
      <c r="J314" s="188">
        <f>ROUND(I314*H314,2)</f>
        <v>0</v>
      </c>
      <c r="K314" s="184" t="s">
        <v>165</v>
      </c>
      <c r="L314" s="42"/>
      <c r="M314" s="189" t="s">
        <v>21</v>
      </c>
      <c r="N314" s="190" t="s">
        <v>45</v>
      </c>
      <c r="O314" s="67"/>
      <c r="P314" s="191">
        <f>O314*H314</f>
        <v>0</v>
      </c>
      <c r="Q314" s="191">
        <v>0.004</v>
      </c>
      <c r="R314" s="191">
        <f>Q314*H314</f>
        <v>1.5247760000000001</v>
      </c>
      <c r="S314" s="191">
        <v>0</v>
      </c>
      <c r="T314" s="192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93" t="s">
        <v>157</v>
      </c>
      <c r="AT314" s="193" t="s">
        <v>153</v>
      </c>
      <c r="AU314" s="193" t="s">
        <v>88</v>
      </c>
      <c r="AY314" s="20" t="s">
        <v>151</v>
      </c>
      <c r="BE314" s="194">
        <f>IF(N314="základní",J314,0)</f>
        <v>0</v>
      </c>
      <c r="BF314" s="194">
        <f>IF(N314="snížená",J314,0)</f>
        <v>0</v>
      </c>
      <c r="BG314" s="194">
        <f>IF(N314="zákl. přenesená",J314,0)</f>
        <v>0</v>
      </c>
      <c r="BH314" s="194">
        <f>IF(N314="sníž. přenesená",J314,0)</f>
        <v>0</v>
      </c>
      <c r="BI314" s="194">
        <f>IF(N314="nulová",J314,0)</f>
        <v>0</v>
      </c>
      <c r="BJ314" s="20" t="s">
        <v>88</v>
      </c>
      <c r="BK314" s="194">
        <f>ROUND(I314*H314,2)</f>
        <v>0</v>
      </c>
      <c r="BL314" s="20" t="s">
        <v>157</v>
      </c>
      <c r="BM314" s="193" t="s">
        <v>443</v>
      </c>
    </row>
    <row r="315" spans="1:47" s="2" customFormat="1" ht="11.25">
      <c r="A315" s="37"/>
      <c r="B315" s="38"/>
      <c r="C315" s="39"/>
      <c r="D315" s="218" t="s">
        <v>167</v>
      </c>
      <c r="E315" s="39"/>
      <c r="F315" s="219" t="s">
        <v>444</v>
      </c>
      <c r="G315" s="39"/>
      <c r="H315" s="39"/>
      <c r="I315" s="220"/>
      <c r="J315" s="39"/>
      <c r="K315" s="39"/>
      <c r="L315" s="42"/>
      <c r="M315" s="221"/>
      <c r="N315" s="222"/>
      <c r="O315" s="67"/>
      <c r="P315" s="67"/>
      <c r="Q315" s="67"/>
      <c r="R315" s="67"/>
      <c r="S315" s="67"/>
      <c r="T315" s="68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20" t="s">
        <v>167</v>
      </c>
      <c r="AU315" s="20" t="s">
        <v>88</v>
      </c>
    </row>
    <row r="316" spans="1:47" s="2" customFormat="1" ht="19.5">
      <c r="A316" s="37"/>
      <c r="B316" s="38"/>
      <c r="C316" s="39"/>
      <c r="D316" s="197" t="s">
        <v>255</v>
      </c>
      <c r="E316" s="39"/>
      <c r="F316" s="244" t="s">
        <v>415</v>
      </c>
      <c r="G316" s="39"/>
      <c r="H316" s="39"/>
      <c r="I316" s="220"/>
      <c r="J316" s="39"/>
      <c r="K316" s="39"/>
      <c r="L316" s="42"/>
      <c r="M316" s="221"/>
      <c r="N316" s="222"/>
      <c r="O316" s="67"/>
      <c r="P316" s="67"/>
      <c r="Q316" s="67"/>
      <c r="R316" s="67"/>
      <c r="S316" s="67"/>
      <c r="T316" s="68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20" t="s">
        <v>255</v>
      </c>
      <c r="AU316" s="20" t="s">
        <v>88</v>
      </c>
    </row>
    <row r="317" spans="2:51" s="15" customFormat="1" ht="11.25">
      <c r="B317" s="223"/>
      <c r="C317" s="224"/>
      <c r="D317" s="197" t="s">
        <v>159</v>
      </c>
      <c r="E317" s="225" t="s">
        <v>21</v>
      </c>
      <c r="F317" s="226" t="s">
        <v>416</v>
      </c>
      <c r="G317" s="224"/>
      <c r="H317" s="225" t="s">
        <v>21</v>
      </c>
      <c r="I317" s="227"/>
      <c r="J317" s="224"/>
      <c r="K317" s="224"/>
      <c r="L317" s="228"/>
      <c r="M317" s="229"/>
      <c r="N317" s="230"/>
      <c r="O317" s="230"/>
      <c r="P317" s="230"/>
      <c r="Q317" s="230"/>
      <c r="R317" s="230"/>
      <c r="S317" s="230"/>
      <c r="T317" s="231"/>
      <c r="AT317" s="232" t="s">
        <v>159</v>
      </c>
      <c r="AU317" s="232" t="s">
        <v>88</v>
      </c>
      <c r="AV317" s="15" t="s">
        <v>81</v>
      </c>
      <c r="AW317" s="15" t="s">
        <v>34</v>
      </c>
      <c r="AX317" s="15" t="s">
        <v>73</v>
      </c>
      <c r="AY317" s="232" t="s">
        <v>151</v>
      </c>
    </row>
    <row r="318" spans="2:51" s="13" customFormat="1" ht="11.25">
      <c r="B318" s="195"/>
      <c r="C318" s="196"/>
      <c r="D318" s="197" t="s">
        <v>159</v>
      </c>
      <c r="E318" s="198" t="s">
        <v>21</v>
      </c>
      <c r="F318" s="199" t="s">
        <v>417</v>
      </c>
      <c r="G318" s="196"/>
      <c r="H318" s="200">
        <v>381.194</v>
      </c>
      <c r="I318" s="201"/>
      <c r="J318" s="196"/>
      <c r="K318" s="196"/>
      <c r="L318" s="202"/>
      <c r="M318" s="203"/>
      <c r="N318" s="204"/>
      <c r="O318" s="204"/>
      <c r="P318" s="204"/>
      <c r="Q318" s="204"/>
      <c r="R318" s="204"/>
      <c r="S318" s="204"/>
      <c r="T318" s="205"/>
      <c r="AT318" s="206" t="s">
        <v>159</v>
      </c>
      <c r="AU318" s="206" t="s">
        <v>88</v>
      </c>
      <c r="AV318" s="13" t="s">
        <v>88</v>
      </c>
      <c r="AW318" s="13" t="s">
        <v>34</v>
      </c>
      <c r="AX318" s="13" t="s">
        <v>73</v>
      </c>
      <c r="AY318" s="206" t="s">
        <v>151</v>
      </c>
    </row>
    <row r="319" spans="2:51" s="14" customFormat="1" ht="11.25">
      <c r="B319" s="207"/>
      <c r="C319" s="208"/>
      <c r="D319" s="197" t="s">
        <v>159</v>
      </c>
      <c r="E319" s="209" t="s">
        <v>21</v>
      </c>
      <c r="F319" s="210" t="s">
        <v>161</v>
      </c>
      <c r="G319" s="208"/>
      <c r="H319" s="211">
        <v>381.194</v>
      </c>
      <c r="I319" s="212"/>
      <c r="J319" s="208"/>
      <c r="K319" s="208"/>
      <c r="L319" s="213"/>
      <c r="M319" s="214"/>
      <c r="N319" s="215"/>
      <c r="O319" s="215"/>
      <c r="P319" s="215"/>
      <c r="Q319" s="215"/>
      <c r="R319" s="215"/>
      <c r="S319" s="215"/>
      <c r="T319" s="216"/>
      <c r="AT319" s="217" t="s">
        <v>159</v>
      </c>
      <c r="AU319" s="217" t="s">
        <v>88</v>
      </c>
      <c r="AV319" s="14" t="s">
        <v>162</v>
      </c>
      <c r="AW319" s="14" t="s">
        <v>34</v>
      </c>
      <c r="AX319" s="14" t="s">
        <v>81</v>
      </c>
      <c r="AY319" s="217" t="s">
        <v>151</v>
      </c>
    </row>
    <row r="320" spans="1:65" s="2" customFormat="1" ht="45" customHeight="1">
      <c r="A320" s="37"/>
      <c r="B320" s="38"/>
      <c r="C320" s="182" t="s">
        <v>445</v>
      </c>
      <c r="D320" s="182" t="s">
        <v>153</v>
      </c>
      <c r="E320" s="183" t="s">
        <v>446</v>
      </c>
      <c r="F320" s="184" t="s">
        <v>447</v>
      </c>
      <c r="G320" s="185" t="s">
        <v>96</v>
      </c>
      <c r="H320" s="186">
        <v>31.785</v>
      </c>
      <c r="I320" s="187"/>
      <c r="J320" s="188">
        <f>ROUND(I320*H320,2)</f>
        <v>0</v>
      </c>
      <c r="K320" s="184" t="s">
        <v>156</v>
      </c>
      <c r="L320" s="42"/>
      <c r="M320" s="189" t="s">
        <v>21</v>
      </c>
      <c r="N320" s="190" t="s">
        <v>45</v>
      </c>
      <c r="O320" s="67"/>
      <c r="P320" s="191">
        <f>O320*H320</f>
        <v>0</v>
      </c>
      <c r="Q320" s="191">
        <v>0.01015</v>
      </c>
      <c r="R320" s="191">
        <f>Q320*H320</f>
        <v>0.32261775</v>
      </c>
      <c r="S320" s="191">
        <v>0</v>
      </c>
      <c r="T320" s="192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93" t="s">
        <v>157</v>
      </c>
      <c r="AT320" s="193" t="s">
        <v>153</v>
      </c>
      <c r="AU320" s="193" t="s">
        <v>88</v>
      </c>
      <c r="AY320" s="20" t="s">
        <v>151</v>
      </c>
      <c r="BE320" s="194">
        <f>IF(N320="základní",J320,0)</f>
        <v>0</v>
      </c>
      <c r="BF320" s="194">
        <f>IF(N320="snížená",J320,0)</f>
        <v>0</v>
      </c>
      <c r="BG320" s="194">
        <f>IF(N320="zákl. přenesená",J320,0)</f>
        <v>0</v>
      </c>
      <c r="BH320" s="194">
        <f>IF(N320="sníž. přenesená",J320,0)</f>
        <v>0</v>
      </c>
      <c r="BI320" s="194">
        <f>IF(N320="nulová",J320,0)</f>
        <v>0</v>
      </c>
      <c r="BJ320" s="20" t="s">
        <v>88</v>
      </c>
      <c r="BK320" s="194">
        <f>ROUND(I320*H320,2)</f>
        <v>0</v>
      </c>
      <c r="BL320" s="20" t="s">
        <v>157</v>
      </c>
      <c r="BM320" s="193" t="s">
        <v>448</v>
      </c>
    </row>
    <row r="321" spans="1:47" s="2" customFormat="1" ht="136.5">
      <c r="A321" s="37"/>
      <c r="B321" s="38"/>
      <c r="C321" s="39"/>
      <c r="D321" s="197" t="s">
        <v>255</v>
      </c>
      <c r="E321" s="39"/>
      <c r="F321" s="244" t="s">
        <v>449</v>
      </c>
      <c r="G321" s="39"/>
      <c r="H321" s="39"/>
      <c r="I321" s="220"/>
      <c r="J321" s="39"/>
      <c r="K321" s="39"/>
      <c r="L321" s="42"/>
      <c r="M321" s="221"/>
      <c r="N321" s="222"/>
      <c r="O321" s="67"/>
      <c r="P321" s="67"/>
      <c r="Q321" s="67"/>
      <c r="R321" s="67"/>
      <c r="S321" s="67"/>
      <c r="T321" s="68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20" t="s">
        <v>255</v>
      </c>
      <c r="AU321" s="20" t="s">
        <v>88</v>
      </c>
    </row>
    <row r="322" spans="2:51" s="15" customFormat="1" ht="11.25">
      <c r="B322" s="223"/>
      <c r="C322" s="224"/>
      <c r="D322" s="197" t="s">
        <v>159</v>
      </c>
      <c r="E322" s="225" t="s">
        <v>21</v>
      </c>
      <c r="F322" s="226" t="s">
        <v>450</v>
      </c>
      <c r="G322" s="224"/>
      <c r="H322" s="225" t="s">
        <v>21</v>
      </c>
      <c r="I322" s="227"/>
      <c r="J322" s="224"/>
      <c r="K322" s="224"/>
      <c r="L322" s="228"/>
      <c r="M322" s="229"/>
      <c r="N322" s="230"/>
      <c r="O322" s="230"/>
      <c r="P322" s="230"/>
      <c r="Q322" s="230"/>
      <c r="R322" s="230"/>
      <c r="S322" s="230"/>
      <c r="T322" s="231"/>
      <c r="AT322" s="232" t="s">
        <v>159</v>
      </c>
      <c r="AU322" s="232" t="s">
        <v>88</v>
      </c>
      <c r="AV322" s="15" t="s">
        <v>81</v>
      </c>
      <c r="AW322" s="15" t="s">
        <v>34</v>
      </c>
      <c r="AX322" s="15" t="s">
        <v>73</v>
      </c>
      <c r="AY322" s="232" t="s">
        <v>151</v>
      </c>
    </row>
    <row r="323" spans="2:51" s="13" customFormat="1" ht="11.25">
      <c r="B323" s="195"/>
      <c r="C323" s="196"/>
      <c r="D323" s="197" t="s">
        <v>159</v>
      </c>
      <c r="E323" s="198" t="s">
        <v>21</v>
      </c>
      <c r="F323" s="199" t="s">
        <v>451</v>
      </c>
      <c r="G323" s="196"/>
      <c r="H323" s="200">
        <v>26.785</v>
      </c>
      <c r="I323" s="201"/>
      <c r="J323" s="196"/>
      <c r="K323" s="196"/>
      <c r="L323" s="202"/>
      <c r="M323" s="203"/>
      <c r="N323" s="204"/>
      <c r="O323" s="204"/>
      <c r="P323" s="204"/>
      <c r="Q323" s="204"/>
      <c r="R323" s="204"/>
      <c r="S323" s="204"/>
      <c r="T323" s="205"/>
      <c r="AT323" s="206" t="s">
        <v>159</v>
      </c>
      <c r="AU323" s="206" t="s">
        <v>88</v>
      </c>
      <c r="AV323" s="13" t="s">
        <v>88</v>
      </c>
      <c r="AW323" s="13" t="s">
        <v>34</v>
      </c>
      <c r="AX323" s="13" t="s">
        <v>73</v>
      </c>
      <c r="AY323" s="206" t="s">
        <v>151</v>
      </c>
    </row>
    <row r="324" spans="2:51" s="14" customFormat="1" ht="11.25">
      <c r="B324" s="207"/>
      <c r="C324" s="208"/>
      <c r="D324" s="197" t="s">
        <v>159</v>
      </c>
      <c r="E324" s="209" t="s">
        <v>21</v>
      </c>
      <c r="F324" s="210" t="s">
        <v>161</v>
      </c>
      <c r="G324" s="208"/>
      <c r="H324" s="211">
        <v>26.785</v>
      </c>
      <c r="I324" s="212"/>
      <c r="J324" s="208"/>
      <c r="K324" s="208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159</v>
      </c>
      <c r="AU324" s="217" t="s">
        <v>88</v>
      </c>
      <c r="AV324" s="14" t="s">
        <v>162</v>
      </c>
      <c r="AW324" s="14" t="s">
        <v>34</v>
      </c>
      <c r="AX324" s="14" t="s">
        <v>73</v>
      </c>
      <c r="AY324" s="217" t="s">
        <v>151</v>
      </c>
    </row>
    <row r="325" spans="2:51" s="13" customFormat="1" ht="11.25">
      <c r="B325" s="195"/>
      <c r="C325" s="196"/>
      <c r="D325" s="197" t="s">
        <v>159</v>
      </c>
      <c r="E325" s="198" t="s">
        <v>21</v>
      </c>
      <c r="F325" s="199" t="s">
        <v>179</v>
      </c>
      <c r="G325" s="196"/>
      <c r="H325" s="200">
        <v>5</v>
      </c>
      <c r="I325" s="201"/>
      <c r="J325" s="196"/>
      <c r="K325" s="196"/>
      <c r="L325" s="202"/>
      <c r="M325" s="203"/>
      <c r="N325" s="204"/>
      <c r="O325" s="204"/>
      <c r="P325" s="204"/>
      <c r="Q325" s="204"/>
      <c r="R325" s="204"/>
      <c r="S325" s="204"/>
      <c r="T325" s="205"/>
      <c r="AT325" s="206" t="s">
        <v>159</v>
      </c>
      <c r="AU325" s="206" t="s">
        <v>88</v>
      </c>
      <c r="AV325" s="13" t="s">
        <v>88</v>
      </c>
      <c r="AW325" s="13" t="s">
        <v>34</v>
      </c>
      <c r="AX325" s="13" t="s">
        <v>73</v>
      </c>
      <c r="AY325" s="206" t="s">
        <v>151</v>
      </c>
    </row>
    <row r="326" spans="2:51" s="16" customFormat="1" ht="11.25">
      <c r="B326" s="233"/>
      <c r="C326" s="234"/>
      <c r="D326" s="197" t="s">
        <v>159</v>
      </c>
      <c r="E326" s="235" t="s">
        <v>105</v>
      </c>
      <c r="F326" s="236" t="s">
        <v>228</v>
      </c>
      <c r="G326" s="234"/>
      <c r="H326" s="237">
        <v>31.785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159</v>
      </c>
      <c r="AU326" s="243" t="s">
        <v>88</v>
      </c>
      <c r="AV326" s="16" t="s">
        <v>157</v>
      </c>
      <c r="AW326" s="16" t="s">
        <v>34</v>
      </c>
      <c r="AX326" s="16" t="s">
        <v>81</v>
      </c>
      <c r="AY326" s="243" t="s">
        <v>151</v>
      </c>
    </row>
    <row r="327" spans="1:65" s="2" customFormat="1" ht="21.75" customHeight="1">
      <c r="A327" s="37"/>
      <c r="B327" s="38"/>
      <c r="C327" s="182" t="s">
        <v>452</v>
      </c>
      <c r="D327" s="182" t="s">
        <v>153</v>
      </c>
      <c r="E327" s="183" t="s">
        <v>453</v>
      </c>
      <c r="F327" s="184" t="s">
        <v>454</v>
      </c>
      <c r="G327" s="185" t="s">
        <v>96</v>
      </c>
      <c r="H327" s="186">
        <v>195.06</v>
      </c>
      <c r="I327" s="187"/>
      <c r="J327" s="188">
        <f>ROUND(I327*H327,2)</f>
        <v>0</v>
      </c>
      <c r="K327" s="184" t="s">
        <v>165</v>
      </c>
      <c r="L327" s="42"/>
      <c r="M327" s="189" t="s">
        <v>21</v>
      </c>
      <c r="N327" s="190" t="s">
        <v>45</v>
      </c>
      <c r="O327" s="67"/>
      <c r="P327" s="191">
        <f>O327*H327</f>
        <v>0</v>
      </c>
      <c r="Q327" s="191">
        <v>0</v>
      </c>
      <c r="R327" s="191">
        <f>Q327*H327</f>
        <v>0</v>
      </c>
      <c r="S327" s="191">
        <v>0</v>
      </c>
      <c r="T327" s="192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93" t="s">
        <v>157</v>
      </c>
      <c r="AT327" s="193" t="s">
        <v>153</v>
      </c>
      <c r="AU327" s="193" t="s">
        <v>88</v>
      </c>
      <c r="AY327" s="20" t="s">
        <v>151</v>
      </c>
      <c r="BE327" s="194">
        <f>IF(N327="základní",J327,0)</f>
        <v>0</v>
      </c>
      <c r="BF327" s="194">
        <f>IF(N327="snížená",J327,0)</f>
        <v>0</v>
      </c>
      <c r="BG327" s="194">
        <f>IF(N327="zákl. přenesená",J327,0)</f>
        <v>0</v>
      </c>
      <c r="BH327" s="194">
        <f>IF(N327="sníž. přenesená",J327,0)</f>
        <v>0</v>
      </c>
      <c r="BI327" s="194">
        <f>IF(N327="nulová",J327,0)</f>
        <v>0</v>
      </c>
      <c r="BJ327" s="20" t="s">
        <v>88</v>
      </c>
      <c r="BK327" s="194">
        <f>ROUND(I327*H327,2)</f>
        <v>0</v>
      </c>
      <c r="BL327" s="20" t="s">
        <v>157</v>
      </c>
      <c r="BM327" s="193" t="s">
        <v>455</v>
      </c>
    </row>
    <row r="328" spans="1:47" s="2" customFormat="1" ht="11.25">
      <c r="A328" s="37"/>
      <c r="B328" s="38"/>
      <c r="C328" s="39"/>
      <c r="D328" s="218" t="s">
        <v>167</v>
      </c>
      <c r="E328" s="39"/>
      <c r="F328" s="219" t="s">
        <v>456</v>
      </c>
      <c r="G328" s="39"/>
      <c r="H328" s="39"/>
      <c r="I328" s="220"/>
      <c r="J328" s="39"/>
      <c r="K328" s="39"/>
      <c r="L328" s="42"/>
      <c r="M328" s="221"/>
      <c r="N328" s="222"/>
      <c r="O328" s="67"/>
      <c r="P328" s="67"/>
      <c r="Q328" s="67"/>
      <c r="R328" s="67"/>
      <c r="S328" s="67"/>
      <c r="T328" s="68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20" t="s">
        <v>167</v>
      </c>
      <c r="AU328" s="20" t="s">
        <v>88</v>
      </c>
    </row>
    <row r="329" spans="2:51" s="13" customFormat="1" ht="11.25">
      <c r="B329" s="195"/>
      <c r="C329" s="196"/>
      <c r="D329" s="197" t="s">
        <v>159</v>
      </c>
      <c r="E329" s="198" t="s">
        <v>21</v>
      </c>
      <c r="F329" s="199" t="s">
        <v>457</v>
      </c>
      <c r="G329" s="196"/>
      <c r="H329" s="200">
        <v>115.06</v>
      </c>
      <c r="I329" s="201"/>
      <c r="J329" s="196"/>
      <c r="K329" s="196"/>
      <c r="L329" s="202"/>
      <c r="M329" s="203"/>
      <c r="N329" s="204"/>
      <c r="O329" s="204"/>
      <c r="P329" s="204"/>
      <c r="Q329" s="204"/>
      <c r="R329" s="204"/>
      <c r="S329" s="204"/>
      <c r="T329" s="205"/>
      <c r="AT329" s="206" t="s">
        <v>159</v>
      </c>
      <c r="AU329" s="206" t="s">
        <v>88</v>
      </c>
      <c r="AV329" s="13" t="s">
        <v>88</v>
      </c>
      <c r="AW329" s="13" t="s">
        <v>34</v>
      </c>
      <c r="AX329" s="13" t="s">
        <v>73</v>
      </c>
      <c r="AY329" s="206" t="s">
        <v>151</v>
      </c>
    </row>
    <row r="330" spans="2:51" s="13" customFormat="1" ht="11.25">
      <c r="B330" s="195"/>
      <c r="C330" s="196"/>
      <c r="D330" s="197" t="s">
        <v>159</v>
      </c>
      <c r="E330" s="198" t="s">
        <v>21</v>
      </c>
      <c r="F330" s="199" t="s">
        <v>458</v>
      </c>
      <c r="G330" s="196"/>
      <c r="H330" s="200">
        <v>30</v>
      </c>
      <c r="I330" s="201"/>
      <c r="J330" s="196"/>
      <c r="K330" s="196"/>
      <c r="L330" s="202"/>
      <c r="M330" s="203"/>
      <c r="N330" s="204"/>
      <c r="O330" s="204"/>
      <c r="P330" s="204"/>
      <c r="Q330" s="204"/>
      <c r="R330" s="204"/>
      <c r="S330" s="204"/>
      <c r="T330" s="205"/>
      <c r="AT330" s="206" t="s">
        <v>159</v>
      </c>
      <c r="AU330" s="206" t="s">
        <v>88</v>
      </c>
      <c r="AV330" s="13" t="s">
        <v>88</v>
      </c>
      <c r="AW330" s="13" t="s">
        <v>34</v>
      </c>
      <c r="AX330" s="13" t="s">
        <v>73</v>
      </c>
      <c r="AY330" s="206" t="s">
        <v>151</v>
      </c>
    </row>
    <row r="331" spans="2:51" s="13" customFormat="1" ht="11.25">
      <c r="B331" s="195"/>
      <c r="C331" s="196"/>
      <c r="D331" s="197" t="s">
        <v>159</v>
      </c>
      <c r="E331" s="198" t="s">
        <v>21</v>
      </c>
      <c r="F331" s="199" t="s">
        <v>459</v>
      </c>
      <c r="G331" s="196"/>
      <c r="H331" s="200">
        <v>50</v>
      </c>
      <c r="I331" s="201"/>
      <c r="J331" s="196"/>
      <c r="K331" s="196"/>
      <c r="L331" s="202"/>
      <c r="M331" s="203"/>
      <c r="N331" s="204"/>
      <c r="O331" s="204"/>
      <c r="P331" s="204"/>
      <c r="Q331" s="204"/>
      <c r="R331" s="204"/>
      <c r="S331" s="204"/>
      <c r="T331" s="205"/>
      <c r="AT331" s="206" t="s">
        <v>159</v>
      </c>
      <c r="AU331" s="206" t="s">
        <v>88</v>
      </c>
      <c r="AV331" s="13" t="s">
        <v>88</v>
      </c>
      <c r="AW331" s="13" t="s">
        <v>34</v>
      </c>
      <c r="AX331" s="13" t="s">
        <v>73</v>
      </c>
      <c r="AY331" s="206" t="s">
        <v>151</v>
      </c>
    </row>
    <row r="332" spans="2:51" s="14" customFormat="1" ht="11.25">
      <c r="B332" s="207"/>
      <c r="C332" s="208"/>
      <c r="D332" s="197" t="s">
        <v>159</v>
      </c>
      <c r="E332" s="209" t="s">
        <v>21</v>
      </c>
      <c r="F332" s="210" t="s">
        <v>161</v>
      </c>
      <c r="G332" s="208"/>
      <c r="H332" s="211">
        <v>195.06</v>
      </c>
      <c r="I332" s="212"/>
      <c r="J332" s="208"/>
      <c r="K332" s="208"/>
      <c r="L332" s="213"/>
      <c r="M332" s="214"/>
      <c r="N332" s="215"/>
      <c r="O332" s="215"/>
      <c r="P332" s="215"/>
      <c r="Q332" s="215"/>
      <c r="R332" s="215"/>
      <c r="S332" s="215"/>
      <c r="T332" s="216"/>
      <c r="AT332" s="217" t="s">
        <v>159</v>
      </c>
      <c r="AU332" s="217" t="s">
        <v>88</v>
      </c>
      <c r="AV332" s="14" t="s">
        <v>162</v>
      </c>
      <c r="AW332" s="14" t="s">
        <v>34</v>
      </c>
      <c r="AX332" s="14" t="s">
        <v>81</v>
      </c>
      <c r="AY332" s="217" t="s">
        <v>151</v>
      </c>
    </row>
    <row r="333" spans="1:65" s="2" customFormat="1" ht="24.2" customHeight="1">
      <c r="A333" s="37"/>
      <c r="B333" s="38"/>
      <c r="C333" s="182" t="s">
        <v>460</v>
      </c>
      <c r="D333" s="182" t="s">
        <v>153</v>
      </c>
      <c r="E333" s="183" t="s">
        <v>461</v>
      </c>
      <c r="F333" s="184" t="s">
        <v>462</v>
      </c>
      <c r="G333" s="185" t="s">
        <v>96</v>
      </c>
      <c r="H333" s="186">
        <v>91.085</v>
      </c>
      <c r="I333" s="187"/>
      <c r="J333" s="188">
        <f>ROUND(I333*H333,2)</f>
        <v>0</v>
      </c>
      <c r="K333" s="184" t="s">
        <v>165</v>
      </c>
      <c r="L333" s="42"/>
      <c r="M333" s="189" t="s">
        <v>21</v>
      </c>
      <c r="N333" s="190" t="s">
        <v>45</v>
      </c>
      <c r="O333" s="67"/>
      <c r="P333" s="191">
        <f>O333*H333</f>
        <v>0</v>
      </c>
      <c r="Q333" s="191">
        <v>0</v>
      </c>
      <c r="R333" s="191">
        <f>Q333*H333</f>
        <v>0</v>
      </c>
      <c r="S333" s="191">
        <v>0</v>
      </c>
      <c r="T333" s="192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93" t="s">
        <v>157</v>
      </c>
      <c r="AT333" s="193" t="s">
        <v>153</v>
      </c>
      <c r="AU333" s="193" t="s">
        <v>88</v>
      </c>
      <c r="AY333" s="20" t="s">
        <v>151</v>
      </c>
      <c r="BE333" s="194">
        <f>IF(N333="základní",J333,0)</f>
        <v>0</v>
      </c>
      <c r="BF333" s="194">
        <f>IF(N333="snížená",J333,0)</f>
        <v>0</v>
      </c>
      <c r="BG333" s="194">
        <f>IF(N333="zákl. přenesená",J333,0)</f>
        <v>0</v>
      </c>
      <c r="BH333" s="194">
        <f>IF(N333="sníž. přenesená",J333,0)</f>
        <v>0</v>
      </c>
      <c r="BI333" s="194">
        <f>IF(N333="nulová",J333,0)</f>
        <v>0</v>
      </c>
      <c r="BJ333" s="20" t="s">
        <v>88</v>
      </c>
      <c r="BK333" s="194">
        <f>ROUND(I333*H333,2)</f>
        <v>0</v>
      </c>
      <c r="BL333" s="20" t="s">
        <v>157</v>
      </c>
      <c r="BM333" s="193" t="s">
        <v>463</v>
      </c>
    </row>
    <row r="334" spans="1:47" s="2" customFormat="1" ht="11.25">
      <c r="A334" s="37"/>
      <c r="B334" s="38"/>
      <c r="C334" s="39"/>
      <c r="D334" s="218" t="s">
        <v>167</v>
      </c>
      <c r="E334" s="39"/>
      <c r="F334" s="219" t="s">
        <v>464</v>
      </c>
      <c r="G334" s="39"/>
      <c r="H334" s="39"/>
      <c r="I334" s="220"/>
      <c r="J334" s="39"/>
      <c r="K334" s="39"/>
      <c r="L334" s="42"/>
      <c r="M334" s="221"/>
      <c r="N334" s="222"/>
      <c r="O334" s="67"/>
      <c r="P334" s="67"/>
      <c r="Q334" s="67"/>
      <c r="R334" s="67"/>
      <c r="S334" s="67"/>
      <c r="T334" s="68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20" t="s">
        <v>167</v>
      </c>
      <c r="AU334" s="20" t="s">
        <v>88</v>
      </c>
    </row>
    <row r="335" spans="2:51" s="13" customFormat="1" ht="11.25">
      <c r="B335" s="195"/>
      <c r="C335" s="196"/>
      <c r="D335" s="197" t="s">
        <v>159</v>
      </c>
      <c r="E335" s="198" t="s">
        <v>21</v>
      </c>
      <c r="F335" s="199" t="s">
        <v>465</v>
      </c>
      <c r="G335" s="196"/>
      <c r="H335" s="200">
        <v>11.085</v>
      </c>
      <c r="I335" s="201"/>
      <c r="J335" s="196"/>
      <c r="K335" s="196"/>
      <c r="L335" s="202"/>
      <c r="M335" s="203"/>
      <c r="N335" s="204"/>
      <c r="O335" s="204"/>
      <c r="P335" s="204"/>
      <c r="Q335" s="204"/>
      <c r="R335" s="204"/>
      <c r="S335" s="204"/>
      <c r="T335" s="205"/>
      <c r="AT335" s="206" t="s">
        <v>159</v>
      </c>
      <c r="AU335" s="206" t="s">
        <v>88</v>
      </c>
      <c r="AV335" s="13" t="s">
        <v>88</v>
      </c>
      <c r="AW335" s="13" t="s">
        <v>34</v>
      </c>
      <c r="AX335" s="13" t="s">
        <v>73</v>
      </c>
      <c r="AY335" s="206" t="s">
        <v>151</v>
      </c>
    </row>
    <row r="336" spans="2:51" s="13" customFormat="1" ht="11.25">
      <c r="B336" s="195"/>
      <c r="C336" s="196"/>
      <c r="D336" s="197" t="s">
        <v>159</v>
      </c>
      <c r="E336" s="198" t="s">
        <v>21</v>
      </c>
      <c r="F336" s="199" t="s">
        <v>466</v>
      </c>
      <c r="G336" s="196"/>
      <c r="H336" s="200">
        <v>50</v>
      </c>
      <c r="I336" s="201"/>
      <c r="J336" s="196"/>
      <c r="K336" s="196"/>
      <c r="L336" s="202"/>
      <c r="M336" s="203"/>
      <c r="N336" s="204"/>
      <c r="O336" s="204"/>
      <c r="P336" s="204"/>
      <c r="Q336" s="204"/>
      <c r="R336" s="204"/>
      <c r="S336" s="204"/>
      <c r="T336" s="205"/>
      <c r="AT336" s="206" t="s">
        <v>159</v>
      </c>
      <c r="AU336" s="206" t="s">
        <v>88</v>
      </c>
      <c r="AV336" s="13" t="s">
        <v>88</v>
      </c>
      <c r="AW336" s="13" t="s">
        <v>34</v>
      </c>
      <c r="AX336" s="13" t="s">
        <v>73</v>
      </c>
      <c r="AY336" s="206" t="s">
        <v>151</v>
      </c>
    </row>
    <row r="337" spans="2:51" s="13" customFormat="1" ht="11.25">
      <c r="B337" s="195"/>
      <c r="C337" s="196"/>
      <c r="D337" s="197" t="s">
        <v>159</v>
      </c>
      <c r="E337" s="198" t="s">
        <v>21</v>
      </c>
      <c r="F337" s="199" t="s">
        <v>467</v>
      </c>
      <c r="G337" s="196"/>
      <c r="H337" s="200">
        <v>30</v>
      </c>
      <c r="I337" s="201"/>
      <c r="J337" s="196"/>
      <c r="K337" s="196"/>
      <c r="L337" s="202"/>
      <c r="M337" s="203"/>
      <c r="N337" s="204"/>
      <c r="O337" s="204"/>
      <c r="P337" s="204"/>
      <c r="Q337" s="204"/>
      <c r="R337" s="204"/>
      <c r="S337" s="204"/>
      <c r="T337" s="205"/>
      <c r="AT337" s="206" t="s">
        <v>159</v>
      </c>
      <c r="AU337" s="206" t="s">
        <v>88</v>
      </c>
      <c r="AV337" s="13" t="s">
        <v>88</v>
      </c>
      <c r="AW337" s="13" t="s">
        <v>34</v>
      </c>
      <c r="AX337" s="13" t="s">
        <v>73</v>
      </c>
      <c r="AY337" s="206" t="s">
        <v>151</v>
      </c>
    </row>
    <row r="338" spans="2:51" s="14" customFormat="1" ht="11.25">
      <c r="B338" s="207"/>
      <c r="C338" s="208"/>
      <c r="D338" s="197" t="s">
        <v>159</v>
      </c>
      <c r="E338" s="209" t="s">
        <v>21</v>
      </c>
      <c r="F338" s="210" t="s">
        <v>161</v>
      </c>
      <c r="G338" s="208"/>
      <c r="H338" s="211">
        <v>91.085</v>
      </c>
      <c r="I338" s="212"/>
      <c r="J338" s="208"/>
      <c r="K338" s="208"/>
      <c r="L338" s="213"/>
      <c r="M338" s="214"/>
      <c r="N338" s="215"/>
      <c r="O338" s="215"/>
      <c r="P338" s="215"/>
      <c r="Q338" s="215"/>
      <c r="R338" s="215"/>
      <c r="S338" s="215"/>
      <c r="T338" s="216"/>
      <c r="AT338" s="217" t="s">
        <v>159</v>
      </c>
      <c r="AU338" s="217" t="s">
        <v>88</v>
      </c>
      <c r="AV338" s="14" t="s">
        <v>162</v>
      </c>
      <c r="AW338" s="14" t="s">
        <v>34</v>
      </c>
      <c r="AX338" s="14" t="s">
        <v>81</v>
      </c>
      <c r="AY338" s="217" t="s">
        <v>151</v>
      </c>
    </row>
    <row r="339" spans="1:65" s="2" customFormat="1" ht="24.2" customHeight="1">
      <c r="A339" s="37"/>
      <c r="B339" s="38"/>
      <c r="C339" s="182" t="s">
        <v>468</v>
      </c>
      <c r="D339" s="182" t="s">
        <v>153</v>
      </c>
      <c r="E339" s="183" t="s">
        <v>469</v>
      </c>
      <c r="F339" s="184" t="s">
        <v>470</v>
      </c>
      <c r="G339" s="185" t="s">
        <v>96</v>
      </c>
      <c r="H339" s="186">
        <v>130.06</v>
      </c>
      <c r="I339" s="187"/>
      <c r="J339" s="188">
        <f>ROUND(I339*H339,2)</f>
        <v>0</v>
      </c>
      <c r="K339" s="184" t="s">
        <v>165</v>
      </c>
      <c r="L339" s="42"/>
      <c r="M339" s="189" t="s">
        <v>21</v>
      </c>
      <c r="N339" s="190" t="s">
        <v>45</v>
      </c>
      <c r="O339" s="67"/>
      <c r="P339" s="191">
        <f>O339*H339</f>
        <v>0</v>
      </c>
      <c r="Q339" s="191">
        <v>0.01764</v>
      </c>
      <c r="R339" s="191">
        <f>Q339*H339</f>
        <v>2.2942584</v>
      </c>
      <c r="S339" s="191">
        <v>0.02</v>
      </c>
      <c r="T339" s="192">
        <f>S339*H339</f>
        <v>2.6012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93" t="s">
        <v>157</v>
      </c>
      <c r="AT339" s="193" t="s">
        <v>153</v>
      </c>
      <c r="AU339" s="193" t="s">
        <v>88</v>
      </c>
      <c r="AY339" s="20" t="s">
        <v>151</v>
      </c>
      <c r="BE339" s="194">
        <f>IF(N339="základní",J339,0)</f>
        <v>0</v>
      </c>
      <c r="BF339" s="194">
        <f>IF(N339="snížená",J339,0)</f>
        <v>0</v>
      </c>
      <c r="BG339" s="194">
        <f>IF(N339="zákl. přenesená",J339,0)</f>
        <v>0</v>
      </c>
      <c r="BH339" s="194">
        <f>IF(N339="sníž. přenesená",J339,0)</f>
        <v>0</v>
      </c>
      <c r="BI339" s="194">
        <f>IF(N339="nulová",J339,0)</f>
        <v>0</v>
      </c>
      <c r="BJ339" s="20" t="s">
        <v>88</v>
      </c>
      <c r="BK339" s="194">
        <f>ROUND(I339*H339,2)</f>
        <v>0</v>
      </c>
      <c r="BL339" s="20" t="s">
        <v>157</v>
      </c>
      <c r="BM339" s="193" t="s">
        <v>471</v>
      </c>
    </row>
    <row r="340" spans="1:47" s="2" customFormat="1" ht="11.25">
      <c r="A340" s="37"/>
      <c r="B340" s="38"/>
      <c r="C340" s="39"/>
      <c r="D340" s="218" t="s">
        <v>167</v>
      </c>
      <c r="E340" s="39"/>
      <c r="F340" s="219" t="s">
        <v>472</v>
      </c>
      <c r="G340" s="39"/>
      <c r="H340" s="39"/>
      <c r="I340" s="220"/>
      <c r="J340" s="39"/>
      <c r="K340" s="39"/>
      <c r="L340" s="42"/>
      <c r="M340" s="221"/>
      <c r="N340" s="222"/>
      <c r="O340" s="67"/>
      <c r="P340" s="67"/>
      <c r="Q340" s="67"/>
      <c r="R340" s="67"/>
      <c r="S340" s="67"/>
      <c r="T340" s="68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20" t="s">
        <v>167</v>
      </c>
      <c r="AU340" s="20" t="s">
        <v>88</v>
      </c>
    </row>
    <row r="341" spans="2:51" s="13" customFormat="1" ht="11.25">
      <c r="B341" s="195"/>
      <c r="C341" s="196"/>
      <c r="D341" s="197" t="s">
        <v>159</v>
      </c>
      <c r="E341" s="198" t="s">
        <v>21</v>
      </c>
      <c r="F341" s="199" t="s">
        <v>457</v>
      </c>
      <c r="G341" s="196"/>
      <c r="H341" s="200">
        <v>115.06</v>
      </c>
      <c r="I341" s="201"/>
      <c r="J341" s="196"/>
      <c r="K341" s="196"/>
      <c r="L341" s="202"/>
      <c r="M341" s="203"/>
      <c r="N341" s="204"/>
      <c r="O341" s="204"/>
      <c r="P341" s="204"/>
      <c r="Q341" s="204"/>
      <c r="R341" s="204"/>
      <c r="S341" s="204"/>
      <c r="T341" s="205"/>
      <c r="AT341" s="206" t="s">
        <v>159</v>
      </c>
      <c r="AU341" s="206" t="s">
        <v>88</v>
      </c>
      <c r="AV341" s="13" t="s">
        <v>88</v>
      </c>
      <c r="AW341" s="13" t="s">
        <v>34</v>
      </c>
      <c r="AX341" s="13" t="s">
        <v>73</v>
      </c>
      <c r="AY341" s="206" t="s">
        <v>151</v>
      </c>
    </row>
    <row r="342" spans="2:51" s="13" customFormat="1" ht="11.25">
      <c r="B342" s="195"/>
      <c r="C342" s="196"/>
      <c r="D342" s="197" t="s">
        <v>159</v>
      </c>
      <c r="E342" s="198" t="s">
        <v>21</v>
      </c>
      <c r="F342" s="199" t="s">
        <v>473</v>
      </c>
      <c r="G342" s="196"/>
      <c r="H342" s="200">
        <v>15</v>
      </c>
      <c r="I342" s="201"/>
      <c r="J342" s="196"/>
      <c r="K342" s="196"/>
      <c r="L342" s="202"/>
      <c r="M342" s="203"/>
      <c r="N342" s="204"/>
      <c r="O342" s="204"/>
      <c r="P342" s="204"/>
      <c r="Q342" s="204"/>
      <c r="R342" s="204"/>
      <c r="S342" s="204"/>
      <c r="T342" s="205"/>
      <c r="AT342" s="206" t="s">
        <v>159</v>
      </c>
      <c r="AU342" s="206" t="s">
        <v>88</v>
      </c>
      <c r="AV342" s="13" t="s">
        <v>88</v>
      </c>
      <c r="AW342" s="13" t="s">
        <v>34</v>
      </c>
      <c r="AX342" s="13" t="s">
        <v>73</v>
      </c>
      <c r="AY342" s="206" t="s">
        <v>151</v>
      </c>
    </row>
    <row r="343" spans="2:51" s="14" customFormat="1" ht="11.25">
      <c r="B343" s="207"/>
      <c r="C343" s="208"/>
      <c r="D343" s="197" t="s">
        <v>159</v>
      </c>
      <c r="E343" s="209" t="s">
        <v>21</v>
      </c>
      <c r="F343" s="210" t="s">
        <v>161</v>
      </c>
      <c r="G343" s="208"/>
      <c r="H343" s="211">
        <v>130.06</v>
      </c>
      <c r="I343" s="212"/>
      <c r="J343" s="208"/>
      <c r="K343" s="208"/>
      <c r="L343" s="213"/>
      <c r="M343" s="214"/>
      <c r="N343" s="215"/>
      <c r="O343" s="215"/>
      <c r="P343" s="215"/>
      <c r="Q343" s="215"/>
      <c r="R343" s="215"/>
      <c r="S343" s="215"/>
      <c r="T343" s="216"/>
      <c r="AT343" s="217" t="s">
        <v>159</v>
      </c>
      <c r="AU343" s="217" t="s">
        <v>88</v>
      </c>
      <c r="AV343" s="14" t="s">
        <v>162</v>
      </c>
      <c r="AW343" s="14" t="s">
        <v>34</v>
      </c>
      <c r="AX343" s="14" t="s">
        <v>81</v>
      </c>
      <c r="AY343" s="217" t="s">
        <v>151</v>
      </c>
    </row>
    <row r="344" spans="1:65" s="2" customFormat="1" ht="24.2" customHeight="1">
      <c r="A344" s="37"/>
      <c r="B344" s="38"/>
      <c r="C344" s="182" t="s">
        <v>474</v>
      </c>
      <c r="D344" s="182" t="s">
        <v>153</v>
      </c>
      <c r="E344" s="183" t="s">
        <v>475</v>
      </c>
      <c r="F344" s="184" t="s">
        <v>476</v>
      </c>
      <c r="G344" s="185" t="s">
        <v>96</v>
      </c>
      <c r="H344" s="186">
        <v>160.06</v>
      </c>
      <c r="I344" s="187"/>
      <c r="J344" s="188">
        <f>ROUND(I344*H344,2)</f>
        <v>0</v>
      </c>
      <c r="K344" s="184" t="s">
        <v>165</v>
      </c>
      <c r="L344" s="42"/>
      <c r="M344" s="189" t="s">
        <v>21</v>
      </c>
      <c r="N344" s="190" t="s">
        <v>45</v>
      </c>
      <c r="O344" s="67"/>
      <c r="P344" s="191">
        <f>O344*H344</f>
        <v>0</v>
      </c>
      <c r="Q344" s="191">
        <v>0.00022</v>
      </c>
      <c r="R344" s="191">
        <f>Q344*H344</f>
        <v>0.0352132</v>
      </c>
      <c r="S344" s="191">
        <v>0.002</v>
      </c>
      <c r="T344" s="192">
        <f>S344*H344</f>
        <v>0.32012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93" t="s">
        <v>157</v>
      </c>
      <c r="AT344" s="193" t="s">
        <v>153</v>
      </c>
      <c r="AU344" s="193" t="s">
        <v>88</v>
      </c>
      <c r="AY344" s="20" t="s">
        <v>151</v>
      </c>
      <c r="BE344" s="194">
        <f>IF(N344="základní",J344,0)</f>
        <v>0</v>
      </c>
      <c r="BF344" s="194">
        <f>IF(N344="snížená",J344,0)</f>
        <v>0</v>
      </c>
      <c r="BG344" s="194">
        <f>IF(N344="zákl. přenesená",J344,0)</f>
        <v>0</v>
      </c>
      <c r="BH344" s="194">
        <f>IF(N344="sníž. přenesená",J344,0)</f>
        <v>0</v>
      </c>
      <c r="BI344" s="194">
        <f>IF(N344="nulová",J344,0)</f>
        <v>0</v>
      </c>
      <c r="BJ344" s="20" t="s">
        <v>88</v>
      </c>
      <c r="BK344" s="194">
        <f>ROUND(I344*H344,2)</f>
        <v>0</v>
      </c>
      <c r="BL344" s="20" t="s">
        <v>157</v>
      </c>
      <c r="BM344" s="193" t="s">
        <v>477</v>
      </c>
    </row>
    <row r="345" spans="1:47" s="2" customFormat="1" ht="11.25">
      <c r="A345" s="37"/>
      <c r="B345" s="38"/>
      <c r="C345" s="39"/>
      <c r="D345" s="218" t="s">
        <v>167</v>
      </c>
      <c r="E345" s="39"/>
      <c r="F345" s="219" t="s">
        <v>478</v>
      </c>
      <c r="G345" s="39"/>
      <c r="H345" s="39"/>
      <c r="I345" s="220"/>
      <c r="J345" s="39"/>
      <c r="K345" s="39"/>
      <c r="L345" s="42"/>
      <c r="M345" s="221"/>
      <c r="N345" s="222"/>
      <c r="O345" s="67"/>
      <c r="P345" s="67"/>
      <c r="Q345" s="67"/>
      <c r="R345" s="67"/>
      <c r="S345" s="67"/>
      <c r="T345" s="68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20" t="s">
        <v>167</v>
      </c>
      <c r="AU345" s="20" t="s">
        <v>88</v>
      </c>
    </row>
    <row r="346" spans="2:51" s="13" customFormat="1" ht="11.25">
      <c r="B346" s="195"/>
      <c r="C346" s="196"/>
      <c r="D346" s="197" t="s">
        <v>159</v>
      </c>
      <c r="E346" s="198" t="s">
        <v>21</v>
      </c>
      <c r="F346" s="199" t="s">
        <v>457</v>
      </c>
      <c r="G346" s="196"/>
      <c r="H346" s="200">
        <v>115.06</v>
      </c>
      <c r="I346" s="201"/>
      <c r="J346" s="196"/>
      <c r="K346" s="196"/>
      <c r="L346" s="202"/>
      <c r="M346" s="203"/>
      <c r="N346" s="204"/>
      <c r="O346" s="204"/>
      <c r="P346" s="204"/>
      <c r="Q346" s="204"/>
      <c r="R346" s="204"/>
      <c r="S346" s="204"/>
      <c r="T346" s="205"/>
      <c r="AT346" s="206" t="s">
        <v>159</v>
      </c>
      <c r="AU346" s="206" t="s">
        <v>88</v>
      </c>
      <c r="AV346" s="13" t="s">
        <v>88</v>
      </c>
      <c r="AW346" s="13" t="s">
        <v>34</v>
      </c>
      <c r="AX346" s="13" t="s">
        <v>73</v>
      </c>
      <c r="AY346" s="206" t="s">
        <v>151</v>
      </c>
    </row>
    <row r="347" spans="2:51" s="13" customFormat="1" ht="11.25">
      <c r="B347" s="195"/>
      <c r="C347" s="196"/>
      <c r="D347" s="197" t="s">
        <v>159</v>
      </c>
      <c r="E347" s="198" t="s">
        <v>21</v>
      </c>
      <c r="F347" s="199" t="s">
        <v>473</v>
      </c>
      <c r="G347" s="196"/>
      <c r="H347" s="200">
        <v>15</v>
      </c>
      <c r="I347" s="201"/>
      <c r="J347" s="196"/>
      <c r="K347" s="196"/>
      <c r="L347" s="202"/>
      <c r="M347" s="203"/>
      <c r="N347" s="204"/>
      <c r="O347" s="204"/>
      <c r="P347" s="204"/>
      <c r="Q347" s="204"/>
      <c r="R347" s="204"/>
      <c r="S347" s="204"/>
      <c r="T347" s="205"/>
      <c r="AT347" s="206" t="s">
        <v>159</v>
      </c>
      <c r="AU347" s="206" t="s">
        <v>88</v>
      </c>
      <c r="AV347" s="13" t="s">
        <v>88</v>
      </c>
      <c r="AW347" s="13" t="s">
        <v>34</v>
      </c>
      <c r="AX347" s="13" t="s">
        <v>73</v>
      </c>
      <c r="AY347" s="206" t="s">
        <v>151</v>
      </c>
    </row>
    <row r="348" spans="2:51" s="13" customFormat="1" ht="11.25">
      <c r="B348" s="195"/>
      <c r="C348" s="196"/>
      <c r="D348" s="197" t="s">
        <v>159</v>
      </c>
      <c r="E348" s="198" t="s">
        <v>21</v>
      </c>
      <c r="F348" s="199" t="s">
        <v>479</v>
      </c>
      <c r="G348" s="196"/>
      <c r="H348" s="200">
        <v>30</v>
      </c>
      <c r="I348" s="201"/>
      <c r="J348" s="196"/>
      <c r="K348" s="196"/>
      <c r="L348" s="202"/>
      <c r="M348" s="203"/>
      <c r="N348" s="204"/>
      <c r="O348" s="204"/>
      <c r="P348" s="204"/>
      <c r="Q348" s="204"/>
      <c r="R348" s="204"/>
      <c r="S348" s="204"/>
      <c r="T348" s="205"/>
      <c r="AT348" s="206" t="s">
        <v>159</v>
      </c>
      <c r="AU348" s="206" t="s">
        <v>88</v>
      </c>
      <c r="AV348" s="13" t="s">
        <v>88</v>
      </c>
      <c r="AW348" s="13" t="s">
        <v>34</v>
      </c>
      <c r="AX348" s="13" t="s">
        <v>73</v>
      </c>
      <c r="AY348" s="206" t="s">
        <v>151</v>
      </c>
    </row>
    <row r="349" spans="2:51" s="14" customFormat="1" ht="11.25">
      <c r="B349" s="207"/>
      <c r="C349" s="208"/>
      <c r="D349" s="197" t="s">
        <v>159</v>
      </c>
      <c r="E349" s="209" t="s">
        <v>21</v>
      </c>
      <c r="F349" s="210" t="s">
        <v>161</v>
      </c>
      <c r="G349" s="208"/>
      <c r="H349" s="211">
        <v>160.06</v>
      </c>
      <c r="I349" s="212"/>
      <c r="J349" s="208"/>
      <c r="K349" s="208"/>
      <c r="L349" s="213"/>
      <c r="M349" s="214"/>
      <c r="N349" s="215"/>
      <c r="O349" s="215"/>
      <c r="P349" s="215"/>
      <c r="Q349" s="215"/>
      <c r="R349" s="215"/>
      <c r="S349" s="215"/>
      <c r="T349" s="216"/>
      <c r="AT349" s="217" t="s">
        <v>159</v>
      </c>
      <c r="AU349" s="217" t="s">
        <v>88</v>
      </c>
      <c r="AV349" s="14" t="s">
        <v>162</v>
      </c>
      <c r="AW349" s="14" t="s">
        <v>34</v>
      </c>
      <c r="AX349" s="14" t="s">
        <v>81</v>
      </c>
      <c r="AY349" s="217" t="s">
        <v>151</v>
      </c>
    </row>
    <row r="350" spans="1:65" s="2" customFormat="1" ht="21.75" customHeight="1">
      <c r="A350" s="37"/>
      <c r="B350" s="38"/>
      <c r="C350" s="182" t="s">
        <v>480</v>
      </c>
      <c r="D350" s="182" t="s">
        <v>153</v>
      </c>
      <c r="E350" s="183" t="s">
        <v>481</v>
      </c>
      <c r="F350" s="184" t="s">
        <v>482</v>
      </c>
      <c r="G350" s="185" t="s">
        <v>96</v>
      </c>
      <c r="H350" s="186">
        <v>73.522</v>
      </c>
      <c r="I350" s="187"/>
      <c r="J350" s="188">
        <f>ROUND(I350*H350,2)</f>
        <v>0</v>
      </c>
      <c r="K350" s="184" t="s">
        <v>165</v>
      </c>
      <c r="L350" s="42"/>
      <c r="M350" s="189" t="s">
        <v>21</v>
      </c>
      <c r="N350" s="190" t="s">
        <v>45</v>
      </c>
      <c r="O350" s="67"/>
      <c r="P350" s="191">
        <f>O350*H350</f>
        <v>0</v>
      </c>
      <c r="Q350" s="191">
        <v>0.00735</v>
      </c>
      <c r="R350" s="191">
        <f>Q350*H350</f>
        <v>0.5403867</v>
      </c>
      <c r="S350" s="191">
        <v>0</v>
      </c>
      <c r="T350" s="192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93" t="s">
        <v>157</v>
      </c>
      <c r="AT350" s="193" t="s">
        <v>153</v>
      </c>
      <c r="AU350" s="193" t="s">
        <v>88</v>
      </c>
      <c r="AY350" s="20" t="s">
        <v>151</v>
      </c>
      <c r="BE350" s="194">
        <f>IF(N350="základní",J350,0)</f>
        <v>0</v>
      </c>
      <c r="BF350" s="194">
        <f>IF(N350="snížená",J350,0)</f>
        <v>0</v>
      </c>
      <c r="BG350" s="194">
        <f>IF(N350="zákl. přenesená",J350,0)</f>
        <v>0</v>
      </c>
      <c r="BH350" s="194">
        <f>IF(N350="sníž. přenesená",J350,0)</f>
        <v>0</v>
      </c>
      <c r="BI350" s="194">
        <f>IF(N350="nulová",J350,0)</f>
        <v>0</v>
      </c>
      <c r="BJ350" s="20" t="s">
        <v>88</v>
      </c>
      <c r="BK350" s="194">
        <f>ROUND(I350*H350,2)</f>
        <v>0</v>
      </c>
      <c r="BL350" s="20" t="s">
        <v>157</v>
      </c>
      <c r="BM350" s="193" t="s">
        <v>483</v>
      </c>
    </row>
    <row r="351" spans="1:47" s="2" customFormat="1" ht="11.25">
      <c r="A351" s="37"/>
      <c r="B351" s="38"/>
      <c r="C351" s="39"/>
      <c r="D351" s="218" t="s">
        <v>167</v>
      </c>
      <c r="E351" s="39"/>
      <c r="F351" s="219" t="s">
        <v>484</v>
      </c>
      <c r="G351" s="39"/>
      <c r="H351" s="39"/>
      <c r="I351" s="220"/>
      <c r="J351" s="39"/>
      <c r="K351" s="39"/>
      <c r="L351" s="42"/>
      <c r="M351" s="221"/>
      <c r="N351" s="222"/>
      <c r="O351" s="67"/>
      <c r="P351" s="67"/>
      <c r="Q351" s="67"/>
      <c r="R351" s="67"/>
      <c r="S351" s="67"/>
      <c r="T351" s="68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20" t="s">
        <v>167</v>
      </c>
      <c r="AU351" s="20" t="s">
        <v>88</v>
      </c>
    </row>
    <row r="352" spans="2:51" s="13" customFormat="1" ht="11.25">
      <c r="B352" s="195"/>
      <c r="C352" s="196"/>
      <c r="D352" s="197" t="s">
        <v>159</v>
      </c>
      <c r="E352" s="198" t="s">
        <v>21</v>
      </c>
      <c r="F352" s="199" t="s">
        <v>342</v>
      </c>
      <c r="G352" s="196"/>
      <c r="H352" s="200">
        <v>73.522</v>
      </c>
      <c r="I352" s="201"/>
      <c r="J352" s="196"/>
      <c r="K352" s="196"/>
      <c r="L352" s="202"/>
      <c r="M352" s="203"/>
      <c r="N352" s="204"/>
      <c r="O352" s="204"/>
      <c r="P352" s="204"/>
      <c r="Q352" s="204"/>
      <c r="R352" s="204"/>
      <c r="S352" s="204"/>
      <c r="T352" s="205"/>
      <c r="AT352" s="206" t="s">
        <v>159</v>
      </c>
      <c r="AU352" s="206" t="s">
        <v>88</v>
      </c>
      <c r="AV352" s="13" t="s">
        <v>88</v>
      </c>
      <c r="AW352" s="13" t="s">
        <v>34</v>
      </c>
      <c r="AX352" s="13" t="s">
        <v>73</v>
      </c>
      <c r="AY352" s="206" t="s">
        <v>151</v>
      </c>
    </row>
    <row r="353" spans="2:51" s="14" customFormat="1" ht="11.25">
      <c r="B353" s="207"/>
      <c r="C353" s="208"/>
      <c r="D353" s="197" t="s">
        <v>159</v>
      </c>
      <c r="E353" s="209" t="s">
        <v>21</v>
      </c>
      <c r="F353" s="210" t="s">
        <v>161</v>
      </c>
      <c r="G353" s="208"/>
      <c r="H353" s="211">
        <v>73.522</v>
      </c>
      <c r="I353" s="212"/>
      <c r="J353" s="208"/>
      <c r="K353" s="208"/>
      <c r="L353" s="213"/>
      <c r="M353" s="214"/>
      <c r="N353" s="215"/>
      <c r="O353" s="215"/>
      <c r="P353" s="215"/>
      <c r="Q353" s="215"/>
      <c r="R353" s="215"/>
      <c r="S353" s="215"/>
      <c r="T353" s="216"/>
      <c r="AT353" s="217" t="s">
        <v>159</v>
      </c>
      <c r="AU353" s="217" t="s">
        <v>88</v>
      </c>
      <c r="AV353" s="14" t="s">
        <v>162</v>
      </c>
      <c r="AW353" s="14" t="s">
        <v>34</v>
      </c>
      <c r="AX353" s="14" t="s">
        <v>81</v>
      </c>
      <c r="AY353" s="217" t="s">
        <v>151</v>
      </c>
    </row>
    <row r="354" spans="1:65" s="2" customFormat="1" ht="16.5" customHeight="1">
      <c r="A354" s="37"/>
      <c r="B354" s="38"/>
      <c r="C354" s="182" t="s">
        <v>485</v>
      </c>
      <c r="D354" s="182" t="s">
        <v>153</v>
      </c>
      <c r="E354" s="183" t="s">
        <v>486</v>
      </c>
      <c r="F354" s="184" t="s">
        <v>487</v>
      </c>
      <c r="G354" s="185" t="s">
        <v>96</v>
      </c>
      <c r="H354" s="186">
        <v>73.522</v>
      </c>
      <c r="I354" s="187"/>
      <c r="J354" s="188">
        <f>ROUND(I354*H354,2)</f>
        <v>0</v>
      </c>
      <c r="K354" s="184" t="s">
        <v>165</v>
      </c>
      <c r="L354" s="42"/>
      <c r="M354" s="189" t="s">
        <v>21</v>
      </c>
      <c r="N354" s="190" t="s">
        <v>45</v>
      </c>
      <c r="O354" s="67"/>
      <c r="P354" s="191">
        <f>O354*H354</f>
        <v>0</v>
      </c>
      <c r="Q354" s="191">
        <v>0.00026</v>
      </c>
      <c r="R354" s="191">
        <f>Q354*H354</f>
        <v>0.01911572</v>
      </c>
      <c r="S354" s="191">
        <v>0</v>
      </c>
      <c r="T354" s="192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193" t="s">
        <v>157</v>
      </c>
      <c r="AT354" s="193" t="s">
        <v>153</v>
      </c>
      <c r="AU354" s="193" t="s">
        <v>88</v>
      </c>
      <c r="AY354" s="20" t="s">
        <v>151</v>
      </c>
      <c r="BE354" s="194">
        <f>IF(N354="základní",J354,0)</f>
        <v>0</v>
      </c>
      <c r="BF354" s="194">
        <f>IF(N354="snížená",J354,0)</f>
        <v>0</v>
      </c>
      <c r="BG354" s="194">
        <f>IF(N354="zákl. přenesená",J354,0)</f>
        <v>0</v>
      </c>
      <c r="BH354" s="194">
        <f>IF(N354="sníž. přenesená",J354,0)</f>
        <v>0</v>
      </c>
      <c r="BI354" s="194">
        <f>IF(N354="nulová",J354,0)</f>
        <v>0</v>
      </c>
      <c r="BJ354" s="20" t="s">
        <v>88</v>
      </c>
      <c r="BK354" s="194">
        <f>ROUND(I354*H354,2)</f>
        <v>0</v>
      </c>
      <c r="BL354" s="20" t="s">
        <v>157</v>
      </c>
      <c r="BM354" s="193" t="s">
        <v>488</v>
      </c>
    </row>
    <row r="355" spans="1:47" s="2" customFormat="1" ht="11.25">
      <c r="A355" s="37"/>
      <c r="B355" s="38"/>
      <c r="C355" s="39"/>
      <c r="D355" s="218" t="s">
        <v>167</v>
      </c>
      <c r="E355" s="39"/>
      <c r="F355" s="219" t="s">
        <v>489</v>
      </c>
      <c r="G355" s="39"/>
      <c r="H355" s="39"/>
      <c r="I355" s="220"/>
      <c r="J355" s="39"/>
      <c r="K355" s="39"/>
      <c r="L355" s="42"/>
      <c r="M355" s="221"/>
      <c r="N355" s="222"/>
      <c r="O355" s="67"/>
      <c r="P355" s="67"/>
      <c r="Q355" s="67"/>
      <c r="R355" s="67"/>
      <c r="S355" s="67"/>
      <c r="T355" s="68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20" t="s">
        <v>167</v>
      </c>
      <c r="AU355" s="20" t="s">
        <v>88</v>
      </c>
    </row>
    <row r="356" spans="2:51" s="13" customFormat="1" ht="11.25">
      <c r="B356" s="195"/>
      <c r="C356" s="196"/>
      <c r="D356" s="197" t="s">
        <v>159</v>
      </c>
      <c r="E356" s="198" t="s">
        <v>21</v>
      </c>
      <c r="F356" s="199" t="s">
        <v>342</v>
      </c>
      <c r="G356" s="196"/>
      <c r="H356" s="200">
        <v>73.522</v>
      </c>
      <c r="I356" s="201"/>
      <c r="J356" s="196"/>
      <c r="K356" s="196"/>
      <c r="L356" s="202"/>
      <c r="M356" s="203"/>
      <c r="N356" s="204"/>
      <c r="O356" s="204"/>
      <c r="P356" s="204"/>
      <c r="Q356" s="204"/>
      <c r="R356" s="204"/>
      <c r="S356" s="204"/>
      <c r="T356" s="205"/>
      <c r="AT356" s="206" t="s">
        <v>159</v>
      </c>
      <c r="AU356" s="206" t="s">
        <v>88</v>
      </c>
      <c r="AV356" s="13" t="s">
        <v>88</v>
      </c>
      <c r="AW356" s="13" t="s">
        <v>34</v>
      </c>
      <c r="AX356" s="13" t="s">
        <v>73</v>
      </c>
      <c r="AY356" s="206" t="s">
        <v>151</v>
      </c>
    </row>
    <row r="357" spans="2:51" s="14" customFormat="1" ht="11.25">
      <c r="B357" s="207"/>
      <c r="C357" s="208"/>
      <c r="D357" s="197" t="s">
        <v>159</v>
      </c>
      <c r="E357" s="209" t="s">
        <v>21</v>
      </c>
      <c r="F357" s="210" t="s">
        <v>161</v>
      </c>
      <c r="G357" s="208"/>
      <c r="H357" s="211">
        <v>73.522</v>
      </c>
      <c r="I357" s="212"/>
      <c r="J357" s="208"/>
      <c r="K357" s="208"/>
      <c r="L357" s="213"/>
      <c r="M357" s="214"/>
      <c r="N357" s="215"/>
      <c r="O357" s="215"/>
      <c r="P357" s="215"/>
      <c r="Q357" s="215"/>
      <c r="R357" s="215"/>
      <c r="S357" s="215"/>
      <c r="T357" s="216"/>
      <c r="AT357" s="217" t="s">
        <v>159</v>
      </c>
      <c r="AU357" s="217" t="s">
        <v>88</v>
      </c>
      <c r="AV357" s="14" t="s">
        <v>162</v>
      </c>
      <c r="AW357" s="14" t="s">
        <v>34</v>
      </c>
      <c r="AX357" s="14" t="s">
        <v>81</v>
      </c>
      <c r="AY357" s="217" t="s">
        <v>151</v>
      </c>
    </row>
    <row r="358" spans="1:65" s="2" customFormat="1" ht="21.75" customHeight="1">
      <c r="A358" s="37"/>
      <c r="B358" s="38"/>
      <c r="C358" s="182" t="s">
        <v>490</v>
      </c>
      <c r="D358" s="182" t="s">
        <v>153</v>
      </c>
      <c r="E358" s="183" t="s">
        <v>491</v>
      </c>
      <c r="F358" s="184" t="s">
        <v>492</v>
      </c>
      <c r="G358" s="185" t="s">
        <v>96</v>
      </c>
      <c r="H358" s="186">
        <v>73.522</v>
      </c>
      <c r="I358" s="187"/>
      <c r="J358" s="188">
        <f>ROUND(I358*H358,2)</f>
        <v>0</v>
      </c>
      <c r="K358" s="184" t="s">
        <v>165</v>
      </c>
      <c r="L358" s="42"/>
      <c r="M358" s="189" t="s">
        <v>21</v>
      </c>
      <c r="N358" s="190" t="s">
        <v>45</v>
      </c>
      <c r="O358" s="67"/>
      <c r="P358" s="191">
        <f>O358*H358</f>
        <v>0</v>
      </c>
      <c r="Q358" s="191">
        <v>0.0273</v>
      </c>
      <c r="R358" s="191">
        <f>Q358*H358</f>
        <v>2.0071506</v>
      </c>
      <c r="S358" s="191">
        <v>0</v>
      </c>
      <c r="T358" s="192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93" t="s">
        <v>157</v>
      </c>
      <c r="AT358" s="193" t="s">
        <v>153</v>
      </c>
      <c r="AU358" s="193" t="s">
        <v>88</v>
      </c>
      <c r="AY358" s="20" t="s">
        <v>151</v>
      </c>
      <c r="BE358" s="194">
        <f>IF(N358="základní",J358,0)</f>
        <v>0</v>
      </c>
      <c r="BF358" s="194">
        <f>IF(N358="snížená",J358,0)</f>
        <v>0</v>
      </c>
      <c r="BG358" s="194">
        <f>IF(N358="zákl. přenesená",J358,0)</f>
        <v>0</v>
      </c>
      <c r="BH358" s="194">
        <f>IF(N358="sníž. přenesená",J358,0)</f>
        <v>0</v>
      </c>
      <c r="BI358" s="194">
        <f>IF(N358="nulová",J358,0)</f>
        <v>0</v>
      </c>
      <c r="BJ358" s="20" t="s">
        <v>88</v>
      </c>
      <c r="BK358" s="194">
        <f>ROUND(I358*H358,2)</f>
        <v>0</v>
      </c>
      <c r="BL358" s="20" t="s">
        <v>157</v>
      </c>
      <c r="BM358" s="193" t="s">
        <v>493</v>
      </c>
    </row>
    <row r="359" spans="1:47" s="2" customFormat="1" ht="11.25">
      <c r="A359" s="37"/>
      <c r="B359" s="38"/>
      <c r="C359" s="39"/>
      <c r="D359" s="218" t="s">
        <v>167</v>
      </c>
      <c r="E359" s="39"/>
      <c r="F359" s="219" t="s">
        <v>494</v>
      </c>
      <c r="G359" s="39"/>
      <c r="H359" s="39"/>
      <c r="I359" s="220"/>
      <c r="J359" s="39"/>
      <c r="K359" s="39"/>
      <c r="L359" s="42"/>
      <c r="M359" s="221"/>
      <c r="N359" s="222"/>
      <c r="O359" s="67"/>
      <c r="P359" s="67"/>
      <c r="Q359" s="67"/>
      <c r="R359" s="67"/>
      <c r="S359" s="67"/>
      <c r="T359" s="68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20" t="s">
        <v>167</v>
      </c>
      <c r="AU359" s="20" t="s">
        <v>88</v>
      </c>
    </row>
    <row r="360" spans="2:51" s="13" customFormat="1" ht="11.25">
      <c r="B360" s="195"/>
      <c r="C360" s="196"/>
      <c r="D360" s="197" t="s">
        <v>159</v>
      </c>
      <c r="E360" s="198" t="s">
        <v>21</v>
      </c>
      <c r="F360" s="199" t="s">
        <v>342</v>
      </c>
      <c r="G360" s="196"/>
      <c r="H360" s="200">
        <v>73.522</v>
      </c>
      <c r="I360" s="201"/>
      <c r="J360" s="196"/>
      <c r="K360" s="196"/>
      <c r="L360" s="202"/>
      <c r="M360" s="203"/>
      <c r="N360" s="204"/>
      <c r="O360" s="204"/>
      <c r="P360" s="204"/>
      <c r="Q360" s="204"/>
      <c r="R360" s="204"/>
      <c r="S360" s="204"/>
      <c r="T360" s="205"/>
      <c r="AT360" s="206" t="s">
        <v>159</v>
      </c>
      <c r="AU360" s="206" t="s">
        <v>88</v>
      </c>
      <c r="AV360" s="13" t="s">
        <v>88</v>
      </c>
      <c r="AW360" s="13" t="s">
        <v>34</v>
      </c>
      <c r="AX360" s="13" t="s">
        <v>73</v>
      </c>
      <c r="AY360" s="206" t="s">
        <v>151</v>
      </c>
    </row>
    <row r="361" spans="2:51" s="14" customFormat="1" ht="11.25">
      <c r="B361" s="207"/>
      <c r="C361" s="208"/>
      <c r="D361" s="197" t="s">
        <v>159</v>
      </c>
      <c r="E361" s="209" t="s">
        <v>21</v>
      </c>
      <c r="F361" s="210" t="s">
        <v>161</v>
      </c>
      <c r="G361" s="208"/>
      <c r="H361" s="211">
        <v>73.522</v>
      </c>
      <c r="I361" s="212"/>
      <c r="J361" s="208"/>
      <c r="K361" s="208"/>
      <c r="L361" s="213"/>
      <c r="M361" s="214"/>
      <c r="N361" s="215"/>
      <c r="O361" s="215"/>
      <c r="P361" s="215"/>
      <c r="Q361" s="215"/>
      <c r="R361" s="215"/>
      <c r="S361" s="215"/>
      <c r="T361" s="216"/>
      <c r="AT361" s="217" t="s">
        <v>159</v>
      </c>
      <c r="AU361" s="217" t="s">
        <v>88</v>
      </c>
      <c r="AV361" s="14" t="s">
        <v>162</v>
      </c>
      <c r="AW361" s="14" t="s">
        <v>34</v>
      </c>
      <c r="AX361" s="14" t="s">
        <v>81</v>
      </c>
      <c r="AY361" s="217" t="s">
        <v>151</v>
      </c>
    </row>
    <row r="362" spans="1:65" s="2" customFormat="1" ht="24.2" customHeight="1">
      <c r="A362" s="37"/>
      <c r="B362" s="38"/>
      <c r="C362" s="182" t="s">
        <v>495</v>
      </c>
      <c r="D362" s="182" t="s">
        <v>153</v>
      </c>
      <c r="E362" s="183" t="s">
        <v>496</v>
      </c>
      <c r="F362" s="184" t="s">
        <v>497</v>
      </c>
      <c r="G362" s="185" t="s">
        <v>96</v>
      </c>
      <c r="H362" s="186">
        <v>441.132</v>
      </c>
      <c r="I362" s="187"/>
      <c r="J362" s="188">
        <f>ROUND(I362*H362,2)</f>
        <v>0</v>
      </c>
      <c r="K362" s="184" t="s">
        <v>165</v>
      </c>
      <c r="L362" s="42"/>
      <c r="M362" s="189" t="s">
        <v>21</v>
      </c>
      <c r="N362" s="190" t="s">
        <v>45</v>
      </c>
      <c r="O362" s="67"/>
      <c r="P362" s="191">
        <f>O362*H362</f>
        <v>0</v>
      </c>
      <c r="Q362" s="191">
        <v>0.0105</v>
      </c>
      <c r="R362" s="191">
        <f>Q362*H362</f>
        <v>4.631886000000001</v>
      </c>
      <c r="S362" s="191">
        <v>0</v>
      </c>
      <c r="T362" s="192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193" t="s">
        <v>157</v>
      </c>
      <c r="AT362" s="193" t="s">
        <v>153</v>
      </c>
      <c r="AU362" s="193" t="s">
        <v>88</v>
      </c>
      <c r="AY362" s="20" t="s">
        <v>151</v>
      </c>
      <c r="BE362" s="194">
        <f>IF(N362="základní",J362,0)</f>
        <v>0</v>
      </c>
      <c r="BF362" s="194">
        <f>IF(N362="snížená",J362,0)</f>
        <v>0</v>
      </c>
      <c r="BG362" s="194">
        <f>IF(N362="zákl. přenesená",J362,0)</f>
        <v>0</v>
      </c>
      <c r="BH362" s="194">
        <f>IF(N362="sníž. přenesená",J362,0)</f>
        <v>0</v>
      </c>
      <c r="BI362" s="194">
        <f>IF(N362="nulová",J362,0)</f>
        <v>0</v>
      </c>
      <c r="BJ362" s="20" t="s">
        <v>88</v>
      </c>
      <c r="BK362" s="194">
        <f>ROUND(I362*H362,2)</f>
        <v>0</v>
      </c>
      <c r="BL362" s="20" t="s">
        <v>157</v>
      </c>
      <c r="BM362" s="193" t="s">
        <v>498</v>
      </c>
    </row>
    <row r="363" spans="1:47" s="2" customFormat="1" ht="11.25">
      <c r="A363" s="37"/>
      <c r="B363" s="38"/>
      <c r="C363" s="39"/>
      <c r="D363" s="218" t="s">
        <v>167</v>
      </c>
      <c r="E363" s="39"/>
      <c r="F363" s="219" t="s">
        <v>499</v>
      </c>
      <c r="G363" s="39"/>
      <c r="H363" s="39"/>
      <c r="I363" s="220"/>
      <c r="J363" s="39"/>
      <c r="K363" s="39"/>
      <c r="L363" s="42"/>
      <c r="M363" s="221"/>
      <c r="N363" s="222"/>
      <c r="O363" s="67"/>
      <c r="P363" s="67"/>
      <c r="Q363" s="67"/>
      <c r="R363" s="67"/>
      <c r="S363" s="67"/>
      <c r="T363" s="68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20" t="s">
        <v>167</v>
      </c>
      <c r="AU363" s="20" t="s">
        <v>88</v>
      </c>
    </row>
    <row r="364" spans="2:51" s="15" customFormat="1" ht="11.25">
      <c r="B364" s="223"/>
      <c r="C364" s="224"/>
      <c r="D364" s="197" t="s">
        <v>159</v>
      </c>
      <c r="E364" s="225" t="s">
        <v>21</v>
      </c>
      <c r="F364" s="226" t="s">
        <v>500</v>
      </c>
      <c r="G364" s="224"/>
      <c r="H364" s="225" t="s">
        <v>21</v>
      </c>
      <c r="I364" s="227"/>
      <c r="J364" s="224"/>
      <c r="K364" s="224"/>
      <c r="L364" s="228"/>
      <c r="M364" s="229"/>
      <c r="N364" s="230"/>
      <c r="O364" s="230"/>
      <c r="P364" s="230"/>
      <c r="Q364" s="230"/>
      <c r="R364" s="230"/>
      <c r="S364" s="230"/>
      <c r="T364" s="231"/>
      <c r="AT364" s="232" t="s">
        <v>159</v>
      </c>
      <c r="AU364" s="232" t="s">
        <v>88</v>
      </c>
      <c r="AV364" s="15" t="s">
        <v>81</v>
      </c>
      <c r="AW364" s="15" t="s">
        <v>34</v>
      </c>
      <c r="AX364" s="15" t="s">
        <v>73</v>
      </c>
      <c r="AY364" s="232" t="s">
        <v>151</v>
      </c>
    </row>
    <row r="365" spans="2:51" s="13" customFormat="1" ht="11.25">
      <c r="B365" s="195"/>
      <c r="C365" s="196"/>
      <c r="D365" s="197" t="s">
        <v>159</v>
      </c>
      <c r="E365" s="198" t="s">
        <v>21</v>
      </c>
      <c r="F365" s="199" t="s">
        <v>501</v>
      </c>
      <c r="G365" s="196"/>
      <c r="H365" s="200">
        <v>441.132</v>
      </c>
      <c r="I365" s="201"/>
      <c r="J365" s="196"/>
      <c r="K365" s="196"/>
      <c r="L365" s="202"/>
      <c r="M365" s="203"/>
      <c r="N365" s="204"/>
      <c r="O365" s="204"/>
      <c r="P365" s="204"/>
      <c r="Q365" s="204"/>
      <c r="R365" s="204"/>
      <c r="S365" s="204"/>
      <c r="T365" s="205"/>
      <c r="AT365" s="206" t="s">
        <v>159</v>
      </c>
      <c r="AU365" s="206" t="s">
        <v>88</v>
      </c>
      <c r="AV365" s="13" t="s">
        <v>88</v>
      </c>
      <c r="AW365" s="13" t="s">
        <v>34</v>
      </c>
      <c r="AX365" s="13" t="s">
        <v>73</v>
      </c>
      <c r="AY365" s="206" t="s">
        <v>151</v>
      </c>
    </row>
    <row r="366" spans="2:51" s="14" customFormat="1" ht="11.25">
      <c r="B366" s="207"/>
      <c r="C366" s="208"/>
      <c r="D366" s="197" t="s">
        <v>159</v>
      </c>
      <c r="E366" s="209" t="s">
        <v>21</v>
      </c>
      <c r="F366" s="210" t="s">
        <v>161</v>
      </c>
      <c r="G366" s="208"/>
      <c r="H366" s="211">
        <v>441.132</v>
      </c>
      <c r="I366" s="212"/>
      <c r="J366" s="208"/>
      <c r="K366" s="208"/>
      <c r="L366" s="213"/>
      <c r="M366" s="214"/>
      <c r="N366" s="215"/>
      <c r="O366" s="215"/>
      <c r="P366" s="215"/>
      <c r="Q366" s="215"/>
      <c r="R366" s="215"/>
      <c r="S366" s="215"/>
      <c r="T366" s="216"/>
      <c r="AT366" s="217" t="s">
        <v>159</v>
      </c>
      <c r="AU366" s="217" t="s">
        <v>88</v>
      </c>
      <c r="AV366" s="14" t="s">
        <v>162</v>
      </c>
      <c r="AW366" s="14" t="s">
        <v>34</v>
      </c>
      <c r="AX366" s="14" t="s">
        <v>81</v>
      </c>
      <c r="AY366" s="217" t="s">
        <v>151</v>
      </c>
    </row>
    <row r="367" spans="1:65" s="2" customFormat="1" ht="24.2" customHeight="1">
      <c r="A367" s="37"/>
      <c r="B367" s="38"/>
      <c r="C367" s="182" t="s">
        <v>502</v>
      </c>
      <c r="D367" s="182" t="s">
        <v>153</v>
      </c>
      <c r="E367" s="183" t="s">
        <v>503</v>
      </c>
      <c r="F367" s="184" t="s">
        <v>504</v>
      </c>
      <c r="G367" s="185" t="s">
        <v>96</v>
      </c>
      <c r="H367" s="186">
        <v>50</v>
      </c>
      <c r="I367" s="187"/>
      <c r="J367" s="188">
        <f>ROUND(I367*H367,2)</f>
        <v>0</v>
      </c>
      <c r="K367" s="184" t="s">
        <v>165</v>
      </c>
      <c r="L367" s="42"/>
      <c r="M367" s="189" t="s">
        <v>21</v>
      </c>
      <c r="N367" s="190" t="s">
        <v>45</v>
      </c>
      <c r="O367" s="67"/>
      <c r="P367" s="191">
        <f>O367*H367</f>
        <v>0</v>
      </c>
      <c r="Q367" s="191">
        <v>0</v>
      </c>
      <c r="R367" s="191">
        <f>Q367*H367</f>
        <v>0</v>
      </c>
      <c r="S367" s="191">
        <v>0</v>
      </c>
      <c r="T367" s="192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193" t="s">
        <v>157</v>
      </c>
      <c r="AT367" s="193" t="s">
        <v>153</v>
      </c>
      <c r="AU367" s="193" t="s">
        <v>88</v>
      </c>
      <c r="AY367" s="20" t="s">
        <v>151</v>
      </c>
      <c r="BE367" s="194">
        <f>IF(N367="základní",J367,0)</f>
        <v>0</v>
      </c>
      <c r="BF367" s="194">
        <f>IF(N367="snížená",J367,0)</f>
        <v>0</v>
      </c>
      <c r="BG367" s="194">
        <f>IF(N367="zákl. přenesená",J367,0)</f>
        <v>0</v>
      </c>
      <c r="BH367" s="194">
        <f>IF(N367="sníž. přenesená",J367,0)</f>
        <v>0</v>
      </c>
      <c r="BI367" s="194">
        <f>IF(N367="nulová",J367,0)</f>
        <v>0</v>
      </c>
      <c r="BJ367" s="20" t="s">
        <v>88</v>
      </c>
      <c r="BK367" s="194">
        <f>ROUND(I367*H367,2)</f>
        <v>0</v>
      </c>
      <c r="BL367" s="20" t="s">
        <v>157</v>
      </c>
      <c r="BM367" s="193" t="s">
        <v>505</v>
      </c>
    </row>
    <row r="368" spans="1:47" s="2" customFormat="1" ht="11.25">
      <c r="A368" s="37"/>
      <c r="B368" s="38"/>
      <c r="C368" s="39"/>
      <c r="D368" s="218" t="s">
        <v>167</v>
      </c>
      <c r="E368" s="39"/>
      <c r="F368" s="219" t="s">
        <v>506</v>
      </c>
      <c r="G368" s="39"/>
      <c r="H368" s="39"/>
      <c r="I368" s="220"/>
      <c r="J368" s="39"/>
      <c r="K368" s="39"/>
      <c r="L368" s="42"/>
      <c r="M368" s="221"/>
      <c r="N368" s="222"/>
      <c r="O368" s="67"/>
      <c r="P368" s="67"/>
      <c r="Q368" s="67"/>
      <c r="R368" s="67"/>
      <c r="S368" s="67"/>
      <c r="T368" s="68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20" t="s">
        <v>167</v>
      </c>
      <c r="AU368" s="20" t="s">
        <v>88</v>
      </c>
    </row>
    <row r="369" spans="2:51" s="13" customFormat="1" ht="11.25">
      <c r="B369" s="195"/>
      <c r="C369" s="196"/>
      <c r="D369" s="197" t="s">
        <v>159</v>
      </c>
      <c r="E369" s="198" t="s">
        <v>21</v>
      </c>
      <c r="F369" s="199" t="s">
        <v>507</v>
      </c>
      <c r="G369" s="196"/>
      <c r="H369" s="200">
        <v>50</v>
      </c>
      <c r="I369" s="201"/>
      <c r="J369" s="196"/>
      <c r="K369" s="196"/>
      <c r="L369" s="202"/>
      <c r="M369" s="203"/>
      <c r="N369" s="204"/>
      <c r="O369" s="204"/>
      <c r="P369" s="204"/>
      <c r="Q369" s="204"/>
      <c r="R369" s="204"/>
      <c r="S369" s="204"/>
      <c r="T369" s="205"/>
      <c r="AT369" s="206" t="s">
        <v>159</v>
      </c>
      <c r="AU369" s="206" t="s">
        <v>88</v>
      </c>
      <c r="AV369" s="13" t="s">
        <v>88</v>
      </c>
      <c r="AW369" s="13" t="s">
        <v>34</v>
      </c>
      <c r="AX369" s="13" t="s">
        <v>73</v>
      </c>
      <c r="AY369" s="206" t="s">
        <v>151</v>
      </c>
    </row>
    <row r="370" spans="2:51" s="14" customFormat="1" ht="11.25">
      <c r="B370" s="207"/>
      <c r="C370" s="208"/>
      <c r="D370" s="197" t="s">
        <v>159</v>
      </c>
      <c r="E370" s="209" t="s">
        <v>21</v>
      </c>
      <c r="F370" s="210" t="s">
        <v>161</v>
      </c>
      <c r="G370" s="208"/>
      <c r="H370" s="211">
        <v>50</v>
      </c>
      <c r="I370" s="212"/>
      <c r="J370" s="208"/>
      <c r="K370" s="208"/>
      <c r="L370" s="213"/>
      <c r="M370" s="214"/>
      <c r="N370" s="215"/>
      <c r="O370" s="215"/>
      <c r="P370" s="215"/>
      <c r="Q370" s="215"/>
      <c r="R370" s="215"/>
      <c r="S370" s="215"/>
      <c r="T370" s="216"/>
      <c r="AT370" s="217" t="s">
        <v>159</v>
      </c>
      <c r="AU370" s="217" t="s">
        <v>88</v>
      </c>
      <c r="AV370" s="14" t="s">
        <v>162</v>
      </c>
      <c r="AW370" s="14" t="s">
        <v>34</v>
      </c>
      <c r="AX370" s="14" t="s">
        <v>81</v>
      </c>
      <c r="AY370" s="217" t="s">
        <v>151</v>
      </c>
    </row>
    <row r="371" spans="1:65" s="2" customFormat="1" ht="24.2" customHeight="1">
      <c r="A371" s="37"/>
      <c r="B371" s="38"/>
      <c r="C371" s="182" t="s">
        <v>508</v>
      </c>
      <c r="D371" s="182" t="s">
        <v>153</v>
      </c>
      <c r="E371" s="183" t="s">
        <v>509</v>
      </c>
      <c r="F371" s="184" t="s">
        <v>510</v>
      </c>
      <c r="G371" s="185" t="s">
        <v>96</v>
      </c>
      <c r="H371" s="186">
        <v>11.085</v>
      </c>
      <c r="I371" s="187"/>
      <c r="J371" s="188">
        <f>ROUND(I371*H371,2)</f>
        <v>0</v>
      </c>
      <c r="K371" s="184" t="s">
        <v>165</v>
      </c>
      <c r="L371" s="42"/>
      <c r="M371" s="189" t="s">
        <v>21</v>
      </c>
      <c r="N371" s="190" t="s">
        <v>45</v>
      </c>
      <c r="O371" s="67"/>
      <c r="P371" s="191">
        <f>O371*H371</f>
        <v>0</v>
      </c>
      <c r="Q371" s="191">
        <v>0</v>
      </c>
      <c r="R371" s="191">
        <f>Q371*H371</f>
        <v>0</v>
      </c>
      <c r="S371" s="191">
        <v>0</v>
      </c>
      <c r="T371" s="192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193" t="s">
        <v>157</v>
      </c>
      <c r="AT371" s="193" t="s">
        <v>153</v>
      </c>
      <c r="AU371" s="193" t="s">
        <v>88</v>
      </c>
      <c r="AY371" s="20" t="s">
        <v>151</v>
      </c>
      <c r="BE371" s="194">
        <f>IF(N371="základní",J371,0)</f>
        <v>0</v>
      </c>
      <c r="BF371" s="194">
        <f>IF(N371="snížená",J371,0)</f>
        <v>0</v>
      </c>
      <c r="BG371" s="194">
        <f>IF(N371="zákl. přenesená",J371,0)</f>
        <v>0</v>
      </c>
      <c r="BH371" s="194">
        <f>IF(N371="sníž. přenesená",J371,0)</f>
        <v>0</v>
      </c>
      <c r="BI371" s="194">
        <f>IF(N371="nulová",J371,0)</f>
        <v>0</v>
      </c>
      <c r="BJ371" s="20" t="s">
        <v>88</v>
      </c>
      <c r="BK371" s="194">
        <f>ROUND(I371*H371,2)</f>
        <v>0</v>
      </c>
      <c r="BL371" s="20" t="s">
        <v>157</v>
      </c>
      <c r="BM371" s="193" t="s">
        <v>511</v>
      </c>
    </row>
    <row r="372" spans="1:47" s="2" customFormat="1" ht="11.25">
      <c r="A372" s="37"/>
      <c r="B372" s="38"/>
      <c r="C372" s="39"/>
      <c r="D372" s="218" t="s">
        <v>167</v>
      </c>
      <c r="E372" s="39"/>
      <c r="F372" s="219" t="s">
        <v>512</v>
      </c>
      <c r="G372" s="39"/>
      <c r="H372" s="39"/>
      <c r="I372" s="220"/>
      <c r="J372" s="39"/>
      <c r="K372" s="39"/>
      <c r="L372" s="42"/>
      <c r="M372" s="221"/>
      <c r="N372" s="222"/>
      <c r="O372" s="67"/>
      <c r="P372" s="67"/>
      <c r="Q372" s="67"/>
      <c r="R372" s="67"/>
      <c r="S372" s="67"/>
      <c r="T372" s="68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20" t="s">
        <v>167</v>
      </c>
      <c r="AU372" s="20" t="s">
        <v>88</v>
      </c>
    </row>
    <row r="373" spans="2:51" s="13" customFormat="1" ht="11.25">
      <c r="B373" s="195"/>
      <c r="C373" s="196"/>
      <c r="D373" s="197" t="s">
        <v>159</v>
      </c>
      <c r="E373" s="198" t="s">
        <v>21</v>
      </c>
      <c r="F373" s="199" t="s">
        <v>465</v>
      </c>
      <c r="G373" s="196"/>
      <c r="H373" s="200">
        <v>11.085</v>
      </c>
      <c r="I373" s="201"/>
      <c r="J373" s="196"/>
      <c r="K373" s="196"/>
      <c r="L373" s="202"/>
      <c r="M373" s="203"/>
      <c r="N373" s="204"/>
      <c r="O373" s="204"/>
      <c r="P373" s="204"/>
      <c r="Q373" s="204"/>
      <c r="R373" s="204"/>
      <c r="S373" s="204"/>
      <c r="T373" s="205"/>
      <c r="AT373" s="206" t="s">
        <v>159</v>
      </c>
      <c r="AU373" s="206" t="s">
        <v>88</v>
      </c>
      <c r="AV373" s="13" t="s">
        <v>88</v>
      </c>
      <c r="AW373" s="13" t="s">
        <v>34</v>
      </c>
      <c r="AX373" s="13" t="s">
        <v>73</v>
      </c>
      <c r="AY373" s="206" t="s">
        <v>151</v>
      </c>
    </row>
    <row r="374" spans="2:51" s="14" customFormat="1" ht="11.25">
      <c r="B374" s="207"/>
      <c r="C374" s="208"/>
      <c r="D374" s="197" t="s">
        <v>159</v>
      </c>
      <c r="E374" s="209" t="s">
        <v>21</v>
      </c>
      <c r="F374" s="210" t="s">
        <v>161</v>
      </c>
      <c r="G374" s="208"/>
      <c r="H374" s="211">
        <v>11.085</v>
      </c>
      <c r="I374" s="212"/>
      <c r="J374" s="208"/>
      <c r="K374" s="208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159</v>
      </c>
      <c r="AU374" s="217" t="s">
        <v>88</v>
      </c>
      <c r="AV374" s="14" t="s">
        <v>162</v>
      </c>
      <c r="AW374" s="14" t="s">
        <v>34</v>
      </c>
      <c r="AX374" s="14" t="s">
        <v>81</v>
      </c>
      <c r="AY374" s="217" t="s">
        <v>151</v>
      </c>
    </row>
    <row r="375" spans="1:65" s="2" customFormat="1" ht="21.75" customHeight="1">
      <c r="A375" s="37"/>
      <c r="B375" s="38"/>
      <c r="C375" s="182" t="s">
        <v>513</v>
      </c>
      <c r="D375" s="182" t="s">
        <v>153</v>
      </c>
      <c r="E375" s="183" t="s">
        <v>514</v>
      </c>
      <c r="F375" s="184" t="s">
        <v>515</v>
      </c>
      <c r="G375" s="185" t="s">
        <v>213</v>
      </c>
      <c r="H375" s="186">
        <v>0.341</v>
      </c>
      <c r="I375" s="187"/>
      <c r="J375" s="188">
        <f>ROUND(I375*H375,2)</f>
        <v>0</v>
      </c>
      <c r="K375" s="184" t="s">
        <v>165</v>
      </c>
      <c r="L375" s="42"/>
      <c r="M375" s="189" t="s">
        <v>21</v>
      </c>
      <c r="N375" s="190" t="s">
        <v>45</v>
      </c>
      <c r="O375" s="67"/>
      <c r="P375" s="191">
        <f>O375*H375</f>
        <v>0</v>
      </c>
      <c r="Q375" s="191">
        <v>2.50187</v>
      </c>
      <c r="R375" s="191">
        <f>Q375*H375</f>
        <v>0.85313767</v>
      </c>
      <c r="S375" s="191">
        <v>0</v>
      </c>
      <c r="T375" s="192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193" t="s">
        <v>157</v>
      </c>
      <c r="AT375" s="193" t="s">
        <v>153</v>
      </c>
      <c r="AU375" s="193" t="s">
        <v>88</v>
      </c>
      <c r="AY375" s="20" t="s">
        <v>151</v>
      </c>
      <c r="BE375" s="194">
        <f>IF(N375="základní",J375,0)</f>
        <v>0</v>
      </c>
      <c r="BF375" s="194">
        <f>IF(N375="snížená",J375,0)</f>
        <v>0</v>
      </c>
      <c r="BG375" s="194">
        <f>IF(N375="zákl. přenesená",J375,0)</f>
        <v>0</v>
      </c>
      <c r="BH375" s="194">
        <f>IF(N375="sníž. přenesená",J375,0)</f>
        <v>0</v>
      </c>
      <c r="BI375" s="194">
        <f>IF(N375="nulová",J375,0)</f>
        <v>0</v>
      </c>
      <c r="BJ375" s="20" t="s">
        <v>88</v>
      </c>
      <c r="BK375" s="194">
        <f>ROUND(I375*H375,2)</f>
        <v>0</v>
      </c>
      <c r="BL375" s="20" t="s">
        <v>157</v>
      </c>
      <c r="BM375" s="193" t="s">
        <v>516</v>
      </c>
    </row>
    <row r="376" spans="1:47" s="2" customFormat="1" ht="11.25">
      <c r="A376" s="37"/>
      <c r="B376" s="38"/>
      <c r="C376" s="39"/>
      <c r="D376" s="218" t="s">
        <v>167</v>
      </c>
      <c r="E376" s="39"/>
      <c r="F376" s="219" t="s">
        <v>517</v>
      </c>
      <c r="G376" s="39"/>
      <c r="H376" s="39"/>
      <c r="I376" s="220"/>
      <c r="J376" s="39"/>
      <c r="K376" s="39"/>
      <c r="L376" s="42"/>
      <c r="M376" s="221"/>
      <c r="N376" s="222"/>
      <c r="O376" s="67"/>
      <c r="P376" s="67"/>
      <c r="Q376" s="67"/>
      <c r="R376" s="67"/>
      <c r="S376" s="67"/>
      <c r="T376" s="68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20" t="s">
        <v>167</v>
      </c>
      <c r="AU376" s="20" t="s">
        <v>88</v>
      </c>
    </row>
    <row r="377" spans="2:51" s="13" customFormat="1" ht="11.25">
      <c r="B377" s="195"/>
      <c r="C377" s="196"/>
      <c r="D377" s="197" t="s">
        <v>159</v>
      </c>
      <c r="E377" s="198" t="s">
        <v>21</v>
      </c>
      <c r="F377" s="199" t="s">
        <v>518</v>
      </c>
      <c r="G377" s="196"/>
      <c r="H377" s="200">
        <v>0.341</v>
      </c>
      <c r="I377" s="201"/>
      <c r="J377" s="196"/>
      <c r="K377" s="196"/>
      <c r="L377" s="202"/>
      <c r="M377" s="203"/>
      <c r="N377" s="204"/>
      <c r="O377" s="204"/>
      <c r="P377" s="204"/>
      <c r="Q377" s="204"/>
      <c r="R377" s="204"/>
      <c r="S377" s="204"/>
      <c r="T377" s="205"/>
      <c r="AT377" s="206" t="s">
        <v>159</v>
      </c>
      <c r="AU377" s="206" t="s">
        <v>88</v>
      </c>
      <c r="AV377" s="13" t="s">
        <v>88</v>
      </c>
      <c r="AW377" s="13" t="s">
        <v>34</v>
      </c>
      <c r="AX377" s="13" t="s">
        <v>73</v>
      </c>
      <c r="AY377" s="206" t="s">
        <v>151</v>
      </c>
    </row>
    <row r="378" spans="2:51" s="14" customFormat="1" ht="11.25">
      <c r="B378" s="207"/>
      <c r="C378" s="208"/>
      <c r="D378" s="197" t="s">
        <v>159</v>
      </c>
      <c r="E378" s="209" t="s">
        <v>21</v>
      </c>
      <c r="F378" s="210" t="s">
        <v>161</v>
      </c>
      <c r="G378" s="208"/>
      <c r="H378" s="211">
        <v>0.341</v>
      </c>
      <c r="I378" s="212"/>
      <c r="J378" s="208"/>
      <c r="K378" s="208"/>
      <c r="L378" s="213"/>
      <c r="M378" s="214"/>
      <c r="N378" s="215"/>
      <c r="O378" s="215"/>
      <c r="P378" s="215"/>
      <c r="Q378" s="215"/>
      <c r="R378" s="215"/>
      <c r="S378" s="215"/>
      <c r="T378" s="216"/>
      <c r="AT378" s="217" t="s">
        <v>159</v>
      </c>
      <c r="AU378" s="217" t="s">
        <v>88</v>
      </c>
      <c r="AV378" s="14" t="s">
        <v>162</v>
      </c>
      <c r="AW378" s="14" t="s">
        <v>34</v>
      </c>
      <c r="AX378" s="14" t="s">
        <v>81</v>
      </c>
      <c r="AY378" s="217" t="s">
        <v>151</v>
      </c>
    </row>
    <row r="379" spans="1:65" s="2" customFormat="1" ht="21.75" customHeight="1">
      <c r="A379" s="37"/>
      <c r="B379" s="38"/>
      <c r="C379" s="182" t="s">
        <v>519</v>
      </c>
      <c r="D379" s="182" t="s">
        <v>153</v>
      </c>
      <c r="E379" s="183" t="s">
        <v>520</v>
      </c>
      <c r="F379" s="184" t="s">
        <v>521</v>
      </c>
      <c r="G379" s="185" t="s">
        <v>213</v>
      </c>
      <c r="H379" s="186">
        <v>0.341</v>
      </c>
      <c r="I379" s="187"/>
      <c r="J379" s="188">
        <f>ROUND(I379*H379,2)</f>
        <v>0</v>
      </c>
      <c r="K379" s="184" t="s">
        <v>165</v>
      </c>
      <c r="L379" s="42"/>
      <c r="M379" s="189" t="s">
        <v>21</v>
      </c>
      <c r="N379" s="190" t="s">
        <v>45</v>
      </c>
      <c r="O379" s="67"/>
      <c r="P379" s="191">
        <f>O379*H379</f>
        <v>0</v>
      </c>
      <c r="Q379" s="191">
        <v>0</v>
      </c>
      <c r="R379" s="191">
        <f>Q379*H379</f>
        <v>0</v>
      </c>
      <c r="S379" s="191">
        <v>0</v>
      </c>
      <c r="T379" s="192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193" t="s">
        <v>157</v>
      </c>
      <c r="AT379" s="193" t="s">
        <v>153</v>
      </c>
      <c r="AU379" s="193" t="s">
        <v>88</v>
      </c>
      <c r="AY379" s="20" t="s">
        <v>151</v>
      </c>
      <c r="BE379" s="194">
        <f>IF(N379="základní",J379,0)</f>
        <v>0</v>
      </c>
      <c r="BF379" s="194">
        <f>IF(N379="snížená",J379,0)</f>
        <v>0</v>
      </c>
      <c r="BG379" s="194">
        <f>IF(N379="zákl. přenesená",J379,0)</f>
        <v>0</v>
      </c>
      <c r="BH379" s="194">
        <f>IF(N379="sníž. přenesená",J379,0)</f>
        <v>0</v>
      </c>
      <c r="BI379" s="194">
        <f>IF(N379="nulová",J379,0)</f>
        <v>0</v>
      </c>
      <c r="BJ379" s="20" t="s">
        <v>88</v>
      </c>
      <c r="BK379" s="194">
        <f>ROUND(I379*H379,2)</f>
        <v>0</v>
      </c>
      <c r="BL379" s="20" t="s">
        <v>157</v>
      </c>
      <c r="BM379" s="193" t="s">
        <v>522</v>
      </c>
    </row>
    <row r="380" spans="1:47" s="2" customFormat="1" ht="11.25">
      <c r="A380" s="37"/>
      <c r="B380" s="38"/>
      <c r="C380" s="39"/>
      <c r="D380" s="218" t="s">
        <v>167</v>
      </c>
      <c r="E380" s="39"/>
      <c r="F380" s="219" t="s">
        <v>523</v>
      </c>
      <c r="G380" s="39"/>
      <c r="H380" s="39"/>
      <c r="I380" s="220"/>
      <c r="J380" s="39"/>
      <c r="K380" s="39"/>
      <c r="L380" s="42"/>
      <c r="M380" s="221"/>
      <c r="N380" s="222"/>
      <c r="O380" s="67"/>
      <c r="P380" s="67"/>
      <c r="Q380" s="67"/>
      <c r="R380" s="67"/>
      <c r="S380" s="67"/>
      <c r="T380" s="68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20" t="s">
        <v>167</v>
      </c>
      <c r="AU380" s="20" t="s">
        <v>88</v>
      </c>
    </row>
    <row r="381" spans="2:51" s="13" customFormat="1" ht="11.25">
      <c r="B381" s="195"/>
      <c r="C381" s="196"/>
      <c r="D381" s="197" t="s">
        <v>159</v>
      </c>
      <c r="E381" s="198" t="s">
        <v>21</v>
      </c>
      <c r="F381" s="199" t="s">
        <v>518</v>
      </c>
      <c r="G381" s="196"/>
      <c r="H381" s="200">
        <v>0.341</v>
      </c>
      <c r="I381" s="201"/>
      <c r="J381" s="196"/>
      <c r="K381" s="196"/>
      <c r="L381" s="202"/>
      <c r="M381" s="203"/>
      <c r="N381" s="204"/>
      <c r="O381" s="204"/>
      <c r="P381" s="204"/>
      <c r="Q381" s="204"/>
      <c r="R381" s="204"/>
      <c r="S381" s="204"/>
      <c r="T381" s="205"/>
      <c r="AT381" s="206" t="s">
        <v>159</v>
      </c>
      <c r="AU381" s="206" t="s">
        <v>88</v>
      </c>
      <c r="AV381" s="13" t="s">
        <v>88</v>
      </c>
      <c r="AW381" s="13" t="s">
        <v>34</v>
      </c>
      <c r="AX381" s="13" t="s">
        <v>73</v>
      </c>
      <c r="AY381" s="206" t="s">
        <v>151</v>
      </c>
    </row>
    <row r="382" spans="2:51" s="14" customFormat="1" ht="11.25">
      <c r="B382" s="207"/>
      <c r="C382" s="208"/>
      <c r="D382" s="197" t="s">
        <v>159</v>
      </c>
      <c r="E382" s="209" t="s">
        <v>21</v>
      </c>
      <c r="F382" s="210" t="s">
        <v>161</v>
      </c>
      <c r="G382" s="208"/>
      <c r="H382" s="211">
        <v>0.341</v>
      </c>
      <c r="I382" s="212"/>
      <c r="J382" s="208"/>
      <c r="K382" s="208"/>
      <c r="L382" s="213"/>
      <c r="M382" s="214"/>
      <c r="N382" s="215"/>
      <c r="O382" s="215"/>
      <c r="P382" s="215"/>
      <c r="Q382" s="215"/>
      <c r="R382" s="215"/>
      <c r="S382" s="215"/>
      <c r="T382" s="216"/>
      <c r="AT382" s="217" t="s">
        <v>159</v>
      </c>
      <c r="AU382" s="217" t="s">
        <v>88</v>
      </c>
      <c r="AV382" s="14" t="s">
        <v>162</v>
      </c>
      <c r="AW382" s="14" t="s">
        <v>34</v>
      </c>
      <c r="AX382" s="14" t="s">
        <v>81</v>
      </c>
      <c r="AY382" s="217" t="s">
        <v>151</v>
      </c>
    </row>
    <row r="383" spans="1:65" s="2" customFormat="1" ht="21.75" customHeight="1">
      <c r="A383" s="37"/>
      <c r="B383" s="38"/>
      <c r="C383" s="182" t="s">
        <v>524</v>
      </c>
      <c r="D383" s="182" t="s">
        <v>153</v>
      </c>
      <c r="E383" s="183" t="s">
        <v>525</v>
      </c>
      <c r="F383" s="184" t="s">
        <v>526</v>
      </c>
      <c r="G383" s="185" t="s">
        <v>213</v>
      </c>
      <c r="H383" s="186">
        <v>0.341</v>
      </c>
      <c r="I383" s="187"/>
      <c r="J383" s="188">
        <f>ROUND(I383*H383,2)</f>
        <v>0</v>
      </c>
      <c r="K383" s="184" t="s">
        <v>165</v>
      </c>
      <c r="L383" s="42"/>
      <c r="M383" s="189" t="s">
        <v>21</v>
      </c>
      <c r="N383" s="190" t="s">
        <v>45</v>
      </c>
      <c r="O383" s="67"/>
      <c r="P383" s="191">
        <f>O383*H383</f>
        <v>0</v>
      </c>
      <c r="Q383" s="191">
        <v>0</v>
      </c>
      <c r="R383" s="191">
        <f>Q383*H383</f>
        <v>0</v>
      </c>
      <c r="S383" s="191">
        <v>0</v>
      </c>
      <c r="T383" s="192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193" t="s">
        <v>157</v>
      </c>
      <c r="AT383" s="193" t="s">
        <v>153</v>
      </c>
      <c r="AU383" s="193" t="s">
        <v>88</v>
      </c>
      <c r="AY383" s="20" t="s">
        <v>151</v>
      </c>
      <c r="BE383" s="194">
        <f>IF(N383="základní",J383,0)</f>
        <v>0</v>
      </c>
      <c r="BF383" s="194">
        <f>IF(N383="snížená",J383,0)</f>
        <v>0</v>
      </c>
      <c r="BG383" s="194">
        <f>IF(N383="zákl. přenesená",J383,0)</f>
        <v>0</v>
      </c>
      <c r="BH383" s="194">
        <f>IF(N383="sníž. přenesená",J383,0)</f>
        <v>0</v>
      </c>
      <c r="BI383" s="194">
        <f>IF(N383="nulová",J383,0)</f>
        <v>0</v>
      </c>
      <c r="BJ383" s="20" t="s">
        <v>88</v>
      </c>
      <c r="BK383" s="194">
        <f>ROUND(I383*H383,2)</f>
        <v>0</v>
      </c>
      <c r="BL383" s="20" t="s">
        <v>157</v>
      </c>
      <c r="BM383" s="193" t="s">
        <v>527</v>
      </c>
    </row>
    <row r="384" spans="1:47" s="2" customFormat="1" ht="11.25">
      <c r="A384" s="37"/>
      <c r="B384" s="38"/>
      <c r="C384" s="39"/>
      <c r="D384" s="218" t="s">
        <v>167</v>
      </c>
      <c r="E384" s="39"/>
      <c r="F384" s="219" t="s">
        <v>528</v>
      </c>
      <c r="G384" s="39"/>
      <c r="H384" s="39"/>
      <c r="I384" s="220"/>
      <c r="J384" s="39"/>
      <c r="K384" s="39"/>
      <c r="L384" s="42"/>
      <c r="M384" s="221"/>
      <c r="N384" s="222"/>
      <c r="O384" s="67"/>
      <c r="P384" s="67"/>
      <c r="Q384" s="67"/>
      <c r="R384" s="67"/>
      <c r="S384" s="67"/>
      <c r="T384" s="68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20" t="s">
        <v>167</v>
      </c>
      <c r="AU384" s="20" t="s">
        <v>88</v>
      </c>
    </row>
    <row r="385" spans="2:51" s="13" customFormat="1" ht="11.25">
      <c r="B385" s="195"/>
      <c r="C385" s="196"/>
      <c r="D385" s="197" t="s">
        <v>159</v>
      </c>
      <c r="E385" s="198" t="s">
        <v>21</v>
      </c>
      <c r="F385" s="199" t="s">
        <v>518</v>
      </c>
      <c r="G385" s="196"/>
      <c r="H385" s="200">
        <v>0.341</v>
      </c>
      <c r="I385" s="201"/>
      <c r="J385" s="196"/>
      <c r="K385" s="196"/>
      <c r="L385" s="202"/>
      <c r="M385" s="203"/>
      <c r="N385" s="204"/>
      <c r="O385" s="204"/>
      <c r="P385" s="204"/>
      <c r="Q385" s="204"/>
      <c r="R385" s="204"/>
      <c r="S385" s="204"/>
      <c r="T385" s="205"/>
      <c r="AT385" s="206" t="s">
        <v>159</v>
      </c>
      <c r="AU385" s="206" t="s">
        <v>88</v>
      </c>
      <c r="AV385" s="13" t="s">
        <v>88</v>
      </c>
      <c r="AW385" s="13" t="s">
        <v>34</v>
      </c>
      <c r="AX385" s="13" t="s">
        <v>73</v>
      </c>
      <c r="AY385" s="206" t="s">
        <v>151</v>
      </c>
    </row>
    <row r="386" spans="2:51" s="14" customFormat="1" ht="11.25">
      <c r="B386" s="207"/>
      <c r="C386" s="208"/>
      <c r="D386" s="197" t="s">
        <v>159</v>
      </c>
      <c r="E386" s="209" t="s">
        <v>21</v>
      </c>
      <c r="F386" s="210" t="s">
        <v>161</v>
      </c>
      <c r="G386" s="208"/>
      <c r="H386" s="211">
        <v>0.341</v>
      </c>
      <c r="I386" s="212"/>
      <c r="J386" s="208"/>
      <c r="K386" s="208"/>
      <c r="L386" s="213"/>
      <c r="M386" s="214"/>
      <c r="N386" s="215"/>
      <c r="O386" s="215"/>
      <c r="P386" s="215"/>
      <c r="Q386" s="215"/>
      <c r="R386" s="215"/>
      <c r="S386" s="215"/>
      <c r="T386" s="216"/>
      <c r="AT386" s="217" t="s">
        <v>159</v>
      </c>
      <c r="AU386" s="217" t="s">
        <v>88</v>
      </c>
      <c r="AV386" s="14" t="s">
        <v>162</v>
      </c>
      <c r="AW386" s="14" t="s">
        <v>34</v>
      </c>
      <c r="AX386" s="14" t="s">
        <v>81</v>
      </c>
      <c r="AY386" s="217" t="s">
        <v>151</v>
      </c>
    </row>
    <row r="387" spans="1:65" s="2" customFormat="1" ht="21.75" customHeight="1">
      <c r="A387" s="37"/>
      <c r="B387" s="38"/>
      <c r="C387" s="182" t="s">
        <v>529</v>
      </c>
      <c r="D387" s="182" t="s">
        <v>153</v>
      </c>
      <c r="E387" s="183" t="s">
        <v>530</v>
      </c>
      <c r="F387" s="184" t="s">
        <v>531</v>
      </c>
      <c r="G387" s="185" t="s">
        <v>213</v>
      </c>
      <c r="H387" s="186">
        <v>0.341</v>
      </c>
      <c r="I387" s="187"/>
      <c r="J387" s="188">
        <f>ROUND(I387*H387,2)</f>
        <v>0</v>
      </c>
      <c r="K387" s="184" t="s">
        <v>165</v>
      </c>
      <c r="L387" s="42"/>
      <c r="M387" s="189" t="s">
        <v>21</v>
      </c>
      <c r="N387" s="190" t="s">
        <v>45</v>
      </c>
      <c r="O387" s="67"/>
      <c r="P387" s="191">
        <f>O387*H387</f>
        <v>0</v>
      </c>
      <c r="Q387" s="191">
        <v>0</v>
      </c>
      <c r="R387" s="191">
        <f>Q387*H387</f>
        <v>0</v>
      </c>
      <c r="S387" s="191">
        <v>0</v>
      </c>
      <c r="T387" s="192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93" t="s">
        <v>157</v>
      </c>
      <c r="AT387" s="193" t="s">
        <v>153</v>
      </c>
      <c r="AU387" s="193" t="s">
        <v>88</v>
      </c>
      <c r="AY387" s="20" t="s">
        <v>151</v>
      </c>
      <c r="BE387" s="194">
        <f>IF(N387="základní",J387,0)</f>
        <v>0</v>
      </c>
      <c r="BF387" s="194">
        <f>IF(N387="snížená",J387,0)</f>
        <v>0</v>
      </c>
      <c r="BG387" s="194">
        <f>IF(N387="zákl. přenesená",J387,0)</f>
        <v>0</v>
      </c>
      <c r="BH387" s="194">
        <f>IF(N387="sníž. přenesená",J387,0)</f>
        <v>0</v>
      </c>
      <c r="BI387" s="194">
        <f>IF(N387="nulová",J387,0)</f>
        <v>0</v>
      </c>
      <c r="BJ387" s="20" t="s">
        <v>88</v>
      </c>
      <c r="BK387" s="194">
        <f>ROUND(I387*H387,2)</f>
        <v>0</v>
      </c>
      <c r="BL387" s="20" t="s">
        <v>157</v>
      </c>
      <c r="BM387" s="193" t="s">
        <v>532</v>
      </c>
    </row>
    <row r="388" spans="1:47" s="2" customFormat="1" ht="11.25">
      <c r="A388" s="37"/>
      <c r="B388" s="38"/>
      <c r="C388" s="39"/>
      <c r="D388" s="218" t="s">
        <v>167</v>
      </c>
      <c r="E388" s="39"/>
      <c r="F388" s="219" t="s">
        <v>533</v>
      </c>
      <c r="G388" s="39"/>
      <c r="H388" s="39"/>
      <c r="I388" s="220"/>
      <c r="J388" s="39"/>
      <c r="K388" s="39"/>
      <c r="L388" s="42"/>
      <c r="M388" s="221"/>
      <c r="N388" s="222"/>
      <c r="O388" s="67"/>
      <c r="P388" s="67"/>
      <c r="Q388" s="67"/>
      <c r="R388" s="67"/>
      <c r="S388" s="67"/>
      <c r="T388" s="68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T388" s="20" t="s">
        <v>167</v>
      </c>
      <c r="AU388" s="20" t="s">
        <v>88</v>
      </c>
    </row>
    <row r="389" spans="2:51" s="13" customFormat="1" ht="11.25">
      <c r="B389" s="195"/>
      <c r="C389" s="196"/>
      <c r="D389" s="197" t="s">
        <v>159</v>
      </c>
      <c r="E389" s="198" t="s">
        <v>21</v>
      </c>
      <c r="F389" s="199" t="s">
        <v>518</v>
      </c>
      <c r="G389" s="196"/>
      <c r="H389" s="200">
        <v>0.341</v>
      </c>
      <c r="I389" s="201"/>
      <c r="J389" s="196"/>
      <c r="K389" s="196"/>
      <c r="L389" s="202"/>
      <c r="M389" s="203"/>
      <c r="N389" s="204"/>
      <c r="O389" s="204"/>
      <c r="P389" s="204"/>
      <c r="Q389" s="204"/>
      <c r="R389" s="204"/>
      <c r="S389" s="204"/>
      <c r="T389" s="205"/>
      <c r="AT389" s="206" t="s">
        <v>159</v>
      </c>
      <c r="AU389" s="206" t="s">
        <v>88</v>
      </c>
      <c r="AV389" s="13" t="s">
        <v>88</v>
      </c>
      <c r="AW389" s="13" t="s">
        <v>34</v>
      </c>
      <c r="AX389" s="13" t="s">
        <v>73</v>
      </c>
      <c r="AY389" s="206" t="s">
        <v>151</v>
      </c>
    </row>
    <row r="390" spans="2:51" s="14" customFormat="1" ht="11.25">
      <c r="B390" s="207"/>
      <c r="C390" s="208"/>
      <c r="D390" s="197" t="s">
        <v>159</v>
      </c>
      <c r="E390" s="209" t="s">
        <v>21</v>
      </c>
      <c r="F390" s="210" t="s">
        <v>161</v>
      </c>
      <c r="G390" s="208"/>
      <c r="H390" s="211">
        <v>0.341</v>
      </c>
      <c r="I390" s="212"/>
      <c r="J390" s="208"/>
      <c r="K390" s="208"/>
      <c r="L390" s="213"/>
      <c r="M390" s="214"/>
      <c r="N390" s="215"/>
      <c r="O390" s="215"/>
      <c r="P390" s="215"/>
      <c r="Q390" s="215"/>
      <c r="R390" s="215"/>
      <c r="S390" s="215"/>
      <c r="T390" s="216"/>
      <c r="AT390" s="217" t="s">
        <v>159</v>
      </c>
      <c r="AU390" s="217" t="s">
        <v>88</v>
      </c>
      <c r="AV390" s="14" t="s">
        <v>162</v>
      </c>
      <c r="AW390" s="14" t="s">
        <v>34</v>
      </c>
      <c r="AX390" s="14" t="s">
        <v>81</v>
      </c>
      <c r="AY390" s="217" t="s">
        <v>151</v>
      </c>
    </row>
    <row r="391" spans="1:65" s="2" customFormat="1" ht="16.5" customHeight="1">
      <c r="A391" s="37"/>
      <c r="B391" s="38"/>
      <c r="C391" s="182" t="s">
        <v>534</v>
      </c>
      <c r="D391" s="182" t="s">
        <v>153</v>
      </c>
      <c r="E391" s="183" t="s">
        <v>535</v>
      </c>
      <c r="F391" s="184" t="s">
        <v>536</v>
      </c>
      <c r="G391" s="185" t="s">
        <v>96</v>
      </c>
      <c r="H391" s="186">
        <v>0.653</v>
      </c>
      <c r="I391" s="187"/>
      <c r="J391" s="188">
        <f>ROUND(I391*H391,2)</f>
        <v>0</v>
      </c>
      <c r="K391" s="184" t="s">
        <v>165</v>
      </c>
      <c r="L391" s="42"/>
      <c r="M391" s="189" t="s">
        <v>21</v>
      </c>
      <c r="N391" s="190" t="s">
        <v>45</v>
      </c>
      <c r="O391" s="67"/>
      <c r="P391" s="191">
        <f>O391*H391</f>
        <v>0</v>
      </c>
      <c r="Q391" s="191">
        <v>0.01352</v>
      </c>
      <c r="R391" s="191">
        <f>Q391*H391</f>
        <v>0.008828560000000001</v>
      </c>
      <c r="S391" s="191">
        <v>0</v>
      </c>
      <c r="T391" s="192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193" t="s">
        <v>157</v>
      </c>
      <c r="AT391" s="193" t="s">
        <v>153</v>
      </c>
      <c r="AU391" s="193" t="s">
        <v>88</v>
      </c>
      <c r="AY391" s="20" t="s">
        <v>151</v>
      </c>
      <c r="BE391" s="194">
        <f>IF(N391="základní",J391,0)</f>
        <v>0</v>
      </c>
      <c r="BF391" s="194">
        <f>IF(N391="snížená",J391,0)</f>
        <v>0</v>
      </c>
      <c r="BG391" s="194">
        <f>IF(N391="zákl. přenesená",J391,0)</f>
        <v>0</v>
      </c>
      <c r="BH391" s="194">
        <f>IF(N391="sníž. přenesená",J391,0)</f>
        <v>0</v>
      </c>
      <c r="BI391" s="194">
        <f>IF(N391="nulová",J391,0)</f>
        <v>0</v>
      </c>
      <c r="BJ391" s="20" t="s">
        <v>88</v>
      </c>
      <c r="BK391" s="194">
        <f>ROUND(I391*H391,2)</f>
        <v>0</v>
      </c>
      <c r="BL391" s="20" t="s">
        <v>157</v>
      </c>
      <c r="BM391" s="193" t="s">
        <v>537</v>
      </c>
    </row>
    <row r="392" spans="1:47" s="2" customFormat="1" ht="11.25">
      <c r="A392" s="37"/>
      <c r="B392" s="38"/>
      <c r="C392" s="39"/>
      <c r="D392" s="218" t="s">
        <v>167</v>
      </c>
      <c r="E392" s="39"/>
      <c r="F392" s="219" t="s">
        <v>538</v>
      </c>
      <c r="G392" s="39"/>
      <c r="H392" s="39"/>
      <c r="I392" s="220"/>
      <c r="J392" s="39"/>
      <c r="K392" s="39"/>
      <c r="L392" s="42"/>
      <c r="M392" s="221"/>
      <c r="N392" s="222"/>
      <c r="O392" s="67"/>
      <c r="P392" s="67"/>
      <c r="Q392" s="67"/>
      <c r="R392" s="67"/>
      <c r="S392" s="67"/>
      <c r="T392" s="68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20" t="s">
        <v>167</v>
      </c>
      <c r="AU392" s="20" t="s">
        <v>88</v>
      </c>
    </row>
    <row r="393" spans="2:51" s="13" customFormat="1" ht="11.25">
      <c r="B393" s="195"/>
      <c r="C393" s="196"/>
      <c r="D393" s="197" t="s">
        <v>159</v>
      </c>
      <c r="E393" s="198" t="s">
        <v>21</v>
      </c>
      <c r="F393" s="199" t="s">
        <v>539</v>
      </c>
      <c r="G393" s="196"/>
      <c r="H393" s="200">
        <v>0.653</v>
      </c>
      <c r="I393" s="201"/>
      <c r="J393" s="196"/>
      <c r="K393" s="196"/>
      <c r="L393" s="202"/>
      <c r="M393" s="203"/>
      <c r="N393" s="204"/>
      <c r="O393" s="204"/>
      <c r="P393" s="204"/>
      <c r="Q393" s="204"/>
      <c r="R393" s="204"/>
      <c r="S393" s="204"/>
      <c r="T393" s="205"/>
      <c r="AT393" s="206" t="s">
        <v>159</v>
      </c>
      <c r="AU393" s="206" t="s">
        <v>88</v>
      </c>
      <c r="AV393" s="13" t="s">
        <v>88</v>
      </c>
      <c r="AW393" s="13" t="s">
        <v>34</v>
      </c>
      <c r="AX393" s="13" t="s">
        <v>73</v>
      </c>
      <c r="AY393" s="206" t="s">
        <v>151</v>
      </c>
    </row>
    <row r="394" spans="2:51" s="14" customFormat="1" ht="11.25">
      <c r="B394" s="207"/>
      <c r="C394" s="208"/>
      <c r="D394" s="197" t="s">
        <v>159</v>
      </c>
      <c r="E394" s="209" t="s">
        <v>21</v>
      </c>
      <c r="F394" s="210" t="s">
        <v>161</v>
      </c>
      <c r="G394" s="208"/>
      <c r="H394" s="211">
        <v>0.653</v>
      </c>
      <c r="I394" s="212"/>
      <c r="J394" s="208"/>
      <c r="K394" s="208"/>
      <c r="L394" s="213"/>
      <c r="M394" s="214"/>
      <c r="N394" s="215"/>
      <c r="O394" s="215"/>
      <c r="P394" s="215"/>
      <c r="Q394" s="215"/>
      <c r="R394" s="215"/>
      <c r="S394" s="215"/>
      <c r="T394" s="216"/>
      <c r="AT394" s="217" t="s">
        <v>159</v>
      </c>
      <c r="AU394" s="217" t="s">
        <v>88</v>
      </c>
      <c r="AV394" s="14" t="s">
        <v>162</v>
      </c>
      <c r="AW394" s="14" t="s">
        <v>34</v>
      </c>
      <c r="AX394" s="14" t="s">
        <v>81</v>
      </c>
      <c r="AY394" s="217" t="s">
        <v>151</v>
      </c>
    </row>
    <row r="395" spans="1:65" s="2" customFormat="1" ht="16.5" customHeight="1">
      <c r="A395" s="37"/>
      <c r="B395" s="38"/>
      <c r="C395" s="182" t="s">
        <v>540</v>
      </c>
      <c r="D395" s="182" t="s">
        <v>153</v>
      </c>
      <c r="E395" s="183" t="s">
        <v>541</v>
      </c>
      <c r="F395" s="184" t="s">
        <v>542</v>
      </c>
      <c r="G395" s="185" t="s">
        <v>96</v>
      </c>
      <c r="H395" s="186">
        <v>0.653</v>
      </c>
      <c r="I395" s="187"/>
      <c r="J395" s="188">
        <f>ROUND(I395*H395,2)</f>
        <v>0</v>
      </c>
      <c r="K395" s="184" t="s">
        <v>165</v>
      </c>
      <c r="L395" s="42"/>
      <c r="M395" s="189" t="s">
        <v>21</v>
      </c>
      <c r="N395" s="190" t="s">
        <v>45</v>
      </c>
      <c r="O395" s="67"/>
      <c r="P395" s="191">
        <f>O395*H395</f>
        <v>0</v>
      </c>
      <c r="Q395" s="191">
        <v>0</v>
      </c>
      <c r="R395" s="191">
        <f>Q395*H395</f>
        <v>0</v>
      </c>
      <c r="S395" s="191">
        <v>0</v>
      </c>
      <c r="T395" s="192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193" t="s">
        <v>157</v>
      </c>
      <c r="AT395" s="193" t="s">
        <v>153</v>
      </c>
      <c r="AU395" s="193" t="s">
        <v>88</v>
      </c>
      <c r="AY395" s="20" t="s">
        <v>151</v>
      </c>
      <c r="BE395" s="194">
        <f>IF(N395="základní",J395,0)</f>
        <v>0</v>
      </c>
      <c r="BF395" s="194">
        <f>IF(N395="snížená",J395,0)</f>
        <v>0</v>
      </c>
      <c r="BG395" s="194">
        <f>IF(N395="zákl. přenesená",J395,0)</f>
        <v>0</v>
      </c>
      <c r="BH395" s="194">
        <f>IF(N395="sníž. přenesená",J395,0)</f>
        <v>0</v>
      </c>
      <c r="BI395" s="194">
        <f>IF(N395="nulová",J395,0)</f>
        <v>0</v>
      </c>
      <c r="BJ395" s="20" t="s">
        <v>88</v>
      </c>
      <c r="BK395" s="194">
        <f>ROUND(I395*H395,2)</f>
        <v>0</v>
      </c>
      <c r="BL395" s="20" t="s">
        <v>157</v>
      </c>
      <c r="BM395" s="193" t="s">
        <v>543</v>
      </c>
    </row>
    <row r="396" spans="1:47" s="2" customFormat="1" ht="11.25">
      <c r="A396" s="37"/>
      <c r="B396" s="38"/>
      <c r="C396" s="39"/>
      <c r="D396" s="218" t="s">
        <v>167</v>
      </c>
      <c r="E396" s="39"/>
      <c r="F396" s="219" t="s">
        <v>544</v>
      </c>
      <c r="G396" s="39"/>
      <c r="H396" s="39"/>
      <c r="I396" s="220"/>
      <c r="J396" s="39"/>
      <c r="K396" s="39"/>
      <c r="L396" s="42"/>
      <c r="M396" s="221"/>
      <c r="N396" s="222"/>
      <c r="O396" s="67"/>
      <c r="P396" s="67"/>
      <c r="Q396" s="67"/>
      <c r="R396" s="67"/>
      <c r="S396" s="67"/>
      <c r="T396" s="68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20" t="s">
        <v>167</v>
      </c>
      <c r="AU396" s="20" t="s">
        <v>88</v>
      </c>
    </row>
    <row r="397" spans="2:51" s="13" customFormat="1" ht="11.25">
      <c r="B397" s="195"/>
      <c r="C397" s="196"/>
      <c r="D397" s="197" t="s">
        <v>159</v>
      </c>
      <c r="E397" s="198" t="s">
        <v>21</v>
      </c>
      <c r="F397" s="199" t="s">
        <v>545</v>
      </c>
      <c r="G397" s="196"/>
      <c r="H397" s="200">
        <v>0.653</v>
      </c>
      <c r="I397" s="201"/>
      <c r="J397" s="196"/>
      <c r="K397" s="196"/>
      <c r="L397" s="202"/>
      <c r="M397" s="203"/>
      <c r="N397" s="204"/>
      <c r="O397" s="204"/>
      <c r="P397" s="204"/>
      <c r="Q397" s="204"/>
      <c r="R397" s="204"/>
      <c r="S397" s="204"/>
      <c r="T397" s="205"/>
      <c r="AT397" s="206" t="s">
        <v>159</v>
      </c>
      <c r="AU397" s="206" t="s">
        <v>88</v>
      </c>
      <c r="AV397" s="13" t="s">
        <v>88</v>
      </c>
      <c r="AW397" s="13" t="s">
        <v>34</v>
      </c>
      <c r="AX397" s="13" t="s">
        <v>73</v>
      </c>
      <c r="AY397" s="206" t="s">
        <v>151</v>
      </c>
    </row>
    <row r="398" spans="2:51" s="14" customFormat="1" ht="11.25">
      <c r="B398" s="207"/>
      <c r="C398" s="208"/>
      <c r="D398" s="197" t="s">
        <v>159</v>
      </c>
      <c r="E398" s="209" t="s">
        <v>21</v>
      </c>
      <c r="F398" s="210" t="s">
        <v>161</v>
      </c>
      <c r="G398" s="208"/>
      <c r="H398" s="211">
        <v>0.653</v>
      </c>
      <c r="I398" s="212"/>
      <c r="J398" s="208"/>
      <c r="K398" s="208"/>
      <c r="L398" s="213"/>
      <c r="M398" s="214"/>
      <c r="N398" s="215"/>
      <c r="O398" s="215"/>
      <c r="P398" s="215"/>
      <c r="Q398" s="215"/>
      <c r="R398" s="215"/>
      <c r="S398" s="215"/>
      <c r="T398" s="216"/>
      <c r="AT398" s="217" t="s">
        <v>159</v>
      </c>
      <c r="AU398" s="217" t="s">
        <v>88</v>
      </c>
      <c r="AV398" s="14" t="s">
        <v>162</v>
      </c>
      <c r="AW398" s="14" t="s">
        <v>34</v>
      </c>
      <c r="AX398" s="14" t="s">
        <v>81</v>
      </c>
      <c r="AY398" s="217" t="s">
        <v>151</v>
      </c>
    </row>
    <row r="399" spans="1:65" s="2" customFormat="1" ht="16.5" customHeight="1">
      <c r="A399" s="37"/>
      <c r="B399" s="38"/>
      <c r="C399" s="182" t="s">
        <v>546</v>
      </c>
      <c r="D399" s="182" t="s">
        <v>153</v>
      </c>
      <c r="E399" s="183" t="s">
        <v>547</v>
      </c>
      <c r="F399" s="184" t="s">
        <v>548</v>
      </c>
      <c r="G399" s="185" t="s">
        <v>276</v>
      </c>
      <c r="H399" s="186">
        <v>0.022</v>
      </c>
      <c r="I399" s="187"/>
      <c r="J399" s="188">
        <f>ROUND(I399*H399,2)</f>
        <v>0</v>
      </c>
      <c r="K399" s="184" t="s">
        <v>165</v>
      </c>
      <c r="L399" s="42"/>
      <c r="M399" s="189" t="s">
        <v>21</v>
      </c>
      <c r="N399" s="190" t="s">
        <v>45</v>
      </c>
      <c r="O399" s="67"/>
      <c r="P399" s="191">
        <f>O399*H399</f>
        <v>0</v>
      </c>
      <c r="Q399" s="191">
        <v>1.06277</v>
      </c>
      <c r="R399" s="191">
        <f>Q399*H399</f>
        <v>0.02338094</v>
      </c>
      <c r="S399" s="191">
        <v>0</v>
      </c>
      <c r="T399" s="192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193" t="s">
        <v>157</v>
      </c>
      <c r="AT399" s="193" t="s">
        <v>153</v>
      </c>
      <c r="AU399" s="193" t="s">
        <v>88</v>
      </c>
      <c r="AY399" s="20" t="s">
        <v>151</v>
      </c>
      <c r="BE399" s="194">
        <f>IF(N399="základní",J399,0)</f>
        <v>0</v>
      </c>
      <c r="BF399" s="194">
        <f>IF(N399="snížená",J399,0)</f>
        <v>0</v>
      </c>
      <c r="BG399" s="194">
        <f>IF(N399="zákl. přenesená",J399,0)</f>
        <v>0</v>
      </c>
      <c r="BH399" s="194">
        <f>IF(N399="sníž. přenesená",J399,0)</f>
        <v>0</v>
      </c>
      <c r="BI399" s="194">
        <f>IF(N399="nulová",J399,0)</f>
        <v>0</v>
      </c>
      <c r="BJ399" s="20" t="s">
        <v>88</v>
      </c>
      <c r="BK399" s="194">
        <f>ROUND(I399*H399,2)</f>
        <v>0</v>
      </c>
      <c r="BL399" s="20" t="s">
        <v>157</v>
      </c>
      <c r="BM399" s="193" t="s">
        <v>549</v>
      </c>
    </row>
    <row r="400" spans="1:47" s="2" customFormat="1" ht="11.25">
      <c r="A400" s="37"/>
      <c r="B400" s="38"/>
      <c r="C400" s="39"/>
      <c r="D400" s="218" t="s">
        <v>167</v>
      </c>
      <c r="E400" s="39"/>
      <c r="F400" s="219" t="s">
        <v>550</v>
      </c>
      <c r="G400" s="39"/>
      <c r="H400" s="39"/>
      <c r="I400" s="220"/>
      <c r="J400" s="39"/>
      <c r="K400" s="39"/>
      <c r="L400" s="42"/>
      <c r="M400" s="221"/>
      <c r="N400" s="222"/>
      <c r="O400" s="67"/>
      <c r="P400" s="67"/>
      <c r="Q400" s="67"/>
      <c r="R400" s="67"/>
      <c r="S400" s="67"/>
      <c r="T400" s="68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20" t="s">
        <v>167</v>
      </c>
      <c r="AU400" s="20" t="s">
        <v>88</v>
      </c>
    </row>
    <row r="401" spans="2:51" s="15" customFormat="1" ht="11.25">
      <c r="B401" s="223"/>
      <c r="C401" s="224"/>
      <c r="D401" s="197" t="s">
        <v>159</v>
      </c>
      <c r="E401" s="225" t="s">
        <v>21</v>
      </c>
      <c r="F401" s="226" t="s">
        <v>551</v>
      </c>
      <c r="G401" s="224"/>
      <c r="H401" s="225" t="s">
        <v>21</v>
      </c>
      <c r="I401" s="227"/>
      <c r="J401" s="224"/>
      <c r="K401" s="224"/>
      <c r="L401" s="228"/>
      <c r="M401" s="229"/>
      <c r="N401" s="230"/>
      <c r="O401" s="230"/>
      <c r="P401" s="230"/>
      <c r="Q401" s="230"/>
      <c r="R401" s="230"/>
      <c r="S401" s="230"/>
      <c r="T401" s="231"/>
      <c r="AT401" s="232" t="s">
        <v>159</v>
      </c>
      <c r="AU401" s="232" t="s">
        <v>88</v>
      </c>
      <c r="AV401" s="15" t="s">
        <v>81</v>
      </c>
      <c r="AW401" s="15" t="s">
        <v>34</v>
      </c>
      <c r="AX401" s="15" t="s">
        <v>73</v>
      </c>
      <c r="AY401" s="232" t="s">
        <v>151</v>
      </c>
    </row>
    <row r="402" spans="2:51" s="13" customFormat="1" ht="11.25">
      <c r="B402" s="195"/>
      <c r="C402" s="196"/>
      <c r="D402" s="197" t="s">
        <v>159</v>
      </c>
      <c r="E402" s="198" t="s">
        <v>21</v>
      </c>
      <c r="F402" s="199" t="s">
        <v>552</v>
      </c>
      <c r="G402" s="196"/>
      <c r="H402" s="200">
        <v>0.022</v>
      </c>
      <c r="I402" s="201"/>
      <c r="J402" s="196"/>
      <c r="K402" s="196"/>
      <c r="L402" s="202"/>
      <c r="M402" s="203"/>
      <c r="N402" s="204"/>
      <c r="O402" s="204"/>
      <c r="P402" s="204"/>
      <c r="Q402" s="204"/>
      <c r="R402" s="204"/>
      <c r="S402" s="204"/>
      <c r="T402" s="205"/>
      <c r="AT402" s="206" t="s">
        <v>159</v>
      </c>
      <c r="AU402" s="206" t="s">
        <v>88</v>
      </c>
      <c r="AV402" s="13" t="s">
        <v>88</v>
      </c>
      <c r="AW402" s="13" t="s">
        <v>34</v>
      </c>
      <c r="AX402" s="13" t="s">
        <v>73</v>
      </c>
      <c r="AY402" s="206" t="s">
        <v>151</v>
      </c>
    </row>
    <row r="403" spans="2:51" s="14" customFormat="1" ht="11.25">
      <c r="B403" s="207"/>
      <c r="C403" s="208"/>
      <c r="D403" s="197" t="s">
        <v>159</v>
      </c>
      <c r="E403" s="209" t="s">
        <v>21</v>
      </c>
      <c r="F403" s="210" t="s">
        <v>161</v>
      </c>
      <c r="G403" s="208"/>
      <c r="H403" s="211">
        <v>0.022</v>
      </c>
      <c r="I403" s="212"/>
      <c r="J403" s="208"/>
      <c r="K403" s="208"/>
      <c r="L403" s="213"/>
      <c r="M403" s="214"/>
      <c r="N403" s="215"/>
      <c r="O403" s="215"/>
      <c r="P403" s="215"/>
      <c r="Q403" s="215"/>
      <c r="R403" s="215"/>
      <c r="S403" s="215"/>
      <c r="T403" s="216"/>
      <c r="AT403" s="217" t="s">
        <v>159</v>
      </c>
      <c r="AU403" s="217" t="s">
        <v>88</v>
      </c>
      <c r="AV403" s="14" t="s">
        <v>162</v>
      </c>
      <c r="AW403" s="14" t="s">
        <v>34</v>
      </c>
      <c r="AX403" s="14" t="s">
        <v>81</v>
      </c>
      <c r="AY403" s="217" t="s">
        <v>151</v>
      </c>
    </row>
    <row r="404" spans="2:63" s="12" customFormat="1" ht="22.9" customHeight="1">
      <c r="B404" s="166"/>
      <c r="C404" s="167"/>
      <c r="D404" s="168" t="s">
        <v>72</v>
      </c>
      <c r="E404" s="180" t="s">
        <v>204</v>
      </c>
      <c r="F404" s="180" t="s">
        <v>553</v>
      </c>
      <c r="G404" s="167"/>
      <c r="H404" s="167"/>
      <c r="I404" s="170"/>
      <c r="J404" s="181">
        <f>BK404</f>
        <v>0</v>
      </c>
      <c r="K404" s="167"/>
      <c r="L404" s="172"/>
      <c r="M404" s="173"/>
      <c r="N404" s="174"/>
      <c r="O404" s="174"/>
      <c r="P404" s="175">
        <f>SUM(P405:P526)</f>
        <v>0</v>
      </c>
      <c r="Q404" s="174"/>
      <c r="R404" s="175">
        <f>SUM(R405:R526)</f>
        <v>8.7260287</v>
      </c>
      <c r="S404" s="174"/>
      <c r="T404" s="176">
        <f>SUM(T405:T526)</f>
        <v>33.7650498</v>
      </c>
      <c r="AR404" s="177" t="s">
        <v>81</v>
      </c>
      <c r="AT404" s="178" t="s">
        <v>72</v>
      </c>
      <c r="AU404" s="178" t="s">
        <v>81</v>
      </c>
      <c r="AY404" s="177" t="s">
        <v>151</v>
      </c>
      <c r="BK404" s="179">
        <f>SUM(BK405:BK526)</f>
        <v>0</v>
      </c>
    </row>
    <row r="405" spans="1:65" s="2" customFormat="1" ht="24.2" customHeight="1">
      <c r="A405" s="37"/>
      <c r="B405" s="38"/>
      <c r="C405" s="182" t="s">
        <v>554</v>
      </c>
      <c r="D405" s="182" t="s">
        <v>153</v>
      </c>
      <c r="E405" s="183" t="s">
        <v>555</v>
      </c>
      <c r="F405" s="184" t="s">
        <v>556</v>
      </c>
      <c r="G405" s="185" t="s">
        <v>200</v>
      </c>
      <c r="H405" s="186">
        <v>27.9</v>
      </c>
      <c r="I405" s="187"/>
      <c r="J405" s="188">
        <f>ROUND(I405*H405,2)</f>
        <v>0</v>
      </c>
      <c r="K405" s="184" t="s">
        <v>165</v>
      </c>
      <c r="L405" s="42"/>
      <c r="M405" s="189" t="s">
        <v>21</v>
      </c>
      <c r="N405" s="190" t="s">
        <v>45</v>
      </c>
      <c r="O405" s="67"/>
      <c r="P405" s="191">
        <f>O405*H405</f>
        <v>0</v>
      </c>
      <c r="Q405" s="191">
        <v>0.1295</v>
      </c>
      <c r="R405" s="191">
        <f>Q405*H405</f>
        <v>3.61305</v>
      </c>
      <c r="S405" s="191">
        <v>0</v>
      </c>
      <c r="T405" s="192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193" t="s">
        <v>157</v>
      </c>
      <c r="AT405" s="193" t="s">
        <v>153</v>
      </c>
      <c r="AU405" s="193" t="s">
        <v>88</v>
      </c>
      <c r="AY405" s="20" t="s">
        <v>151</v>
      </c>
      <c r="BE405" s="194">
        <f>IF(N405="základní",J405,0)</f>
        <v>0</v>
      </c>
      <c r="BF405" s="194">
        <f>IF(N405="snížená",J405,0)</f>
        <v>0</v>
      </c>
      <c r="BG405" s="194">
        <f>IF(N405="zákl. přenesená",J405,0)</f>
        <v>0</v>
      </c>
      <c r="BH405" s="194">
        <f>IF(N405="sníž. přenesená",J405,0)</f>
        <v>0</v>
      </c>
      <c r="BI405" s="194">
        <f>IF(N405="nulová",J405,0)</f>
        <v>0</v>
      </c>
      <c r="BJ405" s="20" t="s">
        <v>88</v>
      </c>
      <c r="BK405" s="194">
        <f>ROUND(I405*H405,2)</f>
        <v>0</v>
      </c>
      <c r="BL405" s="20" t="s">
        <v>157</v>
      </c>
      <c r="BM405" s="193" t="s">
        <v>557</v>
      </c>
    </row>
    <row r="406" spans="1:47" s="2" customFormat="1" ht="11.25">
      <c r="A406" s="37"/>
      <c r="B406" s="38"/>
      <c r="C406" s="39"/>
      <c r="D406" s="218" t="s">
        <v>167</v>
      </c>
      <c r="E406" s="39"/>
      <c r="F406" s="219" t="s">
        <v>558</v>
      </c>
      <c r="G406" s="39"/>
      <c r="H406" s="39"/>
      <c r="I406" s="220"/>
      <c r="J406" s="39"/>
      <c r="K406" s="39"/>
      <c r="L406" s="42"/>
      <c r="M406" s="221"/>
      <c r="N406" s="222"/>
      <c r="O406" s="67"/>
      <c r="P406" s="67"/>
      <c r="Q406" s="67"/>
      <c r="R406" s="67"/>
      <c r="S406" s="67"/>
      <c r="T406" s="68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20" t="s">
        <v>167</v>
      </c>
      <c r="AU406" s="20" t="s">
        <v>88</v>
      </c>
    </row>
    <row r="407" spans="2:51" s="13" customFormat="1" ht="11.25">
      <c r="B407" s="195"/>
      <c r="C407" s="196"/>
      <c r="D407" s="197" t="s">
        <v>159</v>
      </c>
      <c r="E407" s="198" t="s">
        <v>21</v>
      </c>
      <c r="F407" s="199" t="s">
        <v>209</v>
      </c>
      <c r="G407" s="196"/>
      <c r="H407" s="200">
        <v>27.9</v>
      </c>
      <c r="I407" s="201"/>
      <c r="J407" s="196"/>
      <c r="K407" s="196"/>
      <c r="L407" s="202"/>
      <c r="M407" s="203"/>
      <c r="N407" s="204"/>
      <c r="O407" s="204"/>
      <c r="P407" s="204"/>
      <c r="Q407" s="204"/>
      <c r="R407" s="204"/>
      <c r="S407" s="204"/>
      <c r="T407" s="205"/>
      <c r="AT407" s="206" t="s">
        <v>159</v>
      </c>
      <c r="AU407" s="206" t="s">
        <v>88</v>
      </c>
      <c r="AV407" s="13" t="s">
        <v>88</v>
      </c>
      <c r="AW407" s="13" t="s">
        <v>34</v>
      </c>
      <c r="AX407" s="13" t="s">
        <v>73</v>
      </c>
      <c r="AY407" s="206" t="s">
        <v>151</v>
      </c>
    </row>
    <row r="408" spans="2:51" s="14" customFormat="1" ht="11.25">
      <c r="B408" s="207"/>
      <c r="C408" s="208"/>
      <c r="D408" s="197" t="s">
        <v>159</v>
      </c>
      <c r="E408" s="209" t="s">
        <v>21</v>
      </c>
      <c r="F408" s="210" t="s">
        <v>161</v>
      </c>
      <c r="G408" s="208"/>
      <c r="H408" s="211">
        <v>27.9</v>
      </c>
      <c r="I408" s="212"/>
      <c r="J408" s="208"/>
      <c r="K408" s="208"/>
      <c r="L408" s="213"/>
      <c r="M408" s="214"/>
      <c r="N408" s="215"/>
      <c r="O408" s="215"/>
      <c r="P408" s="215"/>
      <c r="Q408" s="215"/>
      <c r="R408" s="215"/>
      <c r="S408" s="215"/>
      <c r="T408" s="216"/>
      <c r="AT408" s="217" t="s">
        <v>159</v>
      </c>
      <c r="AU408" s="217" t="s">
        <v>88</v>
      </c>
      <c r="AV408" s="14" t="s">
        <v>162</v>
      </c>
      <c r="AW408" s="14" t="s">
        <v>34</v>
      </c>
      <c r="AX408" s="14" t="s">
        <v>81</v>
      </c>
      <c r="AY408" s="217" t="s">
        <v>151</v>
      </c>
    </row>
    <row r="409" spans="1:65" s="2" customFormat="1" ht="16.5" customHeight="1">
      <c r="A409" s="37"/>
      <c r="B409" s="38"/>
      <c r="C409" s="245" t="s">
        <v>559</v>
      </c>
      <c r="D409" s="245" t="s">
        <v>304</v>
      </c>
      <c r="E409" s="246" t="s">
        <v>560</v>
      </c>
      <c r="F409" s="247" t="s">
        <v>561</v>
      </c>
      <c r="G409" s="248" t="s">
        <v>200</v>
      </c>
      <c r="H409" s="249">
        <v>29.295</v>
      </c>
      <c r="I409" s="250"/>
      <c r="J409" s="251">
        <f>ROUND(I409*H409,2)</f>
        <v>0</v>
      </c>
      <c r="K409" s="247" t="s">
        <v>165</v>
      </c>
      <c r="L409" s="252"/>
      <c r="M409" s="253" t="s">
        <v>21</v>
      </c>
      <c r="N409" s="254" t="s">
        <v>45</v>
      </c>
      <c r="O409" s="67"/>
      <c r="P409" s="191">
        <f>O409*H409</f>
        <v>0</v>
      </c>
      <c r="Q409" s="191">
        <v>0.05612</v>
      </c>
      <c r="R409" s="191">
        <f>Q409*H409</f>
        <v>1.6440354000000001</v>
      </c>
      <c r="S409" s="191">
        <v>0</v>
      </c>
      <c r="T409" s="192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193" t="s">
        <v>197</v>
      </c>
      <c r="AT409" s="193" t="s">
        <v>304</v>
      </c>
      <c r="AU409" s="193" t="s">
        <v>88</v>
      </c>
      <c r="AY409" s="20" t="s">
        <v>151</v>
      </c>
      <c r="BE409" s="194">
        <f>IF(N409="základní",J409,0)</f>
        <v>0</v>
      </c>
      <c r="BF409" s="194">
        <f>IF(N409="snížená",J409,0)</f>
        <v>0</v>
      </c>
      <c r="BG409" s="194">
        <f>IF(N409="zákl. přenesená",J409,0)</f>
        <v>0</v>
      </c>
      <c r="BH409" s="194">
        <f>IF(N409="sníž. přenesená",J409,0)</f>
        <v>0</v>
      </c>
      <c r="BI409" s="194">
        <f>IF(N409="nulová",J409,0)</f>
        <v>0</v>
      </c>
      <c r="BJ409" s="20" t="s">
        <v>88</v>
      </c>
      <c r="BK409" s="194">
        <f>ROUND(I409*H409,2)</f>
        <v>0</v>
      </c>
      <c r="BL409" s="20" t="s">
        <v>157</v>
      </c>
      <c r="BM409" s="193" t="s">
        <v>562</v>
      </c>
    </row>
    <row r="410" spans="2:51" s="13" customFormat="1" ht="11.25">
      <c r="B410" s="195"/>
      <c r="C410" s="196"/>
      <c r="D410" s="197" t="s">
        <v>159</v>
      </c>
      <c r="E410" s="196"/>
      <c r="F410" s="199" t="s">
        <v>563</v>
      </c>
      <c r="G410" s="196"/>
      <c r="H410" s="200">
        <v>29.295</v>
      </c>
      <c r="I410" s="201"/>
      <c r="J410" s="196"/>
      <c r="K410" s="196"/>
      <c r="L410" s="202"/>
      <c r="M410" s="203"/>
      <c r="N410" s="204"/>
      <c r="O410" s="204"/>
      <c r="P410" s="204"/>
      <c r="Q410" s="204"/>
      <c r="R410" s="204"/>
      <c r="S410" s="204"/>
      <c r="T410" s="205"/>
      <c r="AT410" s="206" t="s">
        <v>159</v>
      </c>
      <c r="AU410" s="206" t="s">
        <v>88</v>
      </c>
      <c r="AV410" s="13" t="s">
        <v>88</v>
      </c>
      <c r="AW410" s="13" t="s">
        <v>4</v>
      </c>
      <c r="AX410" s="13" t="s">
        <v>81</v>
      </c>
      <c r="AY410" s="206" t="s">
        <v>151</v>
      </c>
    </row>
    <row r="411" spans="1:65" s="2" customFormat="1" ht="24.2" customHeight="1">
      <c r="A411" s="37"/>
      <c r="B411" s="38"/>
      <c r="C411" s="182" t="s">
        <v>564</v>
      </c>
      <c r="D411" s="182" t="s">
        <v>153</v>
      </c>
      <c r="E411" s="183" t="s">
        <v>565</v>
      </c>
      <c r="F411" s="184" t="s">
        <v>566</v>
      </c>
      <c r="G411" s="185" t="s">
        <v>200</v>
      </c>
      <c r="H411" s="186">
        <v>11.5</v>
      </c>
      <c r="I411" s="187"/>
      <c r="J411" s="188">
        <f>ROUND(I411*H411,2)</f>
        <v>0</v>
      </c>
      <c r="K411" s="184" t="s">
        <v>165</v>
      </c>
      <c r="L411" s="42"/>
      <c r="M411" s="189" t="s">
        <v>21</v>
      </c>
      <c r="N411" s="190" t="s">
        <v>45</v>
      </c>
      <c r="O411" s="67"/>
      <c r="P411" s="191">
        <f>O411*H411</f>
        <v>0</v>
      </c>
      <c r="Q411" s="191">
        <v>0.13096</v>
      </c>
      <c r="R411" s="191">
        <f>Q411*H411</f>
        <v>1.5060399999999998</v>
      </c>
      <c r="S411" s="191">
        <v>0</v>
      </c>
      <c r="T411" s="192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193" t="s">
        <v>157</v>
      </c>
      <c r="AT411" s="193" t="s">
        <v>153</v>
      </c>
      <c r="AU411" s="193" t="s">
        <v>88</v>
      </c>
      <c r="AY411" s="20" t="s">
        <v>151</v>
      </c>
      <c r="BE411" s="194">
        <f>IF(N411="základní",J411,0)</f>
        <v>0</v>
      </c>
      <c r="BF411" s="194">
        <f>IF(N411="snížená",J411,0)</f>
        <v>0</v>
      </c>
      <c r="BG411" s="194">
        <f>IF(N411="zákl. přenesená",J411,0)</f>
        <v>0</v>
      </c>
      <c r="BH411" s="194">
        <f>IF(N411="sníž. přenesená",J411,0)</f>
        <v>0</v>
      </c>
      <c r="BI411" s="194">
        <f>IF(N411="nulová",J411,0)</f>
        <v>0</v>
      </c>
      <c r="BJ411" s="20" t="s">
        <v>88</v>
      </c>
      <c r="BK411" s="194">
        <f>ROUND(I411*H411,2)</f>
        <v>0</v>
      </c>
      <c r="BL411" s="20" t="s">
        <v>157</v>
      </c>
      <c r="BM411" s="193" t="s">
        <v>567</v>
      </c>
    </row>
    <row r="412" spans="1:47" s="2" customFormat="1" ht="11.25">
      <c r="A412" s="37"/>
      <c r="B412" s="38"/>
      <c r="C412" s="39"/>
      <c r="D412" s="218" t="s">
        <v>167</v>
      </c>
      <c r="E412" s="39"/>
      <c r="F412" s="219" t="s">
        <v>568</v>
      </c>
      <c r="G412" s="39"/>
      <c r="H412" s="39"/>
      <c r="I412" s="220"/>
      <c r="J412" s="39"/>
      <c r="K412" s="39"/>
      <c r="L412" s="42"/>
      <c r="M412" s="221"/>
      <c r="N412" s="222"/>
      <c r="O412" s="67"/>
      <c r="P412" s="67"/>
      <c r="Q412" s="67"/>
      <c r="R412" s="67"/>
      <c r="S412" s="67"/>
      <c r="T412" s="68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20" t="s">
        <v>167</v>
      </c>
      <c r="AU412" s="20" t="s">
        <v>88</v>
      </c>
    </row>
    <row r="413" spans="2:51" s="13" customFormat="1" ht="11.25">
      <c r="B413" s="195"/>
      <c r="C413" s="196"/>
      <c r="D413" s="197" t="s">
        <v>159</v>
      </c>
      <c r="E413" s="198" t="s">
        <v>21</v>
      </c>
      <c r="F413" s="199" t="s">
        <v>569</v>
      </c>
      <c r="G413" s="196"/>
      <c r="H413" s="200">
        <v>11.5</v>
      </c>
      <c r="I413" s="201"/>
      <c r="J413" s="196"/>
      <c r="K413" s="196"/>
      <c r="L413" s="202"/>
      <c r="M413" s="203"/>
      <c r="N413" s="204"/>
      <c r="O413" s="204"/>
      <c r="P413" s="204"/>
      <c r="Q413" s="204"/>
      <c r="R413" s="204"/>
      <c r="S413" s="204"/>
      <c r="T413" s="205"/>
      <c r="AT413" s="206" t="s">
        <v>159</v>
      </c>
      <c r="AU413" s="206" t="s">
        <v>88</v>
      </c>
      <c r="AV413" s="13" t="s">
        <v>88</v>
      </c>
      <c r="AW413" s="13" t="s">
        <v>34</v>
      </c>
      <c r="AX413" s="13" t="s">
        <v>73</v>
      </c>
      <c r="AY413" s="206" t="s">
        <v>151</v>
      </c>
    </row>
    <row r="414" spans="2:51" s="14" customFormat="1" ht="11.25">
      <c r="B414" s="207"/>
      <c r="C414" s="208"/>
      <c r="D414" s="197" t="s">
        <v>159</v>
      </c>
      <c r="E414" s="209" t="s">
        <v>21</v>
      </c>
      <c r="F414" s="210" t="s">
        <v>161</v>
      </c>
      <c r="G414" s="208"/>
      <c r="H414" s="211">
        <v>11.5</v>
      </c>
      <c r="I414" s="212"/>
      <c r="J414" s="208"/>
      <c r="K414" s="208"/>
      <c r="L414" s="213"/>
      <c r="M414" s="214"/>
      <c r="N414" s="215"/>
      <c r="O414" s="215"/>
      <c r="P414" s="215"/>
      <c r="Q414" s="215"/>
      <c r="R414" s="215"/>
      <c r="S414" s="215"/>
      <c r="T414" s="216"/>
      <c r="AT414" s="217" t="s">
        <v>159</v>
      </c>
      <c r="AU414" s="217" t="s">
        <v>88</v>
      </c>
      <c r="AV414" s="14" t="s">
        <v>162</v>
      </c>
      <c r="AW414" s="14" t="s">
        <v>34</v>
      </c>
      <c r="AX414" s="14" t="s">
        <v>81</v>
      </c>
      <c r="AY414" s="217" t="s">
        <v>151</v>
      </c>
    </row>
    <row r="415" spans="1:65" s="2" customFormat="1" ht="16.5" customHeight="1">
      <c r="A415" s="37"/>
      <c r="B415" s="38"/>
      <c r="C415" s="245" t="s">
        <v>570</v>
      </c>
      <c r="D415" s="245" t="s">
        <v>304</v>
      </c>
      <c r="E415" s="246" t="s">
        <v>571</v>
      </c>
      <c r="F415" s="247" t="s">
        <v>572</v>
      </c>
      <c r="G415" s="248" t="s">
        <v>200</v>
      </c>
      <c r="H415" s="249">
        <v>11.5</v>
      </c>
      <c r="I415" s="250"/>
      <c r="J415" s="251">
        <f>ROUND(I415*H415,2)</f>
        <v>0</v>
      </c>
      <c r="K415" s="247" t="s">
        <v>165</v>
      </c>
      <c r="L415" s="252"/>
      <c r="M415" s="253" t="s">
        <v>21</v>
      </c>
      <c r="N415" s="254" t="s">
        <v>45</v>
      </c>
      <c r="O415" s="67"/>
      <c r="P415" s="191">
        <f>O415*H415</f>
        <v>0</v>
      </c>
      <c r="Q415" s="191">
        <v>0.064</v>
      </c>
      <c r="R415" s="191">
        <f>Q415*H415</f>
        <v>0.736</v>
      </c>
      <c r="S415" s="191">
        <v>0</v>
      </c>
      <c r="T415" s="192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193" t="s">
        <v>197</v>
      </c>
      <c r="AT415" s="193" t="s">
        <v>304</v>
      </c>
      <c r="AU415" s="193" t="s">
        <v>88</v>
      </c>
      <c r="AY415" s="20" t="s">
        <v>151</v>
      </c>
      <c r="BE415" s="194">
        <f>IF(N415="základní",J415,0)</f>
        <v>0</v>
      </c>
      <c r="BF415" s="194">
        <f>IF(N415="snížená",J415,0)</f>
        <v>0</v>
      </c>
      <c r="BG415" s="194">
        <f>IF(N415="zákl. přenesená",J415,0)</f>
        <v>0</v>
      </c>
      <c r="BH415" s="194">
        <f>IF(N415="sníž. přenesená",J415,0)</f>
        <v>0</v>
      </c>
      <c r="BI415" s="194">
        <f>IF(N415="nulová",J415,0)</f>
        <v>0</v>
      </c>
      <c r="BJ415" s="20" t="s">
        <v>88</v>
      </c>
      <c r="BK415" s="194">
        <f>ROUND(I415*H415,2)</f>
        <v>0</v>
      </c>
      <c r="BL415" s="20" t="s">
        <v>157</v>
      </c>
      <c r="BM415" s="193" t="s">
        <v>573</v>
      </c>
    </row>
    <row r="416" spans="1:65" s="2" customFormat="1" ht="24.2" customHeight="1">
      <c r="A416" s="37"/>
      <c r="B416" s="38"/>
      <c r="C416" s="182" t="s">
        <v>574</v>
      </c>
      <c r="D416" s="182" t="s">
        <v>153</v>
      </c>
      <c r="E416" s="183" t="s">
        <v>575</v>
      </c>
      <c r="F416" s="184" t="s">
        <v>576</v>
      </c>
      <c r="G416" s="185" t="s">
        <v>96</v>
      </c>
      <c r="H416" s="186">
        <v>28.75</v>
      </c>
      <c r="I416" s="187"/>
      <c r="J416" s="188">
        <f>ROUND(I416*H416,2)</f>
        <v>0</v>
      </c>
      <c r="K416" s="184" t="s">
        <v>165</v>
      </c>
      <c r="L416" s="42"/>
      <c r="M416" s="189" t="s">
        <v>21</v>
      </c>
      <c r="N416" s="190" t="s">
        <v>45</v>
      </c>
      <c r="O416" s="67"/>
      <c r="P416" s="191">
        <f>O416*H416</f>
        <v>0</v>
      </c>
      <c r="Q416" s="191">
        <v>0.02681</v>
      </c>
      <c r="R416" s="191">
        <f>Q416*H416</f>
        <v>0.7707875</v>
      </c>
      <c r="S416" s="191">
        <v>0</v>
      </c>
      <c r="T416" s="192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193" t="s">
        <v>157</v>
      </c>
      <c r="AT416" s="193" t="s">
        <v>153</v>
      </c>
      <c r="AU416" s="193" t="s">
        <v>88</v>
      </c>
      <c r="AY416" s="20" t="s">
        <v>151</v>
      </c>
      <c r="BE416" s="194">
        <f>IF(N416="základní",J416,0)</f>
        <v>0</v>
      </c>
      <c r="BF416" s="194">
        <f>IF(N416="snížená",J416,0)</f>
        <v>0</v>
      </c>
      <c r="BG416" s="194">
        <f>IF(N416="zákl. přenesená",J416,0)</f>
        <v>0</v>
      </c>
      <c r="BH416" s="194">
        <f>IF(N416="sníž. přenesená",J416,0)</f>
        <v>0</v>
      </c>
      <c r="BI416" s="194">
        <f>IF(N416="nulová",J416,0)</f>
        <v>0</v>
      </c>
      <c r="BJ416" s="20" t="s">
        <v>88</v>
      </c>
      <c r="BK416" s="194">
        <f>ROUND(I416*H416,2)</f>
        <v>0</v>
      </c>
      <c r="BL416" s="20" t="s">
        <v>157</v>
      </c>
      <c r="BM416" s="193" t="s">
        <v>577</v>
      </c>
    </row>
    <row r="417" spans="1:47" s="2" customFormat="1" ht="11.25">
      <c r="A417" s="37"/>
      <c r="B417" s="38"/>
      <c r="C417" s="39"/>
      <c r="D417" s="218" t="s">
        <v>167</v>
      </c>
      <c r="E417" s="39"/>
      <c r="F417" s="219" t="s">
        <v>578</v>
      </c>
      <c r="G417" s="39"/>
      <c r="H417" s="39"/>
      <c r="I417" s="220"/>
      <c r="J417" s="39"/>
      <c r="K417" s="39"/>
      <c r="L417" s="42"/>
      <c r="M417" s="221"/>
      <c r="N417" s="222"/>
      <c r="O417" s="67"/>
      <c r="P417" s="67"/>
      <c r="Q417" s="67"/>
      <c r="R417" s="67"/>
      <c r="S417" s="67"/>
      <c r="T417" s="68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20" t="s">
        <v>167</v>
      </c>
      <c r="AU417" s="20" t="s">
        <v>88</v>
      </c>
    </row>
    <row r="418" spans="2:51" s="13" customFormat="1" ht="11.25">
      <c r="B418" s="195"/>
      <c r="C418" s="196"/>
      <c r="D418" s="197" t="s">
        <v>159</v>
      </c>
      <c r="E418" s="198" t="s">
        <v>21</v>
      </c>
      <c r="F418" s="199" t="s">
        <v>579</v>
      </c>
      <c r="G418" s="196"/>
      <c r="H418" s="200">
        <v>28.75</v>
      </c>
      <c r="I418" s="201"/>
      <c r="J418" s="196"/>
      <c r="K418" s="196"/>
      <c r="L418" s="202"/>
      <c r="M418" s="203"/>
      <c r="N418" s="204"/>
      <c r="O418" s="204"/>
      <c r="P418" s="204"/>
      <c r="Q418" s="204"/>
      <c r="R418" s="204"/>
      <c r="S418" s="204"/>
      <c r="T418" s="205"/>
      <c r="AT418" s="206" t="s">
        <v>159</v>
      </c>
      <c r="AU418" s="206" t="s">
        <v>88</v>
      </c>
      <c r="AV418" s="13" t="s">
        <v>88</v>
      </c>
      <c r="AW418" s="13" t="s">
        <v>34</v>
      </c>
      <c r="AX418" s="13" t="s">
        <v>73</v>
      </c>
      <c r="AY418" s="206" t="s">
        <v>151</v>
      </c>
    </row>
    <row r="419" spans="2:51" s="14" customFormat="1" ht="11.25">
      <c r="B419" s="207"/>
      <c r="C419" s="208"/>
      <c r="D419" s="197" t="s">
        <v>159</v>
      </c>
      <c r="E419" s="209" t="s">
        <v>21</v>
      </c>
      <c r="F419" s="210" t="s">
        <v>161</v>
      </c>
      <c r="G419" s="208"/>
      <c r="H419" s="211">
        <v>28.75</v>
      </c>
      <c r="I419" s="212"/>
      <c r="J419" s="208"/>
      <c r="K419" s="208"/>
      <c r="L419" s="213"/>
      <c r="M419" s="214"/>
      <c r="N419" s="215"/>
      <c r="O419" s="215"/>
      <c r="P419" s="215"/>
      <c r="Q419" s="215"/>
      <c r="R419" s="215"/>
      <c r="S419" s="215"/>
      <c r="T419" s="216"/>
      <c r="AT419" s="217" t="s">
        <v>159</v>
      </c>
      <c r="AU419" s="217" t="s">
        <v>88</v>
      </c>
      <c r="AV419" s="14" t="s">
        <v>162</v>
      </c>
      <c r="AW419" s="14" t="s">
        <v>34</v>
      </c>
      <c r="AX419" s="14" t="s">
        <v>81</v>
      </c>
      <c r="AY419" s="217" t="s">
        <v>151</v>
      </c>
    </row>
    <row r="420" spans="1:65" s="2" customFormat="1" ht="24.2" customHeight="1">
      <c r="A420" s="37"/>
      <c r="B420" s="38"/>
      <c r="C420" s="182" t="s">
        <v>580</v>
      </c>
      <c r="D420" s="182" t="s">
        <v>153</v>
      </c>
      <c r="E420" s="183" t="s">
        <v>581</v>
      </c>
      <c r="F420" s="184" t="s">
        <v>582</v>
      </c>
      <c r="G420" s="185" t="s">
        <v>200</v>
      </c>
      <c r="H420" s="186">
        <v>0.75</v>
      </c>
      <c r="I420" s="187"/>
      <c r="J420" s="188">
        <f>ROUND(I420*H420,2)</f>
        <v>0</v>
      </c>
      <c r="K420" s="184" t="s">
        <v>165</v>
      </c>
      <c r="L420" s="42"/>
      <c r="M420" s="189" t="s">
        <v>21</v>
      </c>
      <c r="N420" s="190" t="s">
        <v>45</v>
      </c>
      <c r="O420" s="67"/>
      <c r="P420" s="191">
        <f>O420*H420</f>
        <v>0</v>
      </c>
      <c r="Q420" s="191">
        <v>0.12711</v>
      </c>
      <c r="R420" s="191">
        <f>Q420*H420</f>
        <v>0.0953325</v>
      </c>
      <c r="S420" s="191">
        <v>0</v>
      </c>
      <c r="T420" s="192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193" t="s">
        <v>157</v>
      </c>
      <c r="AT420" s="193" t="s">
        <v>153</v>
      </c>
      <c r="AU420" s="193" t="s">
        <v>88</v>
      </c>
      <c r="AY420" s="20" t="s">
        <v>151</v>
      </c>
      <c r="BE420" s="194">
        <f>IF(N420="základní",J420,0)</f>
        <v>0</v>
      </c>
      <c r="BF420" s="194">
        <f>IF(N420="snížená",J420,0)</f>
        <v>0</v>
      </c>
      <c r="BG420" s="194">
        <f>IF(N420="zákl. přenesená",J420,0)</f>
        <v>0</v>
      </c>
      <c r="BH420" s="194">
        <f>IF(N420="sníž. přenesená",J420,0)</f>
        <v>0</v>
      </c>
      <c r="BI420" s="194">
        <f>IF(N420="nulová",J420,0)</f>
        <v>0</v>
      </c>
      <c r="BJ420" s="20" t="s">
        <v>88</v>
      </c>
      <c r="BK420" s="194">
        <f>ROUND(I420*H420,2)</f>
        <v>0</v>
      </c>
      <c r="BL420" s="20" t="s">
        <v>157</v>
      </c>
      <c r="BM420" s="193" t="s">
        <v>583</v>
      </c>
    </row>
    <row r="421" spans="1:47" s="2" customFormat="1" ht="11.25">
      <c r="A421" s="37"/>
      <c r="B421" s="38"/>
      <c r="C421" s="39"/>
      <c r="D421" s="218" t="s">
        <v>167</v>
      </c>
      <c r="E421" s="39"/>
      <c r="F421" s="219" t="s">
        <v>584</v>
      </c>
      <c r="G421" s="39"/>
      <c r="H421" s="39"/>
      <c r="I421" s="220"/>
      <c r="J421" s="39"/>
      <c r="K421" s="39"/>
      <c r="L421" s="42"/>
      <c r="M421" s="221"/>
      <c r="N421" s="222"/>
      <c r="O421" s="67"/>
      <c r="P421" s="67"/>
      <c r="Q421" s="67"/>
      <c r="R421" s="67"/>
      <c r="S421" s="67"/>
      <c r="T421" s="68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20" t="s">
        <v>167</v>
      </c>
      <c r="AU421" s="20" t="s">
        <v>88</v>
      </c>
    </row>
    <row r="422" spans="2:51" s="13" customFormat="1" ht="11.25">
      <c r="B422" s="195"/>
      <c r="C422" s="196"/>
      <c r="D422" s="197" t="s">
        <v>159</v>
      </c>
      <c r="E422" s="198" t="s">
        <v>21</v>
      </c>
      <c r="F422" s="199" t="s">
        <v>585</v>
      </c>
      <c r="G422" s="196"/>
      <c r="H422" s="200">
        <v>0.75</v>
      </c>
      <c r="I422" s="201"/>
      <c r="J422" s="196"/>
      <c r="K422" s="196"/>
      <c r="L422" s="202"/>
      <c r="M422" s="203"/>
      <c r="N422" s="204"/>
      <c r="O422" s="204"/>
      <c r="P422" s="204"/>
      <c r="Q422" s="204"/>
      <c r="R422" s="204"/>
      <c r="S422" s="204"/>
      <c r="T422" s="205"/>
      <c r="AT422" s="206" t="s">
        <v>159</v>
      </c>
      <c r="AU422" s="206" t="s">
        <v>88</v>
      </c>
      <c r="AV422" s="13" t="s">
        <v>88</v>
      </c>
      <c r="AW422" s="13" t="s">
        <v>34</v>
      </c>
      <c r="AX422" s="13" t="s">
        <v>73</v>
      </c>
      <c r="AY422" s="206" t="s">
        <v>151</v>
      </c>
    </row>
    <row r="423" spans="2:51" s="14" customFormat="1" ht="11.25">
      <c r="B423" s="207"/>
      <c r="C423" s="208"/>
      <c r="D423" s="197" t="s">
        <v>159</v>
      </c>
      <c r="E423" s="209" t="s">
        <v>21</v>
      </c>
      <c r="F423" s="210" t="s">
        <v>161</v>
      </c>
      <c r="G423" s="208"/>
      <c r="H423" s="211">
        <v>0.75</v>
      </c>
      <c r="I423" s="212"/>
      <c r="J423" s="208"/>
      <c r="K423" s="208"/>
      <c r="L423" s="213"/>
      <c r="M423" s="214"/>
      <c r="N423" s="215"/>
      <c r="O423" s="215"/>
      <c r="P423" s="215"/>
      <c r="Q423" s="215"/>
      <c r="R423" s="215"/>
      <c r="S423" s="215"/>
      <c r="T423" s="216"/>
      <c r="AT423" s="217" t="s">
        <v>159</v>
      </c>
      <c r="AU423" s="217" t="s">
        <v>88</v>
      </c>
      <c r="AV423" s="14" t="s">
        <v>162</v>
      </c>
      <c r="AW423" s="14" t="s">
        <v>34</v>
      </c>
      <c r="AX423" s="14" t="s">
        <v>81</v>
      </c>
      <c r="AY423" s="217" t="s">
        <v>151</v>
      </c>
    </row>
    <row r="424" spans="1:65" s="2" customFormat="1" ht="16.5" customHeight="1">
      <c r="A424" s="37"/>
      <c r="B424" s="38"/>
      <c r="C424" s="182" t="s">
        <v>586</v>
      </c>
      <c r="D424" s="182" t="s">
        <v>153</v>
      </c>
      <c r="E424" s="183" t="s">
        <v>587</v>
      </c>
      <c r="F424" s="184" t="s">
        <v>588</v>
      </c>
      <c r="G424" s="185" t="s">
        <v>589</v>
      </c>
      <c r="H424" s="186">
        <v>1</v>
      </c>
      <c r="I424" s="187"/>
      <c r="J424" s="188">
        <f>ROUND(I424*H424,2)</f>
        <v>0</v>
      </c>
      <c r="K424" s="184" t="s">
        <v>165</v>
      </c>
      <c r="L424" s="42"/>
      <c r="M424" s="189" t="s">
        <v>21</v>
      </c>
      <c r="N424" s="190" t="s">
        <v>45</v>
      </c>
      <c r="O424" s="67"/>
      <c r="P424" s="191">
        <f>O424*H424</f>
        <v>0</v>
      </c>
      <c r="Q424" s="191">
        <v>0.19504</v>
      </c>
      <c r="R424" s="191">
        <f>Q424*H424</f>
        <v>0.19504</v>
      </c>
      <c r="S424" s="191">
        <v>0</v>
      </c>
      <c r="T424" s="192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193" t="s">
        <v>157</v>
      </c>
      <c r="AT424" s="193" t="s">
        <v>153</v>
      </c>
      <c r="AU424" s="193" t="s">
        <v>88</v>
      </c>
      <c r="AY424" s="20" t="s">
        <v>151</v>
      </c>
      <c r="BE424" s="194">
        <f>IF(N424="základní",J424,0)</f>
        <v>0</v>
      </c>
      <c r="BF424" s="194">
        <f>IF(N424="snížená",J424,0)</f>
        <v>0</v>
      </c>
      <c r="BG424" s="194">
        <f>IF(N424="zákl. přenesená",J424,0)</f>
        <v>0</v>
      </c>
      <c r="BH424" s="194">
        <f>IF(N424="sníž. přenesená",J424,0)</f>
        <v>0</v>
      </c>
      <c r="BI424" s="194">
        <f>IF(N424="nulová",J424,0)</f>
        <v>0</v>
      </c>
      <c r="BJ424" s="20" t="s">
        <v>88</v>
      </c>
      <c r="BK424" s="194">
        <f>ROUND(I424*H424,2)</f>
        <v>0</v>
      </c>
      <c r="BL424" s="20" t="s">
        <v>157</v>
      </c>
      <c r="BM424" s="193" t="s">
        <v>590</v>
      </c>
    </row>
    <row r="425" spans="1:47" s="2" customFormat="1" ht="11.25">
      <c r="A425" s="37"/>
      <c r="B425" s="38"/>
      <c r="C425" s="39"/>
      <c r="D425" s="218" t="s">
        <v>167</v>
      </c>
      <c r="E425" s="39"/>
      <c r="F425" s="219" t="s">
        <v>591</v>
      </c>
      <c r="G425" s="39"/>
      <c r="H425" s="39"/>
      <c r="I425" s="220"/>
      <c r="J425" s="39"/>
      <c r="K425" s="39"/>
      <c r="L425" s="42"/>
      <c r="M425" s="221"/>
      <c r="N425" s="222"/>
      <c r="O425" s="67"/>
      <c r="P425" s="67"/>
      <c r="Q425" s="67"/>
      <c r="R425" s="67"/>
      <c r="S425" s="67"/>
      <c r="T425" s="68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T425" s="20" t="s">
        <v>167</v>
      </c>
      <c r="AU425" s="20" t="s">
        <v>88</v>
      </c>
    </row>
    <row r="426" spans="2:51" s="13" customFormat="1" ht="11.25">
      <c r="B426" s="195"/>
      <c r="C426" s="196"/>
      <c r="D426" s="197" t="s">
        <v>159</v>
      </c>
      <c r="E426" s="198" t="s">
        <v>21</v>
      </c>
      <c r="F426" s="199" t="s">
        <v>592</v>
      </c>
      <c r="G426" s="196"/>
      <c r="H426" s="200">
        <v>1</v>
      </c>
      <c r="I426" s="201"/>
      <c r="J426" s="196"/>
      <c r="K426" s="196"/>
      <c r="L426" s="202"/>
      <c r="M426" s="203"/>
      <c r="N426" s="204"/>
      <c r="O426" s="204"/>
      <c r="P426" s="204"/>
      <c r="Q426" s="204"/>
      <c r="R426" s="204"/>
      <c r="S426" s="204"/>
      <c r="T426" s="205"/>
      <c r="AT426" s="206" t="s">
        <v>159</v>
      </c>
      <c r="AU426" s="206" t="s">
        <v>88</v>
      </c>
      <c r="AV426" s="13" t="s">
        <v>88</v>
      </c>
      <c r="AW426" s="13" t="s">
        <v>34</v>
      </c>
      <c r="AX426" s="13" t="s">
        <v>73</v>
      </c>
      <c r="AY426" s="206" t="s">
        <v>151</v>
      </c>
    </row>
    <row r="427" spans="2:51" s="14" customFormat="1" ht="11.25">
      <c r="B427" s="207"/>
      <c r="C427" s="208"/>
      <c r="D427" s="197" t="s">
        <v>159</v>
      </c>
      <c r="E427" s="209" t="s">
        <v>21</v>
      </c>
      <c r="F427" s="210" t="s">
        <v>161</v>
      </c>
      <c r="G427" s="208"/>
      <c r="H427" s="211">
        <v>1</v>
      </c>
      <c r="I427" s="212"/>
      <c r="J427" s="208"/>
      <c r="K427" s="208"/>
      <c r="L427" s="213"/>
      <c r="M427" s="214"/>
      <c r="N427" s="215"/>
      <c r="O427" s="215"/>
      <c r="P427" s="215"/>
      <c r="Q427" s="215"/>
      <c r="R427" s="215"/>
      <c r="S427" s="215"/>
      <c r="T427" s="216"/>
      <c r="AT427" s="217" t="s">
        <v>159</v>
      </c>
      <c r="AU427" s="217" t="s">
        <v>88</v>
      </c>
      <c r="AV427" s="14" t="s">
        <v>162</v>
      </c>
      <c r="AW427" s="14" t="s">
        <v>34</v>
      </c>
      <c r="AX427" s="14" t="s">
        <v>81</v>
      </c>
      <c r="AY427" s="217" t="s">
        <v>151</v>
      </c>
    </row>
    <row r="428" spans="1:65" s="2" customFormat="1" ht="16.5" customHeight="1">
      <c r="A428" s="37"/>
      <c r="B428" s="38"/>
      <c r="C428" s="182" t="s">
        <v>593</v>
      </c>
      <c r="D428" s="182" t="s">
        <v>153</v>
      </c>
      <c r="E428" s="183" t="s">
        <v>594</v>
      </c>
      <c r="F428" s="184" t="s">
        <v>595</v>
      </c>
      <c r="G428" s="185" t="s">
        <v>589</v>
      </c>
      <c r="H428" s="186">
        <v>1</v>
      </c>
      <c r="I428" s="187"/>
      <c r="J428" s="188">
        <f>ROUND(I428*H428,2)</f>
        <v>0</v>
      </c>
      <c r="K428" s="184" t="s">
        <v>165</v>
      </c>
      <c r="L428" s="42"/>
      <c r="M428" s="189" t="s">
        <v>21</v>
      </c>
      <c r="N428" s="190" t="s">
        <v>45</v>
      </c>
      <c r="O428" s="67"/>
      <c r="P428" s="191">
        <f>O428*H428</f>
        <v>0</v>
      </c>
      <c r="Q428" s="191">
        <v>8E-05</v>
      </c>
      <c r="R428" s="191">
        <f>Q428*H428</f>
        <v>8E-05</v>
      </c>
      <c r="S428" s="191">
        <v>0</v>
      </c>
      <c r="T428" s="192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193" t="s">
        <v>157</v>
      </c>
      <c r="AT428" s="193" t="s">
        <v>153</v>
      </c>
      <c r="AU428" s="193" t="s">
        <v>88</v>
      </c>
      <c r="AY428" s="20" t="s">
        <v>151</v>
      </c>
      <c r="BE428" s="194">
        <f>IF(N428="základní",J428,0)</f>
        <v>0</v>
      </c>
      <c r="BF428" s="194">
        <f>IF(N428="snížená",J428,0)</f>
        <v>0</v>
      </c>
      <c r="BG428" s="194">
        <f>IF(N428="zákl. přenesená",J428,0)</f>
        <v>0</v>
      </c>
      <c r="BH428" s="194">
        <f>IF(N428="sníž. přenesená",J428,0)</f>
        <v>0</v>
      </c>
      <c r="BI428" s="194">
        <f>IF(N428="nulová",J428,0)</f>
        <v>0</v>
      </c>
      <c r="BJ428" s="20" t="s">
        <v>88</v>
      </c>
      <c r="BK428" s="194">
        <f>ROUND(I428*H428,2)</f>
        <v>0</v>
      </c>
      <c r="BL428" s="20" t="s">
        <v>157</v>
      </c>
      <c r="BM428" s="193" t="s">
        <v>596</v>
      </c>
    </row>
    <row r="429" spans="1:47" s="2" customFormat="1" ht="11.25">
      <c r="A429" s="37"/>
      <c r="B429" s="38"/>
      <c r="C429" s="39"/>
      <c r="D429" s="218" t="s">
        <v>167</v>
      </c>
      <c r="E429" s="39"/>
      <c r="F429" s="219" t="s">
        <v>597</v>
      </c>
      <c r="G429" s="39"/>
      <c r="H429" s="39"/>
      <c r="I429" s="220"/>
      <c r="J429" s="39"/>
      <c r="K429" s="39"/>
      <c r="L429" s="42"/>
      <c r="M429" s="221"/>
      <c r="N429" s="222"/>
      <c r="O429" s="67"/>
      <c r="P429" s="67"/>
      <c r="Q429" s="67"/>
      <c r="R429" s="67"/>
      <c r="S429" s="67"/>
      <c r="T429" s="68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20" t="s">
        <v>167</v>
      </c>
      <c r="AU429" s="20" t="s">
        <v>88</v>
      </c>
    </row>
    <row r="430" spans="2:51" s="13" customFormat="1" ht="11.25">
      <c r="B430" s="195"/>
      <c r="C430" s="196"/>
      <c r="D430" s="197" t="s">
        <v>159</v>
      </c>
      <c r="E430" s="198" t="s">
        <v>21</v>
      </c>
      <c r="F430" s="199" t="s">
        <v>592</v>
      </c>
      <c r="G430" s="196"/>
      <c r="H430" s="200">
        <v>1</v>
      </c>
      <c r="I430" s="201"/>
      <c r="J430" s="196"/>
      <c r="K430" s="196"/>
      <c r="L430" s="202"/>
      <c r="M430" s="203"/>
      <c r="N430" s="204"/>
      <c r="O430" s="204"/>
      <c r="P430" s="204"/>
      <c r="Q430" s="204"/>
      <c r="R430" s="204"/>
      <c r="S430" s="204"/>
      <c r="T430" s="205"/>
      <c r="AT430" s="206" t="s">
        <v>159</v>
      </c>
      <c r="AU430" s="206" t="s">
        <v>88</v>
      </c>
      <c r="AV430" s="13" t="s">
        <v>88</v>
      </c>
      <c r="AW430" s="13" t="s">
        <v>34</v>
      </c>
      <c r="AX430" s="13" t="s">
        <v>73</v>
      </c>
      <c r="AY430" s="206" t="s">
        <v>151</v>
      </c>
    </row>
    <row r="431" spans="2:51" s="14" customFormat="1" ht="11.25">
      <c r="B431" s="207"/>
      <c r="C431" s="208"/>
      <c r="D431" s="197" t="s">
        <v>159</v>
      </c>
      <c r="E431" s="209" t="s">
        <v>21</v>
      </c>
      <c r="F431" s="210" t="s">
        <v>161</v>
      </c>
      <c r="G431" s="208"/>
      <c r="H431" s="211">
        <v>1</v>
      </c>
      <c r="I431" s="212"/>
      <c r="J431" s="208"/>
      <c r="K431" s="208"/>
      <c r="L431" s="213"/>
      <c r="M431" s="214"/>
      <c r="N431" s="215"/>
      <c r="O431" s="215"/>
      <c r="P431" s="215"/>
      <c r="Q431" s="215"/>
      <c r="R431" s="215"/>
      <c r="S431" s="215"/>
      <c r="T431" s="216"/>
      <c r="AT431" s="217" t="s">
        <v>159</v>
      </c>
      <c r="AU431" s="217" t="s">
        <v>88</v>
      </c>
      <c r="AV431" s="14" t="s">
        <v>162</v>
      </c>
      <c r="AW431" s="14" t="s">
        <v>34</v>
      </c>
      <c r="AX431" s="14" t="s">
        <v>81</v>
      </c>
      <c r="AY431" s="217" t="s">
        <v>151</v>
      </c>
    </row>
    <row r="432" spans="1:65" s="2" customFormat="1" ht="24.2" customHeight="1">
      <c r="A432" s="37"/>
      <c r="B432" s="38"/>
      <c r="C432" s="182" t="s">
        <v>598</v>
      </c>
      <c r="D432" s="182" t="s">
        <v>153</v>
      </c>
      <c r="E432" s="183" t="s">
        <v>599</v>
      </c>
      <c r="F432" s="184" t="s">
        <v>600</v>
      </c>
      <c r="G432" s="185" t="s">
        <v>96</v>
      </c>
      <c r="H432" s="186">
        <v>125.06</v>
      </c>
      <c r="I432" s="187"/>
      <c r="J432" s="188">
        <f>ROUND(I432*H432,2)</f>
        <v>0</v>
      </c>
      <c r="K432" s="184" t="s">
        <v>165</v>
      </c>
      <c r="L432" s="42"/>
      <c r="M432" s="189" t="s">
        <v>21</v>
      </c>
      <c r="N432" s="190" t="s">
        <v>45</v>
      </c>
      <c r="O432" s="67"/>
      <c r="P432" s="191">
        <f>O432*H432</f>
        <v>0</v>
      </c>
      <c r="Q432" s="191">
        <v>0.00013</v>
      </c>
      <c r="R432" s="191">
        <f>Q432*H432</f>
        <v>0.0162578</v>
      </c>
      <c r="S432" s="191">
        <v>0</v>
      </c>
      <c r="T432" s="192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193" t="s">
        <v>157</v>
      </c>
      <c r="AT432" s="193" t="s">
        <v>153</v>
      </c>
      <c r="AU432" s="193" t="s">
        <v>88</v>
      </c>
      <c r="AY432" s="20" t="s">
        <v>151</v>
      </c>
      <c r="BE432" s="194">
        <f>IF(N432="základní",J432,0)</f>
        <v>0</v>
      </c>
      <c r="BF432" s="194">
        <f>IF(N432="snížená",J432,0)</f>
        <v>0</v>
      </c>
      <c r="BG432" s="194">
        <f>IF(N432="zákl. přenesená",J432,0)</f>
        <v>0</v>
      </c>
      <c r="BH432" s="194">
        <f>IF(N432="sníž. přenesená",J432,0)</f>
        <v>0</v>
      </c>
      <c r="BI432" s="194">
        <f>IF(N432="nulová",J432,0)</f>
        <v>0</v>
      </c>
      <c r="BJ432" s="20" t="s">
        <v>88</v>
      </c>
      <c r="BK432" s="194">
        <f>ROUND(I432*H432,2)</f>
        <v>0</v>
      </c>
      <c r="BL432" s="20" t="s">
        <v>157</v>
      </c>
      <c r="BM432" s="193" t="s">
        <v>601</v>
      </c>
    </row>
    <row r="433" spans="1:47" s="2" customFormat="1" ht="11.25">
      <c r="A433" s="37"/>
      <c r="B433" s="38"/>
      <c r="C433" s="39"/>
      <c r="D433" s="218" t="s">
        <v>167</v>
      </c>
      <c r="E433" s="39"/>
      <c r="F433" s="219" t="s">
        <v>602</v>
      </c>
      <c r="G433" s="39"/>
      <c r="H433" s="39"/>
      <c r="I433" s="220"/>
      <c r="J433" s="39"/>
      <c r="K433" s="39"/>
      <c r="L433" s="42"/>
      <c r="M433" s="221"/>
      <c r="N433" s="222"/>
      <c r="O433" s="67"/>
      <c r="P433" s="67"/>
      <c r="Q433" s="67"/>
      <c r="R433" s="67"/>
      <c r="S433" s="67"/>
      <c r="T433" s="68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20" t="s">
        <v>167</v>
      </c>
      <c r="AU433" s="20" t="s">
        <v>88</v>
      </c>
    </row>
    <row r="434" spans="2:51" s="13" customFormat="1" ht="11.25">
      <c r="B434" s="195"/>
      <c r="C434" s="196"/>
      <c r="D434" s="197" t="s">
        <v>159</v>
      </c>
      <c r="E434" s="198" t="s">
        <v>21</v>
      </c>
      <c r="F434" s="199" t="s">
        <v>457</v>
      </c>
      <c r="G434" s="196"/>
      <c r="H434" s="200">
        <v>115.06</v>
      </c>
      <c r="I434" s="201"/>
      <c r="J434" s="196"/>
      <c r="K434" s="196"/>
      <c r="L434" s="202"/>
      <c r="M434" s="203"/>
      <c r="N434" s="204"/>
      <c r="O434" s="204"/>
      <c r="P434" s="204"/>
      <c r="Q434" s="204"/>
      <c r="R434" s="204"/>
      <c r="S434" s="204"/>
      <c r="T434" s="205"/>
      <c r="AT434" s="206" t="s">
        <v>159</v>
      </c>
      <c r="AU434" s="206" t="s">
        <v>88</v>
      </c>
      <c r="AV434" s="13" t="s">
        <v>88</v>
      </c>
      <c r="AW434" s="13" t="s">
        <v>34</v>
      </c>
      <c r="AX434" s="13" t="s">
        <v>73</v>
      </c>
      <c r="AY434" s="206" t="s">
        <v>151</v>
      </c>
    </row>
    <row r="435" spans="2:51" s="13" customFormat="1" ht="11.25">
      <c r="B435" s="195"/>
      <c r="C435" s="196"/>
      <c r="D435" s="197" t="s">
        <v>159</v>
      </c>
      <c r="E435" s="198" t="s">
        <v>21</v>
      </c>
      <c r="F435" s="199" t="s">
        <v>603</v>
      </c>
      <c r="G435" s="196"/>
      <c r="H435" s="200">
        <v>10</v>
      </c>
      <c r="I435" s="201"/>
      <c r="J435" s="196"/>
      <c r="K435" s="196"/>
      <c r="L435" s="202"/>
      <c r="M435" s="203"/>
      <c r="N435" s="204"/>
      <c r="O435" s="204"/>
      <c r="P435" s="204"/>
      <c r="Q435" s="204"/>
      <c r="R435" s="204"/>
      <c r="S435" s="204"/>
      <c r="T435" s="205"/>
      <c r="AT435" s="206" t="s">
        <v>159</v>
      </c>
      <c r="AU435" s="206" t="s">
        <v>88</v>
      </c>
      <c r="AV435" s="13" t="s">
        <v>88</v>
      </c>
      <c r="AW435" s="13" t="s">
        <v>34</v>
      </c>
      <c r="AX435" s="13" t="s">
        <v>73</v>
      </c>
      <c r="AY435" s="206" t="s">
        <v>151</v>
      </c>
    </row>
    <row r="436" spans="2:51" s="14" customFormat="1" ht="11.25">
      <c r="B436" s="207"/>
      <c r="C436" s="208"/>
      <c r="D436" s="197" t="s">
        <v>159</v>
      </c>
      <c r="E436" s="209" t="s">
        <v>21</v>
      </c>
      <c r="F436" s="210" t="s">
        <v>161</v>
      </c>
      <c r="G436" s="208"/>
      <c r="H436" s="211">
        <v>125.06</v>
      </c>
      <c r="I436" s="212"/>
      <c r="J436" s="208"/>
      <c r="K436" s="208"/>
      <c r="L436" s="213"/>
      <c r="M436" s="214"/>
      <c r="N436" s="215"/>
      <c r="O436" s="215"/>
      <c r="P436" s="215"/>
      <c r="Q436" s="215"/>
      <c r="R436" s="215"/>
      <c r="S436" s="215"/>
      <c r="T436" s="216"/>
      <c r="AT436" s="217" t="s">
        <v>159</v>
      </c>
      <c r="AU436" s="217" t="s">
        <v>88</v>
      </c>
      <c r="AV436" s="14" t="s">
        <v>162</v>
      </c>
      <c r="AW436" s="14" t="s">
        <v>34</v>
      </c>
      <c r="AX436" s="14" t="s">
        <v>81</v>
      </c>
      <c r="AY436" s="217" t="s">
        <v>151</v>
      </c>
    </row>
    <row r="437" spans="1:65" s="2" customFormat="1" ht="16.5" customHeight="1">
      <c r="A437" s="37"/>
      <c r="B437" s="38"/>
      <c r="C437" s="182" t="s">
        <v>604</v>
      </c>
      <c r="D437" s="182" t="s">
        <v>153</v>
      </c>
      <c r="E437" s="183" t="s">
        <v>605</v>
      </c>
      <c r="F437" s="184" t="s">
        <v>606</v>
      </c>
      <c r="G437" s="185" t="s">
        <v>607</v>
      </c>
      <c r="H437" s="186">
        <v>50</v>
      </c>
      <c r="I437" s="187"/>
      <c r="J437" s="188">
        <f>ROUND(I437*H437,2)</f>
        <v>0</v>
      </c>
      <c r="K437" s="184" t="s">
        <v>156</v>
      </c>
      <c r="L437" s="42"/>
      <c r="M437" s="189" t="s">
        <v>21</v>
      </c>
      <c r="N437" s="190" t="s">
        <v>45</v>
      </c>
      <c r="O437" s="67"/>
      <c r="P437" s="191">
        <f>O437*H437</f>
        <v>0</v>
      </c>
      <c r="Q437" s="191">
        <v>0</v>
      </c>
      <c r="R437" s="191">
        <f>Q437*H437</f>
        <v>0</v>
      </c>
      <c r="S437" s="191">
        <v>0</v>
      </c>
      <c r="T437" s="192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193" t="s">
        <v>157</v>
      </c>
      <c r="AT437" s="193" t="s">
        <v>153</v>
      </c>
      <c r="AU437" s="193" t="s">
        <v>88</v>
      </c>
      <c r="AY437" s="20" t="s">
        <v>151</v>
      </c>
      <c r="BE437" s="194">
        <f>IF(N437="základní",J437,0)</f>
        <v>0</v>
      </c>
      <c r="BF437" s="194">
        <f>IF(N437="snížená",J437,0)</f>
        <v>0</v>
      </c>
      <c r="BG437" s="194">
        <f>IF(N437="zákl. přenesená",J437,0)</f>
        <v>0</v>
      </c>
      <c r="BH437" s="194">
        <f>IF(N437="sníž. přenesená",J437,0)</f>
        <v>0</v>
      </c>
      <c r="BI437" s="194">
        <f>IF(N437="nulová",J437,0)</f>
        <v>0</v>
      </c>
      <c r="BJ437" s="20" t="s">
        <v>88</v>
      </c>
      <c r="BK437" s="194">
        <f>ROUND(I437*H437,2)</f>
        <v>0</v>
      </c>
      <c r="BL437" s="20" t="s">
        <v>157</v>
      </c>
      <c r="BM437" s="193" t="s">
        <v>608</v>
      </c>
    </row>
    <row r="438" spans="1:65" s="2" customFormat="1" ht="16.5" customHeight="1">
      <c r="A438" s="37"/>
      <c r="B438" s="38"/>
      <c r="C438" s="182" t="s">
        <v>100</v>
      </c>
      <c r="D438" s="182" t="s">
        <v>153</v>
      </c>
      <c r="E438" s="183" t="s">
        <v>609</v>
      </c>
      <c r="F438" s="184" t="s">
        <v>610</v>
      </c>
      <c r="G438" s="185" t="s">
        <v>607</v>
      </c>
      <c r="H438" s="186">
        <v>20</v>
      </c>
      <c r="I438" s="187"/>
      <c r="J438" s="188">
        <f>ROUND(I438*H438,2)</f>
        <v>0</v>
      </c>
      <c r="K438" s="184" t="s">
        <v>156</v>
      </c>
      <c r="L438" s="42"/>
      <c r="M438" s="189" t="s">
        <v>21</v>
      </c>
      <c r="N438" s="190" t="s">
        <v>45</v>
      </c>
      <c r="O438" s="67"/>
      <c r="P438" s="191">
        <f>O438*H438</f>
        <v>0</v>
      </c>
      <c r="Q438" s="191">
        <v>0</v>
      </c>
      <c r="R438" s="191">
        <f>Q438*H438</f>
        <v>0</v>
      </c>
      <c r="S438" s="191">
        <v>0</v>
      </c>
      <c r="T438" s="192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193" t="s">
        <v>157</v>
      </c>
      <c r="AT438" s="193" t="s">
        <v>153</v>
      </c>
      <c r="AU438" s="193" t="s">
        <v>88</v>
      </c>
      <c r="AY438" s="20" t="s">
        <v>151</v>
      </c>
      <c r="BE438" s="194">
        <f>IF(N438="základní",J438,0)</f>
        <v>0</v>
      </c>
      <c r="BF438" s="194">
        <f>IF(N438="snížená",J438,0)</f>
        <v>0</v>
      </c>
      <c r="BG438" s="194">
        <f>IF(N438="zákl. přenesená",J438,0)</f>
        <v>0</v>
      </c>
      <c r="BH438" s="194">
        <f>IF(N438="sníž. přenesená",J438,0)</f>
        <v>0</v>
      </c>
      <c r="BI438" s="194">
        <f>IF(N438="nulová",J438,0)</f>
        <v>0</v>
      </c>
      <c r="BJ438" s="20" t="s">
        <v>88</v>
      </c>
      <c r="BK438" s="194">
        <f>ROUND(I438*H438,2)</f>
        <v>0</v>
      </c>
      <c r="BL438" s="20" t="s">
        <v>157</v>
      </c>
      <c r="BM438" s="193" t="s">
        <v>611</v>
      </c>
    </row>
    <row r="439" spans="1:47" s="2" customFormat="1" ht="19.5">
      <c r="A439" s="37"/>
      <c r="B439" s="38"/>
      <c r="C439" s="39"/>
      <c r="D439" s="197" t="s">
        <v>255</v>
      </c>
      <c r="E439" s="39"/>
      <c r="F439" s="244" t="s">
        <v>612</v>
      </c>
      <c r="G439" s="39"/>
      <c r="H439" s="39"/>
      <c r="I439" s="220"/>
      <c r="J439" s="39"/>
      <c r="K439" s="39"/>
      <c r="L439" s="42"/>
      <c r="M439" s="221"/>
      <c r="N439" s="222"/>
      <c r="O439" s="67"/>
      <c r="P439" s="67"/>
      <c r="Q439" s="67"/>
      <c r="R439" s="67"/>
      <c r="S439" s="67"/>
      <c r="T439" s="68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20" t="s">
        <v>255</v>
      </c>
      <c r="AU439" s="20" t="s">
        <v>88</v>
      </c>
    </row>
    <row r="440" spans="1:65" s="2" customFormat="1" ht="16.5" customHeight="1">
      <c r="A440" s="37"/>
      <c r="B440" s="38"/>
      <c r="C440" s="182" t="s">
        <v>613</v>
      </c>
      <c r="D440" s="182" t="s">
        <v>153</v>
      </c>
      <c r="E440" s="183" t="s">
        <v>614</v>
      </c>
      <c r="F440" s="184" t="s">
        <v>615</v>
      </c>
      <c r="G440" s="185" t="s">
        <v>607</v>
      </c>
      <c r="H440" s="186">
        <v>80</v>
      </c>
      <c r="I440" s="187"/>
      <c r="J440" s="188">
        <f>ROUND(I440*H440,2)</f>
        <v>0</v>
      </c>
      <c r="K440" s="184" t="s">
        <v>156</v>
      </c>
      <c r="L440" s="42"/>
      <c r="M440" s="189" t="s">
        <v>21</v>
      </c>
      <c r="N440" s="190" t="s">
        <v>45</v>
      </c>
      <c r="O440" s="67"/>
      <c r="P440" s="191">
        <f>O440*H440</f>
        <v>0</v>
      </c>
      <c r="Q440" s="191">
        <v>0</v>
      </c>
      <c r="R440" s="191">
        <f>Q440*H440</f>
        <v>0</v>
      </c>
      <c r="S440" s="191">
        <v>0</v>
      </c>
      <c r="T440" s="192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193" t="s">
        <v>157</v>
      </c>
      <c r="AT440" s="193" t="s">
        <v>153</v>
      </c>
      <c r="AU440" s="193" t="s">
        <v>88</v>
      </c>
      <c r="AY440" s="20" t="s">
        <v>151</v>
      </c>
      <c r="BE440" s="194">
        <f>IF(N440="základní",J440,0)</f>
        <v>0</v>
      </c>
      <c r="BF440" s="194">
        <f>IF(N440="snížená",J440,0)</f>
        <v>0</v>
      </c>
      <c r="BG440" s="194">
        <f>IF(N440="zákl. přenesená",J440,0)</f>
        <v>0</v>
      </c>
      <c r="BH440" s="194">
        <f>IF(N440="sníž. přenesená",J440,0)</f>
        <v>0</v>
      </c>
      <c r="BI440" s="194">
        <f>IF(N440="nulová",J440,0)</f>
        <v>0</v>
      </c>
      <c r="BJ440" s="20" t="s">
        <v>88</v>
      </c>
      <c r="BK440" s="194">
        <f>ROUND(I440*H440,2)</f>
        <v>0</v>
      </c>
      <c r="BL440" s="20" t="s">
        <v>157</v>
      </c>
      <c r="BM440" s="193" t="s">
        <v>616</v>
      </c>
    </row>
    <row r="441" spans="1:47" s="2" customFormat="1" ht="19.5">
      <c r="A441" s="37"/>
      <c r="B441" s="38"/>
      <c r="C441" s="39"/>
      <c r="D441" s="197" t="s">
        <v>255</v>
      </c>
      <c r="E441" s="39"/>
      <c r="F441" s="244" t="s">
        <v>612</v>
      </c>
      <c r="G441" s="39"/>
      <c r="H441" s="39"/>
      <c r="I441" s="220"/>
      <c r="J441" s="39"/>
      <c r="K441" s="39"/>
      <c r="L441" s="42"/>
      <c r="M441" s="221"/>
      <c r="N441" s="222"/>
      <c r="O441" s="67"/>
      <c r="P441" s="67"/>
      <c r="Q441" s="67"/>
      <c r="R441" s="67"/>
      <c r="S441" s="67"/>
      <c r="T441" s="68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20" t="s">
        <v>255</v>
      </c>
      <c r="AU441" s="20" t="s">
        <v>88</v>
      </c>
    </row>
    <row r="442" spans="1:65" s="2" customFormat="1" ht="21.75" customHeight="1">
      <c r="A442" s="37"/>
      <c r="B442" s="38"/>
      <c r="C442" s="182" t="s">
        <v>617</v>
      </c>
      <c r="D442" s="182" t="s">
        <v>153</v>
      </c>
      <c r="E442" s="183" t="s">
        <v>618</v>
      </c>
      <c r="F442" s="184" t="s">
        <v>619</v>
      </c>
      <c r="G442" s="185" t="s">
        <v>620</v>
      </c>
      <c r="H442" s="186">
        <v>3</v>
      </c>
      <c r="I442" s="187"/>
      <c r="J442" s="188">
        <f>ROUND(I442*H442,2)</f>
        <v>0</v>
      </c>
      <c r="K442" s="184" t="s">
        <v>156</v>
      </c>
      <c r="L442" s="42"/>
      <c r="M442" s="189" t="s">
        <v>21</v>
      </c>
      <c r="N442" s="190" t="s">
        <v>45</v>
      </c>
      <c r="O442" s="67"/>
      <c r="P442" s="191">
        <f>O442*H442</f>
        <v>0</v>
      </c>
      <c r="Q442" s="191">
        <v>0</v>
      </c>
      <c r="R442" s="191">
        <f>Q442*H442</f>
        <v>0</v>
      </c>
      <c r="S442" s="191">
        <v>0</v>
      </c>
      <c r="T442" s="192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193" t="s">
        <v>157</v>
      </c>
      <c r="AT442" s="193" t="s">
        <v>153</v>
      </c>
      <c r="AU442" s="193" t="s">
        <v>88</v>
      </c>
      <c r="AY442" s="20" t="s">
        <v>151</v>
      </c>
      <c r="BE442" s="194">
        <f>IF(N442="základní",J442,0)</f>
        <v>0</v>
      </c>
      <c r="BF442" s="194">
        <f>IF(N442="snížená",J442,0)</f>
        <v>0</v>
      </c>
      <c r="BG442" s="194">
        <f>IF(N442="zákl. přenesená",J442,0)</f>
        <v>0</v>
      </c>
      <c r="BH442" s="194">
        <f>IF(N442="sníž. přenesená",J442,0)</f>
        <v>0</v>
      </c>
      <c r="BI442" s="194">
        <f>IF(N442="nulová",J442,0)</f>
        <v>0</v>
      </c>
      <c r="BJ442" s="20" t="s">
        <v>88</v>
      </c>
      <c r="BK442" s="194">
        <f>ROUND(I442*H442,2)</f>
        <v>0</v>
      </c>
      <c r="BL442" s="20" t="s">
        <v>157</v>
      </c>
      <c r="BM442" s="193" t="s">
        <v>621</v>
      </c>
    </row>
    <row r="443" spans="1:65" s="2" customFormat="1" ht="24.2" customHeight="1">
      <c r="A443" s="37"/>
      <c r="B443" s="38"/>
      <c r="C443" s="182" t="s">
        <v>622</v>
      </c>
      <c r="D443" s="182" t="s">
        <v>153</v>
      </c>
      <c r="E443" s="183" t="s">
        <v>623</v>
      </c>
      <c r="F443" s="184" t="s">
        <v>624</v>
      </c>
      <c r="G443" s="185" t="s">
        <v>96</v>
      </c>
      <c r="H443" s="186">
        <v>195.06</v>
      </c>
      <c r="I443" s="187"/>
      <c r="J443" s="188">
        <f>ROUND(I443*H443,2)</f>
        <v>0</v>
      </c>
      <c r="K443" s="184" t="s">
        <v>165</v>
      </c>
      <c r="L443" s="42"/>
      <c r="M443" s="189" t="s">
        <v>21</v>
      </c>
      <c r="N443" s="190" t="s">
        <v>45</v>
      </c>
      <c r="O443" s="67"/>
      <c r="P443" s="191">
        <f>O443*H443</f>
        <v>0</v>
      </c>
      <c r="Q443" s="191">
        <v>4E-05</v>
      </c>
      <c r="R443" s="191">
        <f>Q443*H443</f>
        <v>0.007802400000000001</v>
      </c>
      <c r="S443" s="191">
        <v>0</v>
      </c>
      <c r="T443" s="192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193" t="s">
        <v>157</v>
      </c>
      <c r="AT443" s="193" t="s">
        <v>153</v>
      </c>
      <c r="AU443" s="193" t="s">
        <v>88</v>
      </c>
      <c r="AY443" s="20" t="s">
        <v>151</v>
      </c>
      <c r="BE443" s="194">
        <f>IF(N443="základní",J443,0)</f>
        <v>0</v>
      </c>
      <c r="BF443" s="194">
        <f>IF(N443="snížená",J443,0)</f>
        <v>0</v>
      </c>
      <c r="BG443" s="194">
        <f>IF(N443="zákl. přenesená",J443,0)</f>
        <v>0</v>
      </c>
      <c r="BH443" s="194">
        <f>IF(N443="sníž. přenesená",J443,0)</f>
        <v>0</v>
      </c>
      <c r="BI443" s="194">
        <f>IF(N443="nulová",J443,0)</f>
        <v>0</v>
      </c>
      <c r="BJ443" s="20" t="s">
        <v>88</v>
      </c>
      <c r="BK443" s="194">
        <f>ROUND(I443*H443,2)</f>
        <v>0</v>
      </c>
      <c r="BL443" s="20" t="s">
        <v>157</v>
      </c>
      <c r="BM443" s="193" t="s">
        <v>625</v>
      </c>
    </row>
    <row r="444" spans="1:47" s="2" customFormat="1" ht="11.25">
      <c r="A444" s="37"/>
      <c r="B444" s="38"/>
      <c r="C444" s="39"/>
      <c r="D444" s="218" t="s">
        <v>167</v>
      </c>
      <c r="E444" s="39"/>
      <c r="F444" s="219" t="s">
        <v>626</v>
      </c>
      <c r="G444" s="39"/>
      <c r="H444" s="39"/>
      <c r="I444" s="220"/>
      <c r="J444" s="39"/>
      <c r="K444" s="39"/>
      <c r="L444" s="42"/>
      <c r="M444" s="221"/>
      <c r="N444" s="222"/>
      <c r="O444" s="67"/>
      <c r="P444" s="67"/>
      <c r="Q444" s="67"/>
      <c r="R444" s="67"/>
      <c r="S444" s="67"/>
      <c r="T444" s="68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T444" s="20" t="s">
        <v>167</v>
      </c>
      <c r="AU444" s="20" t="s">
        <v>88</v>
      </c>
    </row>
    <row r="445" spans="2:51" s="13" customFormat="1" ht="11.25">
      <c r="B445" s="195"/>
      <c r="C445" s="196"/>
      <c r="D445" s="197" t="s">
        <v>159</v>
      </c>
      <c r="E445" s="198" t="s">
        <v>21</v>
      </c>
      <c r="F445" s="199" t="s">
        <v>457</v>
      </c>
      <c r="G445" s="196"/>
      <c r="H445" s="200">
        <v>115.06</v>
      </c>
      <c r="I445" s="201"/>
      <c r="J445" s="196"/>
      <c r="K445" s="196"/>
      <c r="L445" s="202"/>
      <c r="M445" s="203"/>
      <c r="N445" s="204"/>
      <c r="O445" s="204"/>
      <c r="P445" s="204"/>
      <c r="Q445" s="204"/>
      <c r="R445" s="204"/>
      <c r="S445" s="204"/>
      <c r="T445" s="205"/>
      <c r="AT445" s="206" t="s">
        <v>159</v>
      </c>
      <c r="AU445" s="206" t="s">
        <v>88</v>
      </c>
      <c r="AV445" s="13" t="s">
        <v>88</v>
      </c>
      <c r="AW445" s="13" t="s">
        <v>34</v>
      </c>
      <c r="AX445" s="13" t="s">
        <v>73</v>
      </c>
      <c r="AY445" s="206" t="s">
        <v>151</v>
      </c>
    </row>
    <row r="446" spans="2:51" s="13" customFormat="1" ht="11.25">
      <c r="B446" s="195"/>
      <c r="C446" s="196"/>
      <c r="D446" s="197" t="s">
        <v>159</v>
      </c>
      <c r="E446" s="198" t="s">
        <v>21</v>
      </c>
      <c r="F446" s="199" t="s">
        <v>458</v>
      </c>
      <c r="G446" s="196"/>
      <c r="H446" s="200">
        <v>30</v>
      </c>
      <c r="I446" s="201"/>
      <c r="J446" s="196"/>
      <c r="K446" s="196"/>
      <c r="L446" s="202"/>
      <c r="M446" s="203"/>
      <c r="N446" s="204"/>
      <c r="O446" s="204"/>
      <c r="P446" s="204"/>
      <c r="Q446" s="204"/>
      <c r="R446" s="204"/>
      <c r="S446" s="204"/>
      <c r="T446" s="205"/>
      <c r="AT446" s="206" t="s">
        <v>159</v>
      </c>
      <c r="AU446" s="206" t="s">
        <v>88</v>
      </c>
      <c r="AV446" s="13" t="s">
        <v>88</v>
      </c>
      <c r="AW446" s="13" t="s">
        <v>34</v>
      </c>
      <c r="AX446" s="13" t="s">
        <v>73</v>
      </c>
      <c r="AY446" s="206" t="s">
        <v>151</v>
      </c>
    </row>
    <row r="447" spans="2:51" s="13" customFormat="1" ht="11.25">
      <c r="B447" s="195"/>
      <c r="C447" s="196"/>
      <c r="D447" s="197" t="s">
        <v>159</v>
      </c>
      <c r="E447" s="198" t="s">
        <v>21</v>
      </c>
      <c r="F447" s="199" t="s">
        <v>459</v>
      </c>
      <c r="G447" s="196"/>
      <c r="H447" s="200">
        <v>50</v>
      </c>
      <c r="I447" s="201"/>
      <c r="J447" s="196"/>
      <c r="K447" s="196"/>
      <c r="L447" s="202"/>
      <c r="M447" s="203"/>
      <c r="N447" s="204"/>
      <c r="O447" s="204"/>
      <c r="P447" s="204"/>
      <c r="Q447" s="204"/>
      <c r="R447" s="204"/>
      <c r="S447" s="204"/>
      <c r="T447" s="205"/>
      <c r="AT447" s="206" t="s">
        <v>159</v>
      </c>
      <c r="AU447" s="206" t="s">
        <v>88</v>
      </c>
      <c r="AV447" s="13" t="s">
        <v>88</v>
      </c>
      <c r="AW447" s="13" t="s">
        <v>34</v>
      </c>
      <c r="AX447" s="13" t="s">
        <v>73</v>
      </c>
      <c r="AY447" s="206" t="s">
        <v>151</v>
      </c>
    </row>
    <row r="448" spans="2:51" s="14" customFormat="1" ht="11.25">
      <c r="B448" s="207"/>
      <c r="C448" s="208"/>
      <c r="D448" s="197" t="s">
        <v>159</v>
      </c>
      <c r="E448" s="209" t="s">
        <v>21</v>
      </c>
      <c r="F448" s="210" t="s">
        <v>161</v>
      </c>
      <c r="G448" s="208"/>
      <c r="H448" s="211">
        <v>195.06</v>
      </c>
      <c r="I448" s="212"/>
      <c r="J448" s="208"/>
      <c r="K448" s="208"/>
      <c r="L448" s="213"/>
      <c r="M448" s="214"/>
      <c r="N448" s="215"/>
      <c r="O448" s="215"/>
      <c r="P448" s="215"/>
      <c r="Q448" s="215"/>
      <c r="R448" s="215"/>
      <c r="S448" s="215"/>
      <c r="T448" s="216"/>
      <c r="AT448" s="217" t="s">
        <v>159</v>
      </c>
      <c r="AU448" s="217" t="s">
        <v>88</v>
      </c>
      <c r="AV448" s="14" t="s">
        <v>162</v>
      </c>
      <c r="AW448" s="14" t="s">
        <v>34</v>
      </c>
      <c r="AX448" s="14" t="s">
        <v>81</v>
      </c>
      <c r="AY448" s="217" t="s">
        <v>151</v>
      </c>
    </row>
    <row r="449" spans="1:65" s="2" customFormat="1" ht="16.5" customHeight="1">
      <c r="A449" s="37"/>
      <c r="B449" s="38"/>
      <c r="C449" s="182" t="s">
        <v>627</v>
      </c>
      <c r="D449" s="182" t="s">
        <v>153</v>
      </c>
      <c r="E449" s="183" t="s">
        <v>628</v>
      </c>
      <c r="F449" s="184" t="s">
        <v>629</v>
      </c>
      <c r="G449" s="185" t="s">
        <v>607</v>
      </c>
      <c r="H449" s="186">
        <v>720</v>
      </c>
      <c r="I449" s="187"/>
      <c r="J449" s="188">
        <f>ROUND(I449*H449,2)</f>
        <v>0</v>
      </c>
      <c r="K449" s="184" t="s">
        <v>165</v>
      </c>
      <c r="L449" s="42"/>
      <c r="M449" s="189" t="s">
        <v>21</v>
      </c>
      <c r="N449" s="190" t="s">
        <v>45</v>
      </c>
      <c r="O449" s="67"/>
      <c r="P449" s="191">
        <f>O449*H449</f>
        <v>0</v>
      </c>
      <c r="Q449" s="191">
        <v>0</v>
      </c>
      <c r="R449" s="191">
        <f>Q449*H449</f>
        <v>0</v>
      </c>
      <c r="S449" s="191">
        <v>0</v>
      </c>
      <c r="T449" s="192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193" t="s">
        <v>157</v>
      </c>
      <c r="AT449" s="193" t="s">
        <v>153</v>
      </c>
      <c r="AU449" s="193" t="s">
        <v>88</v>
      </c>
      <c r="AY449" s="20" t="s">
        <v>151</v>
      </c>
      <c r="BE449" s="194">
        <f>IF(N449="základní",J449,0)</f>
        <v>0</v>
      </c>
      <c r="BF449" s="194">
        <f>IF(N449="snížená",J449,0)</f>
        <v>0</v>
      </c>
      <c r="BG449" s="194">
        <f>IF(N449="zákl. přenesená",J449,0)</f>
        <v>0</v>
      </c>
      <c r="BH449" s="194">
        <f>IF(N449="sníž. přenesená",J449,0)</f>
        <v>0</v>
      </c>
      <c r="BI449" s="194">
        <f>IF(N449="nulová",J449,0)</f>
        <v>0</v>
      </c>
      <c r="BJ449" s="20" t="s">
        <v>88</v>
      </c>
      <c r="BK449" s="194">
        <f>ROUND(I449*H449,2)</f>
        <v>0</v>
      </c>
      <c r="BL449" s="20" t="s">
        <v>157</v>
      </c>
      <c r="BM449" s="193" t="s">
        <v>630</v>
      </c>
    </row>
    <row r="450" spans="1:47" s="2" customFormat="1" ht="11.25">
      <c r="A450" s="37"/>
      <c r="B450" s="38"/>
      <c r="C450" s="39"/>
      <c r="D450" s="218" t="s">
        <v>167</v>
      </c>
      <c r="E450" s="39"/>
      <c r="F450" s="219" t="s">
        <v>631</v>
      </c>
      <c r="G450" s="39"/>
      <c r="H450" s="39"/>
      <c r="I450" s="220"/>
      <c r="J450" s="39"/>
      <c r="K450" s="39"/>
      <c r="L450" s="42"/>
      <c r="M450" s="221"/>
      <c r="N450" s="222"/>
      <c r="O450" s="67"/>
      <c r="P450" s="67"/>
      <c r="Q450" s="67"/>
      <c r="R450" s="67"/>
      <c r="S450" s="67"/>
      <c r="T450" s="68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20" t="s">
        <v>167</v>
      </c>
      <c r="AU450" s="20" t="s">
        <v>88</v>
      </c>
    </row>
    <row r="451" spans="2:51" s="13" customFormat="1" ht="11.25">
      <c r="B451" s="195"/>
      <c r="C451" s="196"/>
      <c r="D451" s="197" t="s">
        <v>159</v>
      </c>
      <c r="E451" s="198" t="s">
        <v>21</v>
      </c>
      <c r="F451" s="199" t="s">
        <v>632</v>
      </c>
      <c r="G451" s="196"/>
      <c r="H451" s="200">
        <v>720</v>
      </c>
      <c r="I451" s="201"/>
      <c r="J451" s="196"/>
      <c r="K451" s="196"/>
      <c r="L451" s="202"/>
      <c r="M451" s="203"/>
      <c r="N451" s="204"/>
      <c r="O451" s="204"/>
      <c r="P451" s="204"/>
      <c r="Q451" s="204"/>
      <c r="R451" s="204"/>
      <c r="S451" s="204"/>
      <c r="T451" s="205"/>
      <c r="AT451" s="206" t="s">
        <v>159</v>
      </c>
      <c r="AU451" s="206" t="s">
        <v>88</v>
      </c>
      <c r="AV451" s="13" t="s">
        <v>88</v>
      </c>
      <c r="AW451" s="13" t="s">
        <v>34</v>
      </c>
      <c r="AX451" s="13" t="s">
        <v>73</v>
      </c>
      <c r="AY451" s="206" t="s">
        <v>151</v>
      </c>
    </row>
    <row r="452" spans="2:51" s="14" customFormat="1" ht="11.25">
      <c r="B452" s="207"/>
      <c r="C452" s="208"/>
      <c r="D452" s="197" t="s">
        <v>159</v>
      </c>
      <c r="E452" s="209" t="s">
        <v>21</v>
      </c>
      <c r="F452" s="210" t="s">
        <v>161</v>
      </c>
      <c r="G452" s="208"/>
      <c r="H452" s="211">
        <v>720</v>
      </c>
      <c r="I452" s="212"/>
      <c r="J452" s="208"/>
      <c r="K452" s="208"/>
      <c r="L452" s="213"/>
      <c r="M452" s="214"/>
      <c r="N452" s="215"/>
      <c r="O452" s="215"/>
      <c r="P452" s="215"/>
      <c r="Q452" s="215"/>
      <c r="R452" s="215"/>
      <c r="S452" s="215"/>
      <c r="T452" s="216"/>
      <c r="AT452" s="217" t="s">
        <v>159</v>
      </c>
      <c r="AU452" s="217" t="s">
        <v>88</v>
      </c>
      <c r="AV452" s="14" t="s">
        <v>162</v>
      </c>
      <c r="AW452" s="14" t="s">
        <v>34</v>
      </c>
      <c r="AX452" s="14" t="s">
        <v>81</v>
      </c>
      <c r="AY452" s="217" t="s">
        <v>151</v>
      </c>
    </row>
    <row r="453" spans="1:65" s="2" customFormat="1" ht="16.5" customHeight="1">
      <c r="A453" s="37"/>
      <c r="B453" s="38"/>
      <c r="C453" s="182" t="s">
        <v>633</v>
      </c>
      <c r="D453" s="182" t="s">
        <v>153</v>
      </c>
      <c r="E453" s="183" t="s">
        <v>634</v>
      </c>
      <c r="F453" s="184" t="s">
        <v>635</v>
      </c>
      <c r="G453" s="185" t="s">
        <v>200</v>
      </c>
      <c r="H453" s="186">
        <v>5.25</v>
      </c>
      <c r="I453" s="187"/>
      <c r="J453" s="188">
        <f>ROUND(I453*H453,2)</f>
        <v>0</v>
      </c>
      <c r="K453" s="184" t="s">
        <v>165</v>
      </c>
      <c r="L453" s="42"/>
      <c r="M453" s="189" t="s">
        <v>21</v>
      </c>
      <c r="N453" s="190" t="s">
        <v>45</v>
      </c>
      <c r="O453" s="67"/>
      <c r="P453" s="191">
        <f>O453*H453</f>
        <v>0</v>
      </c>
      <c r="Q453" s="191">
        <v>0</v>
      </c>
      <c r="R453" s="191">
        <f>Q453*H453</f>
        <v>0</v>
      </c>
      <c r="S453" s="191">
        <v>0.07</v>
      </c>
      <c r="T453" s="192">
        <f>S453*H453</f>
        <v>0.36750000000000005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193" t="s">
        <v>157</v>
      </c>
      <c r="AT453" s="193" t="s">
        <v>153</v>
      </c>
      <c r="AU453" s="193" t="s">
        <v>88</v>
      </c>
      <c r="AY453" s="20" t="s">
        <v>151</v>
      </c>
      <c r="BE453" s="194">
        <f>IF(N453="základní",J453,0)</f>
        <v>0</v>
      </c>
      <c r="BF453" s="194">
        <f>IF(N453="snížená",J453,0)</f>
        <v>0</v>
      </c>
      <c r="BG453" s="194">
        <f>IF(N453="zákl. přenesená",J453,0)</f>
        <v>0</v>
      </c>
      <c r="BH453" s="194">
        <f>IF(N453="sníž. přenesená",J453,0)</f>
        <v>0</v>
      </c>
      <c r="BI453" s="194">
        <f>IF(N453="nulová",J453,0)</f>
        <v>0</v>
      </c>
      <c r="BJ453" s="20" t="s">
        <v>88</v>
      </c>
      <c r="BK453" s="194">
        <f>ROUND(I453*H453,2)</f>
        <v>0</v>
      </c>
      <c r="BL453" s="20" t="s">
        <v>157</v>
      </c>
      <c r="BM453" s="193" t="s">
        <v>636</v>
      </c>
    </row>
    <row r="454" spans="1:47" s="2" customFormat="1" ht="11.25">
      <c r="A454" s="37"/>
      <c r="B454" s="38"/>
      <c r="C454" s="39"/>
      <c r="D454" s="218" t="s">
        <v>167</v>
      </c>
      <c r="E454" s="39"/>
      <c r="F454" s="219" t="s">
        <v>637</v>
      </c>
      <c r="G454" s="39"/>
      <c r="H454" s="39"/>
      <c r="I454" s="220"/>
      <c r="J454" s="39"/>
      <c r="K454" s="39"/>
      <c r="L454" s="42"/>
      <c r="M454" s="221"/>
      <c r="N454" s="222"/>
      <c r="O454" s="67"/>
      <c r="P454" s="67"/>
      <c r="Q454" s="67"/>
      <c r="R454" s="67"/>
      <c r="S454" s="67"/>
      <c r="T454" s="68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T454" s="20" t="s">
        <v>167</v>
      </c>
      <c r="AU454" s="20" t="s">
        <v>88</v>
      </c>
    </row>
    <row r="455" spans="2:51" s="13" customFormat="1" ht="11.25">
      <c r="B455" s="195"/>
      <c r="C455" s="196"/>
      <c r="D455" s="197" t="s">
        <v>159</v>
      </c>
      <c r="E455" s="198" t="s">
        <v>21</v>
      </c>
      <c r="F455" s="199" t="s">
        <v>638</v>
      </c>
      <c r="G455" s="196"/>
      <c r="H455" s="200">
        <v>5.25</v>
      </c>
      <c r="I455" s="201"/>
      <c r="J455" s="196"/>
      <c r="K455" s="196"/>
      <c r="L455" s="202"/>
      <c r="M455" s="203"/>
      <c r="N455" s="204"/>
      <c r="O455" s="204"/>
      <c r="P455" s="204"/>
      <c r="Q455" s="204"/>
      <c r="R455" s="204"/>
      <c r="S455" s="204"/>
      <c r="T455" s="205"/>
      <c r="AT455" s="206" t="s">
        <v>159</v>
      </c>
      <c r="AU455" s="206" t="s">
        <v>88</v>
      </c>
      <c r="AV455" s="13" t="s">
        <v>88</v>
      </c>
      <c r="AW455" s="13" t="s">
        <v>34</v>
      </c>
      <c r="AX455" s="13" t="s">
        <v>73</v>
      </c>
      <c r="AY455" s="206" t="s">
        <v>151</v>
      </c>
    </row>
    <row r="456" spans="2:51" s="14" customFormat="1" ht="11.25">
      <c r="B456" s="207"/>
      <c r="C456" s="208"/>
      <c r="D456" s="197" t="s">
        <v>159</v>
      </c>
      <c r="E456" s="209" t="s">
        <v>21</v>
      </c>
      <c r="F456" s="210" t="s">
        <v>161</v>
      </c>
      <c r="G456" s="208"/>
      <c r="H456" s="211">
        <v>5.25</v>
      </c>
      <c r="I456" s="212"/>
      <c r="J456" s="208"/>
      <c r="K456" s="208"/>
      <c r="L456" s="213"/>
      <c r="M456" s="214"/>
      <c r="N456" s="215"/>
      <c r="O456" s="215"/>
      <c r="P456" s="215"/>
      <c r="Q456" s="215"/>
      <c r="R456" s="215"/>
      <c r="S456" s="215"/>
      <c r="T456" s="216"/>
      <c r="AT456" s="217" t="s">
        <v>159</v>
      </c>
      <c r="AU456" s="217" t="s">
        <v>88</v>
      </c>
      <c r="AV456" s="14" t="s">
        <v>162</v>
      </c>
      <c r="AW456" s="14" t="s">
        <v>34</v>
      </c>
      <c r="AX456" s="14" t="s">
        <v>81</v>
      </c>
      <c r="AY456" s="217" t="s">
        <v>151</v>
      </c>
    </row>
    <row r="457" spans="1:65" s="2" customFormat="1" ht="16.5" customHeight="1">
      <c r="A457" s="37"/>
      <c r="B457" s="38"/>
      <c r="C457" s="182" t="s">
        <v>639</v>
      </c>
      <c r="D457" s="182" t="s">
        <v>153</v>
      </c>
      <c r="E457" s="183" t="s">
        <v>640</v>
      </c>
      <c r="F457" s="184" t="s">
        <v>641</v>
      </c>
      <c r="G457" s="185" t="s">
        <v>213</v>
      </c>
      <c r="H457" s="186">
        <v>0.341</v>
      </c>
      <c r="I457" s="187"/>
      <c r="J457" s="188">
        <f>ROUND(I457*H457,2)</f>
        <v>0</v>
      </c>
      <c r="K457" s="184" t="s">
        <v>165</v>
      </c>
      <c r="L457" s="42"/>
      <c r="M457" s="189" t="s">
        <v>21</v>
      </c>
      <c r="N457" s="190" t="s">
        <v>45</v>
      </c>
      <c r="O457" s="67"/>
      <c r="P457" s="191">
        <f>O457*H457</f>
        <v>0</v>
      </c>
      <c r="Q457" s="191">
        <v>0</v>
      </c>
      <c r="R457" s="191">
        <f>Q457*H457</f>
        <v>0</v>
      </c>
      <c r="S457" s="191">
        <v>2.2</v>
      </c>
      <c r="T457" s="192">
        <f>S457*H457</f>
        <v>0.7502000000000001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193" t="s">
        <v>157</v>
      </c>
      <c r="AT457" s="193" t="s">
        <v>153</v>
      </c>
      <c r="AU457" s="193" t="s">
        <v>88</v>
      </c>
      <c r="AY457" s="20" t="s">
        <v>151</v>
      </c>
      <c r="BE457" s="194">
        <f>IF(N457="základní",J457,0)</f>
        <v>0</v>
      </c>
      <c r="BF457" s="194">
        <f>IF(N457="snížená",J457,0)</f>
        <v>0</v>
      </c>
      <c r="BG457" s="194">
        <f>IF(N457="zákl. přenesená",J457,0)</f>
        <v>0</v>
      </c>
      <c r="BH457" s="194">
        <f>IF(N457="sníž. přenesená",J457,0)</f>
        <v>0</v>
      </c>
      <c r="BI457" s="194">
        <f>IF(N457="nulová",J457,0)</f>
        <v>0</v>
      </c>
      <c r="BJ457" s="20" t="s">
        <v>88</v>
      </c>
      <c r="BK457" s="194">
        <f>ROUND(I457*H457,2)</f>
        <v>0</v>
      </c>
      <c r="BL457" s="20" t="s">
        <v>157</v>
      </c>
      <c r="BM457" s="193" t="s">
        <v>642</v>
      </c>
    </row>
    <row r="458" spans="1:47" s="2" customFormat="1" ht="11.25">
      <c r="A458" s="37"/>
      <c r="B458" s="38"/>
      <c r="C458" s="39"/>
      <c r="D458" s="218" t="s">
        <v>167</v>
      </c>
      <c r="E458" s="39"/>
      <c r="F458" s="219" t="s">
        <v>643</v>
      </c>
      <c r="G458" s="39"/>
      <c r="H458" s="39"/>
      <c r="I458" s="220"/>
      <c r="J458" s="39"/>
      <c r="K458" s="39"/>
      <c r="L458" s="42"/>
      <c r="M458" s="221"/>
      <c r="N458" s="222"/>
      <c r="O458" s="67"/>
      <c r="P458" s="67"/>
      <c r="Q458" s="67"/>
      <c r="R458" s="67"/>
      <c r="S458" s="67"/>
      <c r="T458" s="68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20" t="s">
        <v>167</v>
      </c>
      <c r="AU458" s="20" t="s">
        <v>88</v>
      </c>
    </row>
    <row r="459" spans="2:51" s="13" customFormat="1" ht="11.25">
      <c r="B459" s="195"/>
      <c r="C459" s="196"/>
      <c r="D459" s="197" t="s">
        <v>159</v>
      </c>
      <c r="E459" s="198" t="s">
        <v>21</v>
      </c>
      <c r="F459" s="199" t="s">
        <v>518</v>
      </c>
      <c r="G459" s="196"/>
      <c r="H459" s="200">
        <v>0.341</v>
      </c>
      <c r="I459" s="201"/>
      <c r="J459" s="196"/>
      <c r="K459" s="196"/>
      <c r="L459" s="202"/>
      <c r="M459" s="203"/>
      <c r="N459" s="204"/>
      <c r="O459" s="204"/>
      <c r="P459" s="204"/>
      <c r="Q459" s="204"/>
      <c r="R459" s="204"/>
      <c r="S459" s="204"/>
      <c r="T459" s="205"/>
      <c r="AT459" s="206" t="s">
        <v>159</v>
      </c>
      <c r="AU459" s="206" t="s">
        <v>88</v>
      </c>
      <c r="AV459" s="13" t="s">
        <v>88</v>
      </c>
      <c r="AW459" s="13" t="s">
        <v>34</v>
      </c>
      <c r="AX459" s="13" t="s">
        <v>73</v>
      </c>
      <c r="AY459" s="206" t="s">
        <v>151</v>
      </c>
    </row>
    <row r="460" spans="2:51" s="14" customFormat="1" ht="11.25">
      <c r="B460" s="207"/>
      <c r="C460" s="208"/>
      <c r="D460" s="197" t="s">
        <v>159</v>
      </c>
      <c r="E460" s="209" t="s">
        <v>21</v>
      </c>
      <c r="F460" s="210" t="s">
        <v>161</v>
      </c>
      <c r="G460" s="208"/>
      <c r="H460" s="211">
        <v>0.341</v>
      </c>
      <c r="I460" s="212"/>
      <c r="J460" s="208"/>
      <c r="K460" s="208"/>
      <c r="L460" s="213"/>
      <c r="M460" s="214"/>
      <c r="N460" s="215"/>
      <c r="O460" s="215"/>
      <c r="P460" s="215"/>
      <c r="Q460" s="215"/>
      <c r="R460" s="215"/>
      <c r="S460" s="215"/>
      <c r="T460" s="216"/>
      <c r="AT460" s="217" t="s">
        <v>159</v>
      </c>
      <c r="AU460" s="217" t="s">
        <v>88</v>
      </c>
      <c r="AV460" s="14" t="s">
        <v>162</v>
      </c>
      <c r="AW460" s="14" t="s">
        <v>34</v>
      </c>
      <c r="AX460" s="14" t="s">
        <v>81</v>
      </c>
      <c r="AY460" s="217" t="s">
        <v>151</v>
      </c>
    </row>
    <row r="461" spans="1:65" s="2" customFormat="1" ht="21.75" customHeight="1">
      <c r="A461" s="37"/>
      <c r="B461" s="38"/>
      <c r="C461" s="182" t="s">
        <v>644</v>
      </c>
      <c r="D461" s="182" t="s">
        <v>153</v>
      </c>
      <c r="E461" s="183" t="s">
        <v>645</v>
      </c>
      <c r="F461" s="184" t="s">
        <v>646</v>
      </c>
      <c r="G461" s="185" t="s">
        <v>213</v>
      </c>
      <c r="H461" s="186">
        <v>0.341</v>
      </c>
      <c r="I461" s="187"/>
      <c r="J461" s="188">
        <f>ROUND(I461*H461,2)</f>
        <v>0</v>
      </c>
      <c r="K461" s="184" t="s">
        <v>165</v>
      </c>
      <c r="L461" s="42"/>
      <c r="M461" s="189" t="s">
        <v>21</v>
      </c>
      <c r="N461" s="190" t="s">
        <v>45</v>
      </c>
      <c r="O461" s="67"/>
      <c r="P461" s="191">
        <f>O461*H461</f>
        <v>0</v>
      </c>
      <c r="Q461" s="191">
        <v>0</v>
      </c>
      <c r="R461" s="191">
        <f>Q461*H461</f>
        <v>0</v>
      </c>
      <c r="S461" s="191">
        <v>0.029</v>
      </c>
      <c r="T461" s="192">
        <f>S461*H461</f>
        <v>0.009889000000000002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193" t="s">
        <v>157</v>
      </c>
      <c r="AT461" s="193" t="s">
        <v>153</v>
      </c>
      <c r="AU461" s="193" t="s">
        <v>88</v>
      </c>
      <c r="AY461" s="20" t="s">
        <v>151</v>
      </c>
      <c r="BE461" s="194">
        <f>IF(N461="základní",J461,0)</f>
        <v>0</v>
      </c>
      <c r="BF461" s="194">
        <f>IF(N461="snížená",J461,0)</f>
        <v>0</v>
      </c>
      <c r="BG461" s="194">
        <f>IF(N461="zákl. přenesená",J461,0)</f>
        <v>0</v>
      </c>
      <c r="BH461" s="194">
        <f>IF(N461="sníž. přenesená",J461,0)</f>
        <v>0</v>
      </c>
      <c r="BI461" s="194">
        <f>IF(N461="nulová",J461,0)</f>
        <v>0</v>
      </c>
      <c r="BJ461" s="20" t="s">
        <v>88</v>
      </c>
      <c r="BK461" s="194">
        <f>ROUND(I461*H461,2)</f>
        <v>0</v>
      </c>
      <c r="BL461" s="20" t="s">
        <v>157</v>
      </c>
      <c r="BM461" s="193" t="s">
        <v>647</v>
      </c>
    </row>
    <row r="462" spans="1:47" s="2" customFormat="1" ht="11.25">
      <c r="A462" s="37"/>
      <c r="B462" s="38"/>
      <c r="C462" s="39"/>
      <c r="D462" s="218" t="s">
        <v>167</v>
      </c>
      <c r="E462" s="39"/>
      <c r="F462" s="219" t="s">
        <v>648</v>
      </c>
      <c r="G462" s="39"/>
      <c r="H462" s="39"/>
      <c r="I462" s="220"/>
      <c r="J462" s="39"/>
      <c r="K462" s="39"/>
      <c r="L462" s="42"/>
      <c r="M462" s="221"/>
      <c r="N462" s="222"/>
      <c r="O462" s="67"/>
      <c r="P462" s="67"/>
      <c r="Q462" s="67"/>
      <c r="R462" s="67"/>
      <c r="S462" s="67"/>
      <c r="T462" s="68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20" t="s">
        <v>167</v>
      </c>
      <c r="AU462" s="20" t="s">
        <v>88</v>
      </c>
    </row>
    <row r="463" spans="2:51" s="13" customFormat="1" ht="11.25">
      <c r="B463" s="195"/>
      <c r="C463" s="196"/>
      <c r="D463" s="197" t="s">
        <v>159</v>
      </c>
      <c r="E463" s="198" t="s">
        <v>21</v>
      </c>
      <c r="F463" s="199" t="s">
        <v>518</v>
      </c>
      <c r="G463" s="196"/>
      <c r="H463" s="200">
        <v>0.341</v>
      </c>
      <c r="I463" s="201"/>
      <c r="J463" s="196"/>
      <c r="K463" s="196"/>
      <c r="L463" s="202"/>
      <c r="M463" s="203"/>
      <c r="N463" s="204"/>
      <c r="O463" s="204"/>
      <c r="P463" s="204"/>
      <c r="Q463" s="204"/>
      <c r="R463" s="204"/>
      <c r="S463" s="204"/>
      <c r="T463" s="205"/>
      <c r="AT463" s="206" t="s">
        <v>159</v>
      </c>
      <c r="AU463" s="206" t="s">
        <v>88</v>
      </c>
      <c r="AV463" s="13" t="s">
        <v>88</v>
      </c>
      <c r="AW463" s="13" t="s">
        <v>34</v>
      </c>
      <c r="AX463" s="13" t="s">
        <v>73</v>
      </c>
      <c r="AY463" s="206" t="s">
        <v>151</v>
      </c>
    </row>
    <row r="464" spans="2:51" s="14" customFormat="1" ht="11.25">
      <c r="B464" s="207"/>
      <c r="C464" s="208"/>
      <c r="D464" s="197" t="s">
        <v>159</v>
      </c>
      <c r="E464" s="209" t="s">
        <v>21</v>
      </c>
      <c r="F464" s="210" t="s">
        <v>161</v>
      </c>
      <c r="G464" s="208"/>
      <c r="H464" s="211">
        <v>0.341</v>
      </c>
      <c r="I464" s="212"/>
      <c r="J464" s="208"/>
      <c r="K464" s="208"/>
      <c r="L464" s="213"/>
      <c r="M464" s="214"/>
      <c r="N464" s="215"/>
      <c r="O464" s="215"/>
      <c r="P464" s="215"/>
      <c r="Q464" s="215"/>
      <c r="R464" s="215"/>
      <c r="S464" s="215"/>
      <c r="T464" s="216"/>
      <c r="AT464" s="217" t="s">
        <v>159</v>
      </c>
      <c r="AU464" s="217" t="s">
        <v>88</v>
      </c>
      <c r="AV464" s="14" t="s">
        <v>162</v>
      </c>
      <c r="AW464" s="14" t="s">
        <v>34</v>
      </c>
      <c r="AX464" s="14" t="s">
        <v>81</v>
      </c>
      <c r="AY464" s="217" t="s">
        <v>151</v>
      </c>
    </row>
    <row r="465" spans="1:65" s="2" customFormat="1" ht="33" customHeight="1">
      <c r="A465" s="37"/>
      <c r="B465" s="38"/>
      <c r="C465" s="182" t="s">
        <v>649</v>
      </c>
      <c r="D465" s="182" t="s">
        <v>153</v>
      </c>
      <c r="E465" s="183" t="s">
        <v>650</v>
      </c>
      <c r="F465" s="184" t="s">
        <v>651</v>
      </c>
      <c r="G465" s="185" t="s">
        <v>200</v>
      </c>
      <c r="H465" s="186">
        <v>11.5</v>
      </c>
      <c r="I465" s="187"/>
      <c r="J465" s="188">
        <f>ROUND(I465*H465,2)</f>
        <v>0</v>
      </c>
      <c r="K465" s="184" t="s">
        <v>165</v>
      </c>
      <c r="L465" s="42"/>
      <c r="M465" s="189" t="s">
        <v>21</v>
      </c>
      <c r="N465" s="190" t="s">
        <v>45</v>
      </c>
      <c r="O465" s="67"/>
      <c r="P465" s="191">
        <f>O465*H465</f>
        <v>0</v>
      </c>
      <c r="Q465" s="191">
        <v>0</v>
      </c>
      <c r="R465" s="191">
        <f>Q465*H465</f>
        <v>0</v>
      </c>
      <c r="S465" s="191">
        <v>0.25</v>
      </c>
      <c r="T465" s="192">
        <f>S465*H465</f>
        <v>2.875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193" t="s">
        <v>157</v>
      </c>
      <c r="AT465" s="193" t="s">
        <v>153</v>
      </c>
      <c r="AU465" s="193" t="s">
        <v>88</v>
      </c>
      <c r="AY465" s="20" t="s">
        <v>151</v>
      </c>
      <c r="BE465" s="194">
        <f>IF(N465="základní",J465,0)</f>
        <v>0</v>
      </c>
      <c r="BF465" s="194">
        <f>IF(N465="snížená",J465,0)</f>
        <v>0</v>
      </c>
      <c r="BG465" s="194">
        <f>IF(N465="zákl. přenesená",J465,0)</f>
        <v>0</v>
      </c>
      <c r="BH465" s="194">
        <f>IF(N465="sníž. přenesená",J465,0)</f>
        <v>0</v>
      </c>
      <c r="BI465" s="194">
        <f>IF(N465="nulová",J465,0)</f>
        <v>0</v>
      </c>
      <c r="BJ465" s="20" t="s">
        <v>88</v>
      </c>
      <c r="BK465" s="194">
        <f>ROUND(I465*H465,2)</f>
        <v>0</v>
      </c>
      <c r="BL465" s="20" t="s">
        <v>157</v>
      </c>
      <c r="BM465" s="193" t="s">
        <v>652</v>
      </c>
    </row>
    <row r="466" spans="1:47" s="2" customFormat="1" ht="11.25">
      <c r="A466" s="37"/>
      <c r="B466" s="38"/>
      <c r="C466" s="39"/>
      <c r="D466" s="218" t="s">
        <v>167</v>
      </c>
      <c r="E466" s="39"/>
      <c r="F466" s="219" t="s">
        <v>653</v>
      </c>
      <c r="G466" s="39"/>
      <c r="H466" s="39"/>
      <c r="I466" s="220"/>
      <c r="J466" s="39"/>
      <c r="K466" s="39"/>
      <c r="L466" s="42"/>
      <c r="M466" s="221"/>
      <c r="N466" s="222"/>
      <c r="O466" s="67"/>
      <c r="P466" s="67"/>
      <c r="Q466" s="67"/>
      <c r="R466" s="67"/>
      <c r="S466" s="67"/>
      <c r="T466" s="68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20" t="s">
        <v>167</v>
      </c>
      <c r="AU466" s="20" t="s">
        <v>88</v>
      </c>
    </row>
    <row r="467" spans="2:51" s="13" customFormat="1" ht="11.25">
      <c r="B467" s="195"/>
      <c r="C467" s="196"/>
      <c r="D467" s="197" t="s">
        <v>159</v>
      </c>
      <c r="E467" s="198" t="s">
        <v>21</v>
      </c>
      <c r="F467" s="199" t="s">
        <v>654</v>
      </c>
      <c r="G467" s="196"/>
      <c r="H467" s="200">
        <v>11.5</v>
      </c>
      <c r="I467" s="201"/>
      <c r="J467" s="196"/>
      <c r="K467" s="196"/>
      <c r="L467" s="202"/>
      <c r="M467" s="203"/>
      <c r="N467" s="204"/>
      <c r="O467" s="204"/>
      <c r="P467" s="204"/>
      <c r="Q467" s="204"/>
      <c r="R467" s="204"/>
      <c r="S467" s="204"/>
      <c r="T467" s="205"/>
      <c r="AT467" s="206" t="s">
        <v>159</v>
      </c>
      <c r="AU467" s="206" t="s">
        <v>88</v>
      </c>
      <c r="AV467" s="13" t="s">
        <v>88</v>
      </c>
      <c r="AW467" s="13" t="s">
        <v>34</v>
      </c>
      <c r="AX467" s="13" t="s">
        <v>73</v>
      </c>
      <c r="AY467" s="206" t="s">
        <v>151</v>
      </c>
    </row>
    <row r="468" spans="2:51" s="14" customFormat="1" ht="11.25">
      <c r="B468" s="207"/>
      <c r="C468" s="208"/>
      <c r="D468" s="197" t="s">
        <v>159</v>
      </c>
      <c r="E468" s="209" t="s">
        <v>21</v>
      </c>
      <c r="F468" s="210" t="s">
        <v>161</v>
      </c>
      <c r="G468" s="208"/>
      <c r="H468" s="211">
        <v>11.5</v>
      </c>
      <c r="I468" s="212"/>
      <c r="J468" s="208"/>
      <c r="K468" s="208"/>
      <c r="L468" s="213"/>
      <c r="M468" s="214"/>
      <c r="N468" s="215"/>
      <c r="O468" s="215"/>
      <c r="P468" s="215"/>
      <c r="Q468" s="215"/>
      <c r="R468" s="215"/>
      <c r="S468" s="215"/>
      <c r="T468" s="216"/>
      <c r="AT468" s="217" t="s">
        <v>159</v>
      </c>
      <c r="AU468" s="217" t="s">
        <v>88</v>
      </c>
      <c r="AV468" s="14" t="s">
        <v>162</v>
      </c>
      <c r="AW468" s="14" t="s">
        <v>34</v>
      </c>
      <c r="AX468" s="14" t="s">
        <v>81</v>
      </c>
      <c r="AY468" s="217" t="s">
        <v>151</v>
      </c>
    </row>
    <row r="469" spans="1:65" s="2" customFormat="1" ht="37.9" customHeight="1">
      <c r="A469" s="37"/>
      <c r="B469" s="38"/>
      <c r="C469" s="182" t="s">
        <v>655</v>
      </c>
      <c r="D469" s="182" t="s">
        <v>153</v>
      </c>
      <c r="E469" s="183" t="s">
        <v>656</v>
      </c>
      <c r="F469" s="184" t="s">
        <v>657</v>
      </c>
      <c r="G469" s="185" t="s">
        <v>200</v>
      </c>
      <c r="H469" s="186">
        <v>0.75</v>
      </c>
      <c r="I469" s="187"/>
      <c r="J469" s="188">
        <f>ROUND(I469*H469,2)</f>
        <v>0</v>
      </c>
      <c r="K469" s="184" t="s">
        <v>165</v>
      </c>
      <c r="L469" s="42"/>
      <c r="M469" s="189" t="s">
        <v>21</v>
      </c>
      <c r="N469" s="190" t="s">
        <v>45</v>
      </c>
      <c r="O469" s="67"/>
      <c r="P469" s="191">
        <f>O469*H469</f>
        <v>0</v>
      </c>
      <c r="Q469" s="191">
        <v>0</v>
      </c>
      <c r="R469" s="191">
        <f>Q469*H469</f>
        <v>0</v>
      </c>
      <c r="S469" s="191">
        <v>0.9</v>
      </c>
      <c r="T469" s="192">
        <f>S469*H469</f>
        <v>0.675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193" t="s">
        <v>157</v>
      </c>
      <c r="AT469" s="193" t="s">
        <v>153</v>
      </c>
      <c r="AU469" s="193" t="s">
        <v>88</v>
      </c>
      <c r="AY469" s="20" t="s">
        <v>151</v>
      </c>
      <c r="BE469" s="194">
        <f>IF(N469="základní",J469,0)</f>
        <v>0</v>
      </c>
      <c r="BF469" s="194">
        <f>IF(N469="snížená",J469,0)</f>
        <v>0</v>
      </c>
      <c r="BG469" s="194">
        <f>IF(N469="zákl. přenesená",J469,0)</f>
        <v>0</v>
      </c>
      <c r="BH469" s="194">
        <f>IF(N469="sníž. přenesená",J469,0)</f>
        <v>0</v>
      </c>
      <c r="BI469" s="194">
        <f>IF(N469="nulová",J469,0)</f>
        <v>0</v>
      </c>
      <c r="BJ469" s="20" t="s">
        <v>88</v>
      </c>
      <c r="BK469" s="194">
        <f>ROUND(I469*H469,2)</f>
        <v>0</v>
      </c>
      <c r="BL469" s="20" t="s">
        <v>157</v>
      </c>
      <c r="BM469" s="193" t="s">
        <v>658</v>
      </c>
    </row>
    <row r="470" spans="1:47" s="2" customFormat="1" ht="11.25">
      <c r="A470" s="37"/>
      <c r="B470" s="38"/>
      <c r="C470" s="39"/>
      <c r="D470" s="218" t="s">
        <v>167</v>
      </c>
      <c r="E470" s="39"/>
      <c r="F470" s="219" t="s">
        <v>659</v>
      </c>
      <c r="G470" s="39"/>
      <c r="H470" s="39"/>
      <c r="I470" s="220"/>
      <c r="J470" s="39"/>
      <c r="K470" s="39"/>
      <c r="L470" s="42"/>
      <c r="M470" s="221"/>
      <c r="N470" s="222"/>
      <c r="O470" s="67"/>
      <c r="P470" s="67"/>
      <c r="Q470" s="67"/>
      <c r="R470" s="67"/>
      <c r="S470" s="67"/>
      <c r="T470" s="68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T470" s="20" t="s">
        <v>167</v>
      </c>
      <c r="AU470" s="20" t="s">
        <v>88</v>
      </c>
    </row>
    <row r="471" spans="2:51" s="13" customFormat="1" ht="11.25">
      <c r="B471" s="195"/>
      <c r="C471" s="196"/>
      <c r="D471" s="197" t="s">
        <v>159</v>
      </c>
      <c r="E471" s="198" t="s">
        <v>21</v>
      </c>
      <c r="F471" s="199" t="s">
        <v>585</v>
      </c>
      <c r="G471" s="196"/>
      <c r="H471" s="200">
        <v>0.75</v>
      </c>
      <c r="I471" s="201"/>
      <c r="J471" s="196"/>
      <c r="K471" s="196"/>
      <c r="L471" s="202"/>
      <c r="M471" s="203"/>
      <c r="N471" s="204"/>
      <c r="O471" s="204"/>
      <c r="P471" s="204"/>
      <c r="Q471" s="204"/>
      <c r="R471" s="204"/>
      <c r="S471" s="204"/>
      <c r="T471" s="205"/>
      <c r="AT471" s="206" t="s">
        <v>159</v>
      </c>
      <c r="AU471" s="206" t="s">
        <v>88</v>
      </c>
      <c r="AV471" s="13" t="s">
        <v>88</v>
      </c>
      <c r="AW471" s="13" t="s">
        <v>34</v>
      </c>
      <c r="AX471" s="13" t="s">
        <v>73</v>
      </c>
      <c r="AY471" s="206" t="s">
        <v>151</v>
      </c>
    </row>
    <row r="472" spans="2:51" s="14" customFormat="1" ht="11.25">
      <c r="B472" s="207"/>
      <c r="C472" s="208"/>
      <c r="D472" s="197" t="s">
        <v>159</v>
      </c>
      <c r="E472" s="209" t="s">
        <v>21</v>
      </c>
      <c r="F472" s="210" t="s">
        <v>161</v>
      </c>
      <c r="G472" s="208"/>
      <c r="H472" s="211">
        <v>0.75</v>
      </c>
      <c r="I472" s="212"/>
      <c r="J472" s="208"/>
      <c r="K472" s="208"/>
      <c r="L472" s="213"/>
      <c r="M472" s="214"/>
      <c r="N472" s="215"/>
      <c r="O472" s="215"/>
      <c r="P472" s="215"/>
      <c r="Q472" s="215"/>
      <c r="R472" s="215"/>
      <c r="S472" s="215"/>
      <c r="T472" s="216"/>
      <c r="AT472" s="217" t="s">
        <v>159</v>
      </c>
      <c r="AU472" s="217" t="s">
        <v>88</v>
      </c>
      <c r="AV472" s="14" t="s">
        <v>162</v>
      </c>
      <c r="AW472" s="14" t="s">
        <v>34</v>
      </c>
      <c r="AX472" s="14" t="s">
        <v>81</v>
      </c>
      <c r="AY472" s="217" t="s">
        <v>151</v>
      </c>
    </row>
    <row r="473" spans="1:65" s="2" customFormat="1" ht="16.5" customHeight="1">
      <c r="A473" s="37"/>
      <c r="B473" s="38"/>
      <c r="C473" s="182" t="s">
        <v>660</v>
      </c>
      <c r="D473" s="182" t="s">
        <v>153</v>
      </c>
      <c r="E473" s="183" t="s">
        <v>661</v>
      </c>
      <c r="F473" s="184" t="s">
        <v>662</v>
      </c>
      <c r="G473" s="185" t="s">
        <v>200</v>
      </c>
      <c r="H473" s="186">
        <v>2.6</v>
      </c>
      <c r="I473" s="187"/>
      <c r="J473" s="188">
        <f>ROUND(I473*H473,2)</f>
        <v>0</v>
      </c>
      <c r="K473" s="184" t="s">
        <v>165</v>
      </c>
      <c r="L473" s="42"/>
      <c r="M473" s="189" t="s">
        <v>21</v>
      </c>
      <c r="N473" s="190" t="s">
        <v>45</v>
      </c>
      <c r="O473" s="67"/>
      <c r="P473" s="191">
        <f>O473*H473</f>
        <v>0</v>
      </c>
      <c r="Q473" s="191">
        <v>0</v>
      </c>
      <c r="R473" s="191">
        <f>Q473*H473</f>
        <v>0</v>
      </c>
      <c r="S473" s="191">
        <v>0.037</v>
      </c>
      <c r="T473" s="192">
        <f>S473*H473</f>
        <v>0.0962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193" t="s">
        <v>157</v>
      </c>
      <c r="AT473" s="193" t="s">
        <v>153</v>
      </c>
      <c r="AU473" s="193" t="s">
        <v>88</v>
      </c>
      <c r="AY473" s="20" t="s">
        <v>151</v>
      </c>
      <c r="BE473" s="194">
        <f>IF(N473="základní",J473,0)</f>
        <v>0</v>
      </c>
      <c r="BF473" s="194">
        <f>IF(N473="snížená",J473,0)</f>
        <v>0</v>
      </c>
      <c r="BG473" s="194">
        <f>IF(N473="zákl. přenesená",J473,0)</f>
        <v>0</v>
      </c>
      <c r="BH473" s="194">
        <f>IF(N473="sníž. přenesená",J473,0)</f>
        <v>0</v>
      </c>
      <c r="BI473" s="194">
        <f>IF(N473="nulová",J473,0)</f>
        <v>0</v>
      </c>
      <c r="BJ473" s="20" t="s">
        <v>88</v>
      </c>
      <c r="BK473" s="194">
        <f>ROUND(I473*H473,2)</f>
        <v>0</v>
      </c>
      <c r="BL473" s="20" t="s">
        <v>157</v>
      </c>
      <c r="BM473" s="193" t="s">
        <v>663</v>
      </c>
    </row>
    <row r="474" spans="1:47" s="2" customFormat="1" ht="11.25">
      <c r="A474" s="37"/>
      <c r="B474" s="38"/>
      <c r="C474" s="39"/>
      <c r="D474" s="218" t="s">
        <v>167</v>
      </c>
      <c r="E474" s="39"/>
      <c r="F474" s="219" t="s">
        <v>664</v>
      </c>
      <c r="G474" s="39"/>
      <c r="H474" s="39"/>
      <c r="I474" s="220"/>
      <c r="J474" s="39"/>
      <c r="K474" s="39"/>
      <c r="L474" s="42"/>
      <c r="M474" s="221"/>
      <c r="N474" s="222"/>
      <c r="O474" s="67"/>
      <c r="P474" s="67"/>
      <c r="Q474" s="67"/>
      <c r="R474" s="67"/>
      <c r="S474" s="67"/>
      <c r="T474" s="68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T474" s="20" t="s">
        <v>167</v>
      </c>
      <c r="AU474" s="20" t="s">
        <v>88</v>
      </c>
    </row>
    <row r="475" spans="2:51" s="13" customFormat="1" ht="11.25">
      <c r="B475" s="195"/>
      <c r="C475" s="196"/>
      <c r="D475" s="197" t="s">
        <v>159</v>
      </c>
      <c r="E475" s="198" t="s">
        <v>21</v>
      </c>
      <c r="F475" s="199" t="s">
        <v>665</v>
      </c>
      <c r="G475" s="196"/>
      <c r="H475" s="200">
        <v>2.6</v>
      </c>
      <c r="I475" s="201"/>
      <c r="J475" s="196"/>
      <c r="K475" s="196"/>
      <c r="L475" s="202"/>
      <c r="M475" s="203"/>
      <c r="N475" s="204"/>
      <c r="O475" s="204"/>
      <c r="P475" s="204"/>
      <c r="Q475" s="204"/>
      <c r="R475" s="204"/>
      <c r="S475" s="204"/>
      <c r="T475" s="205"/>
      <c r="AT475" s="206" t="s">
        <v>159</v>
      </c>
      <c r="AU475" s="206" t="s">
        <v>88</v>
      </c>
      <c r="AV475" s="13" t="s">
        <v>88</v>
      </c>
      <c r="AW475" s="13" t="s">
        <v>34</v>
      </c>
      <c r="AX475" s="13" t="s">
        <v>73</v>
      </c>
      <c r="AY475" s="206" t="s">
        <v>151</v>
      </c>
    </row>
    <row r="476" spans="2:51" s="14" customFormat="1" ht="11.25">
      <c r="B476" s="207"/>
      <c r="C476" s="208"/>
      <c r="D476" s="197" t="s">
        <v>159</v>
      </c>
      <c r="E476" s="209" t="s">
        <v>21</v>
      </c>
      <c r="F476" s="210" t="s">
        <v>161</v>
      </c>
      <c r="G476" s="208"/>
      <c r="H476" s="211">
        <v>2.6</v>
      </c>
      <c r="I476" s="212"/>
      <c r="J476" s="208"/>
      <c r="K476" s="208"/>
      <c r="L476" s="213"/>
      <c r="M476" s="214"/>
      <c r="N476" s="215"/>
      <c r="O476" s="215"/>
      <c r="P476" s="215"/>
      <c r="Q476" s="215"/>
      <c r="R476" s="215"/>
      <c r="S476" s="215"/>
      <c r="T476" s="216"/>
      <c r="AT476" s="217" t="s">
        <v>159</v>
      </c>
      <c r="AU476" s="217" t="s">
        <v>88</v>
      </c>
      <c r="AV476" s="14" t="s">
        <v>162</v>
      </c>
      <c r="AW476" s="14" t="s">
        <v>34</v>
      </c>
      <c r="AX476" s="14" t="s">
        <v>81</v>
      </c>
      <c r="AY476" s="217" t="s">
        <v>151</v>
      </c>
    </row>
    <row r="477" spans="1:65" s="2" customFormat="1" ht="16.5" customHeight="1">
      <c r="A477" s="37"/>
      <c r="B477" s="38"/>
      <c r="C477" s="182" t="s">
        <v>666</v>
      </c>
      <c r="D477" s="182" t="s">
        <v>153</v>
      </c>
      <c r="E477" s="183" t="s">
        <v>667</v>
      </c>
      <c r="F477" s="184" t="s">
        <v>668</v>
      </c>
      <c r="G477" s="185" t="s">
        <v>200</v>
      </c>
      <c r="H477" s="186">
        <v>765.31</v>
      </c>
      <c r="I477" s="187"/>
      <c r="J477" s="188">
        <f>ROUND(I477*H477,2)</f>
        <v>0</v>
      </c>
      <c r="K477" s="184" t="s">
        <v>165</v>
      </c>
      <c r="L477" s="42"/>
      <c r="M477" s="189" t="s">
        <v>21</v>
      </c>
      <c r="N477" s="190" t="s">
        <v>45</v>
      </c>
      <c r="O477" s="67"/>
      <c r="P477" s="191">
        <f>O477*H477</f>
        <v>0</v>
      </c>
      <c r="Q477" s="191">
        <v>1E-05</v>
      </c>
      <c r="R477" s="191">
        <f>Q477*H477</f>
        <v>0.0076531</v>
      </c>
      <c r="S477" s="191">
        <v>0</v>
      </c>
      <c r="T477" s="192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193" t="s">
        <v>157</v>
      </c>
      <c r="AT477" s="193" t="s">
        <v>153</v>
      </c>
      <c r="AU477" s="193" t="s">
        <v>88</v>
      </c>
      <c r="AY477" s="20" t="s">
        <v>151</v>
      </c>
      <c r="BE477" s="194">
        <f>IF(N477="základní",J477,0)</f>
        <v>0</v>
      </c>
      <c r="BF477" s="194">
        <f>IF(N477="snížená",J477,0)</f>
        <v>0</v>
      </c>
      <c r="BG477" s="194">
        <f>IF(N477="zákl. přenesená",J477,0)</f>
        <v>0</v>
      </c>
      <c r="BH477" s="194">
        <f>IF(N477="sníž. přenesená",J477,0)</f>
        <v>0</v>
      </c>
      <c r="BI477" s="194">
        <f>IF(N477="nulová",J477,0)</f>
        <v>0</v>
      </c>
      <c r="BJ477" s="20" t="s">
        <v>88</v>
      </c>
      <c r="BK477" s="194">
        <f>ROUND(I477*H477,2)</f>
        <v>0</v>
      </c>
      <c r="BL477" s="20" t="s">
        <v>157</v>
      </c>
      <c r="BM477" s="193" t="s">
        <v>669</v>
      </c>
    </row>
    <row r="478" spans="1:47" s="2" customFormat="1" ht="11.25">
      <c r="A478" s="37"/>
      <c r="B478" s="38"/>
      <c r="C478" s="39"/>
      <c r="D478" s="218" t="s">
        <v>167</v>
      </c>
      <c r="E478" s="39"/>
      <c r="F478" s="219" t="s">
        <v>670</v>
      </c>
      <c r="G478" s="39"/>
      <c r="H478" s="39"/>
      <c r="I478" s="220"/>
      <c r="J478" s="39"/>
      <c r="K478" s="39"/>
      <c r="L478" s="42"/>
      <c r="M478" s="221"/>
      <c r="N478" s="222"/>
      <c r="O478" s="67"/>
      <c r="P478" s="67"/>
      <c r="Q478" s="67"/>
      <c r="R478" s="67"/>
      <c r="S478" s="67"/>
      <c r="T478" s="68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20" t="s">
        <v>167</v>
      </c>
      <c r="AU478" s="20" t="s">
        <v>88</v>
      </c>
    </row>
    <row r="479" spans="2:51" s="13" customFormat="1" ht="11.25">
      <c r="B479" s="195"/>
      <c r="C479" s="196"/>
      <c r="D479" s="197" t="s">
        <v>159</v>
      </c>
      <c r="E479" s="198" t="s">
        <v>21</v>
      </c>
      <c r="F479" s="199" t="s">
        <v>671</v>
      </c>
      <c r="G479" s="196"/>
      <c r="H479" s="200">
        <v>765.31</v>
      </c>
      <c r="I479" s="201"/>
      <c r="J479" s="196"/>
      <c r="K479" s="196"/>
      <c r="L479" s="202"/>
      <c r="M479" s="203"/>
      <c r="N479" s="204"/>
      <c r="O479" s="204"/>
      <c r="P479" s="204"/>
      <c r="Q479" s="204"/>
      <c r="R479" s="204"/>
      <c r="S479" s="204"/>
      <c r="T479" s="205"/>
      <c r="AT479" s="206" t="s">
        <v>159</v>
      </c>
      <c r="AU479" s="206" t="s">
        <v>88</v>
      </c>
      <c r="AV479" s="13" t="s">
        <v>88</v>
      </c>
      <c r="AW479" s="13" t="s">
        <v>34</v>
      </c>
      <c r="AX479" s="13" t="s">
        <v>73</v>
      </c>
      <c r="AY479" s="206" t="s">
        <v>151</v>
      </c>
    </row>
    <row r="480" spans="2:51" s="14" customFormat="1" ht="11.25">
      <c r="B480" s="207"/>
      <c r="C480" s="208"/>
      <c r="D480" s="197" t="s">
        <v>159</v>
      </c>
      <c r="E480" s="209" t="s">
        <v>21</v>
      </c>
      <c r="F480" s="210" t="s">
        <v>161</v>
      </c>
      <c r="G480" s="208"/>
      <c r="H480" s="211">
        <v>765.31</v>
      </c>
      <c r="I480" s="212"/>
      <c r="J480" s="208"/>
      <c r="K480" s="208"/>
      <c r="L480" s="213"/>
      <c r="M480" s="214"/>
      <c r="N480" s="215"/>
      <c r="O480" s="215"/>
      <c r="P480" s="215"/>
      <c r="Q480" s="215"/>
      <c r="R480" s="215"/>
      <c r="S480" s="215"/>
      <c r="T480" s="216"/>
      <c r="AT480" s="217" t="s">
        <v>159</v>
      </c>
      <c r="AU480" s="217" t="s">
        <v>88</v>
      </c>
      <c r="AV480" s="14" t="s">
        <v>162</v>
      </c>
      <c r="AW480" s="14" t="s">
        <v>34</v>
      </c>
      <c r="AX480" s="14" t="s">
        <v>81</v>
      </c>
      <c r="AY480" s="217" t="s">
        <v>151</v>
      </c>
    </row>
    <row r="481" spans="1:65" s="2" customFormat="1" ht="24.2" customHeight="1">
      <c r="A481" s="37"/>
      <c r="B481" s="38"/>
      <c r="C481" s="182" t="s">
        <v>672</v>
      </c>
      <c r="D481" s="182" t="s">
        <v>153</v>
      </c>
      <c r="E481" s="183" t="s">
        <v>673</v>
      </c>
      <c r="F481" s="184" t="s">
        <v>674</v>
      </c>
      <c r="G481" s="185" t="s">
        <v>200</v>
      </c>
      <c r="H481" s="186">
        <v>43.1</v>
      </c>
      <c r="I481" s="187"/>
      <c r="J481" s="188">
        <f>ROUND(I481*H481,2)</f>
        <v>0</v>
      </c>
      <c r="K481" s="184" t="s">
        <v>156</v>
      </c>
      <c r="L481" s="42"/>
      <c r="M481" s="189" t="s">
        <v>21</v>
      </c>
      <c r="N481" s="190" t="s">
        <v>45</v>
      </c>
      <c r="O481" s="67"/>
      <c r="P481" s="191">
        <f>O481*H481</f>
        <v>0</v>
      </c>
      <c r="Q481" s="191">
        <v>0</v>
      </c>
      <c r="R481" s="191">
        <f>Q481*H481</f>
        <v>0</v>
      </c>
      <c r="S481" s="191">
        <v>0</v>
      </c>
      <c r="T481" s="192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193" t="s">
        <v>157</v>
      </c>
      <c r="AT481" s="193" t="s">
        <v>153</v>
      </c>
      <c r="AU481" s="193" t="s">
        <v>88</v>
      </c>
      <c r="AY481" s="20" t="s">
        <v>151</v>
      </c>
      <c r="BE481" s="194">
        <f>IF(N481="základní",J481,0)</f>
        <v>0</v>
      </c>
      <c r="BF481" s="194">
        <f>IF(N481="snížená",J481,0)</f>
        <v>0</v>
      </c>
      <c r="BG481" s="194">
        <f>IF(N481="zákl. přenesená",J481,0)</f>
        <v>0</v>
      </c>
      <c r="BH481" s="194">
        <f>IF(N481="sníž. přenesená",J481,0)</f>
        <v>0</v>
      </c>
      <c r="BI481" s="194">
        <f>IF(N481="nulová",J481,0)</f>
        <v>0</v>
      </c>
      <c r="BJ481" s="20" t="s">
        <v>88</v>
      </c>
      <c r="BK481" s="194">
        <f>ROUND(I481*H481,2)</f>
        <v>0</v>
      </c>
      <c r="BL481" s="20" t="s">
        <v>157</v>
      </c>
      <c r="BM481" s="193" t="s">
        <v>675</v>
      </c>
    </row>
    <row r="482" spans="2:51" s="13" customFormat="1" ht="11.25">
      <c r="B482" s="195"/>
      <c r="C482" s="196"/>
      <c r="D482" s="197" t="s">
        <v>159</v>
      </c>
      <c r="E482" s="198" t="s">
        <v>21</v>
      </c>
      <c r="F482" s="199" t="s">
        <v>676</v>
      </c>
      <c r="G482" s="196"/>
      <c r="H482" s="200">
        <v>43.1</v>
      </c>
      <c r="I482" s="201"/>
      <c r="J482" s="196"/>
      <c r="K482" s="196"/>
      <c r="L482" s="202"/>
      <c r="M482" s="203"/>
      <c r="N482" s="204"/>
      <c r="O482" s="204"/>
      <c r="P482" s="204"/>
      <c r="Q482" s="204"/>
      <c r="R482" s="204"/>
      <c r="S482" s="204"/>
      <c r="T482" s="205"/>
      <c r="AT482" s="206" t="s">
        <v>159</v>
      </c>
      <c r="AU482" s="206" t="s">
        <v>88</v>
      </c>
      <c r="AV482" s="13" t="s">
        <v>88</v>
      </c>
      <c r="AW482" s="13" t="s">
        <v>34</v>
      </c>
      <c r="AX482" s="13" t="s">
        <v>73</v>
      </c>
      <c r="AY482" s="206" t="s">
        <v>151</v>
      </c>
    </row>
    <row r="483" spans="2:51" s="14" customFormat="1" ht="11.25">
      <c r="B483" s="207"/>
      <c r="C483" s="208"/>
      <c r="D483" s="197" t="s">
        <v>159</v>
      </c>
      <c r="E483" s="209" t="s">
        <v>21</v>
      </c>
      <c r="F483" s="210" t="s">
        <v>161</v>
      </c>
      <c r="G483" s="208"/>
      <c r="H483" s="211">
        <v>43.1</v>
      </c>
      <c r="I483" s="212"/>
      <c r="J483" s="208"/>
      <c r="K483" s="208"/>
      <c r="L483" s="213"/>
      <c r="M483" s="214"/>
      <c r="N483" s="215"/>
      <c r="O483" s="215"/>
      <c r="P483" s="215"/>
      <c r="Q483" s="215"/>
      <c r="R483" s="215"/>
      <c r="S483" s="215"/>
      <c r="T483" s="216"/>
      <c r="AT483" s="217" t="s">
        <v>159</v>
      </c>
      <c r="AU483" s="217" t="s">
        <v>88</v>
      </c>
      <c r="AV483" s="14" t="s">
        <v>162</v>
      </c>
      <c r="AW483" s="14" t="s">
        <v>34</v>
      </c>
      <c r="AX483" s="14" t="s">
        <v>81</v>
      </c>
      <c r="AY483" s="217" t="s">
        <v>151</v>
      </c>
    </row>
    <row r="484" spans="1:65" s="2" customFormat="1" ht="24.2" customHeight="1">
      <c r="A484" s="37"/>
      <c r="B484" s="38"/>
      <c r="C484" s="182" t="s">
        <v>677</v>
      </c>
      <c r="D484" s="182" t="s">
        <v>153</v>
      </c>
      <c r="E484" s="183" t="s">
        <v>678</v>
      </c>
      <c r="F484" s="184" t="s">
        <v>679</v>
      </c>
      <c r="G484" s="185" t="s">
        <v>96</v>
      </c>
      <c r="H484" s="186">
        <v>342.037</v>
      </c>
      <c r="I484" s="187"/>
      <c r="J484" s="188">
        <f>ROUND(I484*H484,2)</f>
        <v>0</v>
      </c>
      <c r="K484" s="184" t="s">
        <v>165</v>
      </c>
      <c r="L484" s="42"/>
      <c r="M484" s="189" t="s">
        <v>21</v>
      </c>
      <c r="N484" s="190" t="s">
        <v>45</v>
      </c>
      <c r="O484" s="67"/>
      <c r="P484" s="191">
        <f>O484*H484</f>
        <v>0</v>
      </c>
      <c r="Q484" s="191">
        <v>0</v>
      </c>
      <c r="R484" s="191">
        <f>Q484*H484</f>
        <v>0</v>
      </c>
      <c r="S484" s="191">
        <v>0.046</v>
      </c>
      <c r="T484" s="192">
        <f>S484*H484</f>
        <v>15.733702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193" t="s">
        <v>157</v>
      </c>
      <c r="AT484" s="193" t="s">
        <v>153</v>
      </c>
      <c r="AU484" s="193" t="s">
        <v>88</v>
      </c>
      <c r="AY484" s="20" t="s">
        <v>151</v>
      </c>
      <c r="BE484" s="194">
        <f>IF(N484="základní",J484,0)</f>
        <v>0</v>
      </c>
      <c r="BF484" s="194">
        <f>IF(N484="snížená",J484,0)</f>
        <v>0</v>
      </c>
      <c r="BG484" s="194">
        <f>IF(N484="zákl. přenesená",J484,0)</f>
        <v>0</v>
      </c>
      <c r="BH484" s="194">
        <f>IF(N484="sníž. přenesená",J484,0)</f>
        <v>0</v>
      </c>
      <c r="BI484" s="194">
        <f>IF(N484="nulová",J484,0)</f>
        <v>0</v>
      </c>
      <c r="BJ484" s="20" t="s">
        <v>88</v>
      </c>
      <c r="BK484" s="194">
        <f>ROUND(I484*H484,2)</f>
        <v>0</v>
      </c>
      <c r="BL484" s="20" t="s">
        <v>157</v>
      </c>
      <c r="BM484" s="193" t="s">
        <v>680</v>
      </c>
    </row>
    <row r="485" spans="1:47" s="2" customFormat="1" ht="11.25">
      <c r="A485" s="37"/>
      <c r="B485" s="38"/>
      <c r="C485" s="39"/>
      <c r="D485" s="218" t="s">
        <v>167</v>
      </c>
      <c r="E485" s="39"/>
      <c r="F485" s="219" t="s">
        <v>681</v>
      </c>
      <c r="G485" s="39"/>
      <c r="H485" s="39"/>
      <c r="I485" s="220"/>
      <c r="J485" s="39"/>
      <c r="K485" s="39"/>
      <c r="L485" s="42"/>
      <c r="M485" s="221"/>
      <c r="N485" s="222"/>
      <c r="O485" s="67"/>
      <c r="P485" s="67"/>
      <c r="Q485" s="67"/>
      <c r="R485" s="67"/>
      <c r="S485" s="67"/>
      <c r="T485" s="68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T485" s="20" t="s">
        <v>167</v>
      </c>
      <c r="AU485" s="20" t="s">
        <v>88</v>
      </c>
    </row>
    <row r="486" spans="2:51" s="15" customFormat="1" ht="11.25">
      <c r="B486" s="223"/>
      <c r="C486" s="224"/>
      <c r="D486" s="197" t="s">
        <v>159</v>
      </c>
      <c r="E486" s="225" t="s">
        <v>21</v>
      </c>
      <c r="F486" s="226" t="s">
        <v>682</v>
      </c>
      <c r="G486" s="224"/>
      <c r="H486" s="225" t="s">
        <v>21</v>
      </c>
      <c r="I486" s="227"/>
      <c r="J486" s="224"/>
      <c r="K486" s="224"/>
      <c r="L486" s="228"/>
      <c r="M486" s="229"/>
      <c r="N486" s="230"/>
      <c r="O486" s="230"/>
      <c r="P486" s="230"/>
      <c r="Q486" s="230"/>
      <c r="R486" s="230"/>
      <c r="S486" s="230"/>
      <c r="T486" s="231"/>
      <c r="AT486" s="232" t="s">
        <v>159</v>
      </c>
      <c r="AU486" s="232" t="s">
        <v>88</v>
      </c>
      <c r="AV486" s="15" t="s">
        <v>81</v>
      </c>
      <c r="AW486" s="15" t="s">
        <v>34</v>
      </c>
      <c r="AX486" s="15" t="s">
        <v>73</v>
      </c>
      <c r="AY486" s="232" t="s">
        <v>151</v>
      </c>
    </row>
    <row r="487" spans="2:51" s="13" customFormat="1" ht="11.25">
      <c r="B487" s="195"/>
      <c r="C487" s="196"/>
      <c r="D487" s="197" t="s">
        <v>159</v>
      </c>
      <c r="E487" s="198" t="s">
        <v>21</v>
      </c>
      <c r="F487" s="199" t="s">
        <v>683</v>
      </c>
      <c r="G487" s="196"/>
      <c r="H487" s="200">
        <v>371.47</v>
      </c>
      <c r="I487" s="201"/>
      <c r="J487" s="196"/>
      <c r="K487" s="196"/>
      <c r="L487" s="202"/>
      <c r="M487" s="203"/>
      <c r="N487" s="204"/>
      <c r="O487" s="204"/>
      <c r="P487" s="204"/>
      <c r="Q487" s="204"/>
      <c r="R487" s="204"/>
      <c r="S487" s="204"/>
      <c r="T487" s="205"/>
      <c r="AT487" s="206" t="s">
        <v>159</v>
      </c>
      <c r="AU487" s="206" t="s">
        <v>88</v>
      </c>
      <c r="AV487" s="13" t="s">
        <v>88</v>
      </c>
      <c r="AW487" s="13" t="s">
        <v>34</v>
      </c>
      <c r="AX487" s="13" t="s">
        <v>73</v>
      </c>
      <c r="AY487" s="206" t="s">
        <v>151</v>
      </c>
    </row>
    <row r="488" spans="2:51" s="13" customFormat="1" ht="11.25">
      <c r="B488" s="195"/>
      <c r="C488" s="196"/>
      <c r="D488" s="197" t="s">
        <v>159</v>
      </c>
      <c r="E488" s="198" t="s">
        <v>21</v>
      </c>
      <c r="F488" s="199" t="s">
        <v>684</v>
      </c>
      <c r="G488" s="196"/>
      <c r="H488" s="200">
        <v>-31.18</v>
      </c>
      <c r="I488" s="201"/>
      <c r="J488" s="196"/>
      <c r="K488" s="196"/>
      <c r="L488" s="202"/>
      <c r="M488" s="203"/>
      <c r="N488" s="204"/>
      <c r="O488" s="204"/>
      <c r="P488" s="204"/>
      <c r="Q488" s="204"/>
      <c r="R488" s="204"/>
      <c r="S488" s="204"/>
      <c r="T488" s="205"/>
      <c r="AT488" s="206" t="s">
        <v>159</v>
      </c>
      <c r="AU488" s="206" t="s">
        <v>88</v>
      </c>
      <c r="AV488" s="13" t="s">
        <v>88</v>
      </c>
      <c r="AW488" s="13" t="s">
        <v>34</v>
      </c>
      <c r="AX488" s="13" t="s">
        <v>73</v>
      </c>
      <c r="AY488" s="206" t="s">
        <v>151</v>
      </c>
    </row>
    <row r="489" spans="2:51" s="13" customFormat="1" ht="11.25">
      <c r="B489" s="195"/>
      <c r="C489" s="196"/>
      <c r="D489" s="197" t="s">
        <v>159</v>
      </c>
      <c r="E489" s="198" t="s">
        <v>21</v>
      </c>
      <c r="F489" s="199" t="s">
        <v>685</v>
      </c>
      <c r="G489" s="196"/>
      <c r="H489" s="200">
        <v>-3.234</v>
      </c>
      <c r="I489" s="201"/>
      <c r="J489" s="196"/>
      <c r="K489" s="196"/>
      <c r="L489" s="202"/>
      <c r="M489" s="203"/>
      <c r="N489" s="204"/>
      <c r="O489" s="204"/>
      <c r="P489" s="204"/>
      <c r="Q489" s="204"/>
      <c r="R489" s="204"/>
      <c r="S489" s="204"/>
      <c r="T489" s="205"/>
      <c r="AT489" s="206" t="s">
        <v>159</v>
      </c>
      <c r="AU489" s="206" t="s">
        <v>88</v>
      </c>
      <c r="AV489" s="13" t="s">
        <v>88</v>
      </c>
      <c r="AW489" s="13" t="s">
        <v>34</v>
      </c>
      <c r="AX489" s="13" t="s">
        <v>73</v>
      </c>
      <c r="AY489" s="206" t="s">
        <v>151</v>
      </c>
    </row>
    <row r="490" spans="2:51" s="13" customFormat="1" ht="11.25">
      <c r="B490" s="195"/>
      <c r="C490" s="196"/>
      <c r="D490" s="197" t="s">
        <v>159</v>
      </c>
      <c r="E490" s="198" t="s">
        <v>21</v>
      </c>
      <c r="F490" s="199" t="s">
        <v>686</v>
      </c>
      <c r="G490" s="196"/>
      <c r="H490" s="200">
        <v>10.5</v>
      </c>
      <c r="I490" s="201"/>
      <c r="J490" s="196"/>
      <c r="K490" s="196"/>
      <c r="L490" s="202"/>
      <c r="M490" s="203"/>
      <c r="N490" s="204"/>
      <c r="O490" s="204"/>
      <c r="P490" s="204"/>
      <c r="Q490" s="204"/>
      <c r="R490" s="204"/>
      <c r="S490" s="204"/>
      <c r="T490" s="205"/>
      <c r="AT490" s="206" t="s">
        <v>159</v>
      </c>
      <c r="AU490" s="206" t="s">
        <v>88</v>
      </c>
      <c r="AV490" s="13" t="s">
        <v>88</v>
      </c>
      <c r="AW490" s="13" t="s">
        <v>34</v>
      </c>
      <c r="AX490" s="13" t="s">
        <v>73</v>
      </c>
      <c r="AY490" s="206" t="s">
        <v>151</v>
      </c>
    </row>
    <row r="491" spans="2:51" s="13" customFormat="1" ht="11.25">
      <c r="B491" s="195"/>
      <c r="C491" s="196"/>
      <c r="D491" s="197" t="s">
        <v>159</v>
      </c>
      <c r="E491" s="198" t="s">
        <v>21</v>
      </c>
      <c r="F491" s="199" t="s">
        <v>687</v>
      </c>
      <c r="G491" s="196"/>
      <c r="H491" s="200">
        <v>3.638</v>
      </c>
      <c r="I491" s="201"/>
      <c r="J491" s="196"/>
      <c r="K491" s="196"/>
      <c r="L491" s="202"/>
      <c r="M491" s="203"/>
      <c r="N491" s="204"/>
      <c r="O491" s="204"/>
      <c r="P491" s="204"/>
      <c r="Q491" s="204"/>
      <c r="R491" s="204"/>
      <c r="S491" s="204"/>
      <c r="T491" s="205"/>
      <c r="AT491" s="206" t="s">
        <v>159</v>
      </c>
      <c r="AU491" s="206" t="s">
        <v>88</v>
      </c>
      <c r="AV491" s="13" t="s">
        <v>88</v>
      </c>
      <c r="AW491" s="13" t="s">
        <v>34</v>
      </c>
      <c r="AX491" s="13" t="s">
        <v>73</v>
      </c>
      <c r="AY491" s="206" t="s">
        <v>151</v>
      </c>
    </row>
    <row r="492" spans="2:51" s="14" customFormat="1" ht="11.25">
      <c r="B492" s="207"/>
      <c r="C492" s="208"/>
      <c r="D492" s="197" t="s">
        <v>159</v>
      </c>
      <c r="E492" s="209" t="s">
        <v>21</v>
      </c>
      <c r="F492" s="210" t="s">
        <v>161</v>
      </c>
      <c r="G492" s="208"/>
      <c r="H492" s="211">
        <v>351.194</v>
      </c>
      <c r="I492" s="212"/>
      <c r="J492" s="208"/>
      <c r="K492" s="208"/>
      <c r="L492" s="213"/>
      <c r="M492" s="214"/>
      <c r="N492" s="215"/>
      <c r="O492" s="215"/>
      <c r="P492" s="215"/>
      <c r="Q492" s="215"/>
      <c r="R492" s="215"/>
      <c r="S492" s="215"/>
      <c r="T492" s="216"/>
      <c r="AT492" s="217" t="s">
        <v>159</v>
      </c>
      <c r="AU492" s="217" t="s">
        <v>88</v>
      </c>
      <c r="AV492" s="14" t="s">
        <v>162</v>
      </c>
      <c r="AW492" s="14" t="s">
        <v>34</v>
      </c>
      <c r="AX492" s="14" t="s">
        <v>73</v>
      </c>
      <c r="AY492" s="217" t="s">
        <v>151</v>
      </c>
    </row>
    <row r="493" spans="2:51" s="13" customFormat="1" ht="11.25">
      <c r="B493" s="195"/>
      <c r="C493" s="196"/>
      <c r="D493" s="197" t="s">
        <v>159</v>
      </c>
      <c r="E493" s="198" t="s">
        <v>21</v>
      </c>
      <c r="F493" s="199" t="s">
        <v>688</v>
      </c>
      <c r="G493" s="196"/>
      <c r="H493" s="200">
        <v>-39.157</v>
      </c>
      <c r="I493" s="201"/>
      <c r="J493" s="196"/>
      <c r="K493" s="196"/>
      <c r="L493" s="202"/>
      <c r="M493" s="203"/>
      <c r="N493" s="204"/>
      <c r="O493" s="204"/>
      <c r="P493" s="204"/>
      <c r="Q493" s="204"/>
      <c r="R493" s="204"/>
      <c r="S493" s="204"/>
      <c r="T493" s="205"/>
      <c r="AT493" s="206" t="s">
        <v>159</v>
      </c>
      <c r="AU493" s="206" t="s">
        <v>88</v>
      </c>
      <c r="AV493" s="13" t="s">
        <v>88</v>
      </c>
      <c r="AW493" s="13" t="s">
        <v>34</v>
      </c>
      <c r="AX493" s="13" t="s">
        <v>73</v>
      </c>
      <c r="AY493" s="206" t="s">
        <v>151</v>
      </c>
    </row>
    <row r="494" spans="2:51" s="14" customFormat="1" ht="11.25">
      <c r="B494" s="207"/>
      <c r="C494" s="208"/>
      <c r="D494" s="197" t="s">
        <v>159</v>
      </c>
      <c r="E494" s="209" t="s">
        <v>21</v>
      </c>
      <c r="F494" s="210" t="s">
        <v>161</v>
      </c>
      <c r="G494" s="208"/>
      <c r="H494" s="211">
        <v>-39.157</v>
      </c>
      <c r="I494" s="212"/>
      <c r="J494" s="208"/>
      <c r="K494" s="208"/>
      <c r="L494" s="213"/>
      <c r="M494" s="214"/>
      <c r="N494" s="215"/>
      <c r="O494" s="215"/>
      <c r="P494" s="215"/>
      <c r="Q494" s="215"/>
      <c r="R494" s="215"/>
      <c r="S494" s="215"/>
      <c r="T494" s="216"/>
      <c r="AT494" s="217" t="s">
        <v>159</v>
      </c>
      <c r="AU494" s="217" t="s">
        <v>88</v>
      </c>
      <c r="AV494" s="14" t="s">
        <v>162</v>
      </c>
      <c r="AW494" s="14" t="s">
        <v>34</v>
      </c>
      <c r="AX494" s="14" t="s">
        <v>73</v>
      </c>
      <c r="AY494" s="217" t="s">
        <v>151</v>
      </c>
    </row>
    <row r="495" spans="2:51" s="13" customFormat="1" ht="11.25">
      <c r="B495" s="195"/>
      <c r="C495" s="196"/>
      <c r="D495" s="197" t="s">
        <v>159</v>
      </c>
      <c r="E495" s="198" t="s">
        <v>21</v>
      </c>
      <c r="F495" s="199" t="s">
        <v>349</v>
      </c>
      <c r="G495" s="196"/>
      <c r="H495" s="200">
        <v>30</v>
      </c>
      <c r="I495" s="201"/>
      <c r="J495" s="196"/>
      <c r="K495" s="196"/>
      <c r="L495" s="202"/>
      <c r="M495" s="203"/>
      <c r="N495" s="204"/>
      <c r="O495" s="204"/>
      <c r="P495" s="204"/>
      <c r="Q495" s="204"/>
      <c r="R495" s="204"/>
      <c r="S495" s="204"/>
      <c r="T495" s="205"/>
      <c r="AT495" s="206" t="s">
        <v>159</v>
      </c>
      <c r="AU495" s="206" t="s">
        <v>88</v>
      </c>
      <c r="AV495" s="13" t="s">
        <v>88</v>
      </c>
      <c r="AW495" s="13" t="s">
        <v>34</v>
      </c>
      <c r="AX495" s="13" t="s">
        <v>73</v>
      </c>
      <c r="AY495" s="206" t="s">
        <v>151</v>
      </c>
    </row>
    <row r="496" spans="2:51" s="16" customFormat="1" ht="11.25">
      <c r="B496" s="233"/>
      <c r="C496" s="234"/>
      <c r="D496" s="197" t="s">
        <v>159</v>
      </c>
      <c r="E496" s="235" t="s">
        <v>21</v>
      </c>
      <c r="F496" s="236" t="s">
        <v>228</v>
      </c>
      <c r="G496" s="234"/>
      <c r="H496" s="237">
        <v>342.037</v>
      </c>
      <c r="I496" s="238"/>
      <c r="J496" s="234"/>
      <c r="K496" s="234"/>
      <c r="L496" s="239"/>
      <c r="M496" s="240"/>
      <c r="N496" s="241"/>
      <c r="O496" s="241"/>
      <c r="P496" s="241"/>
      <c r="Q496" s="241"/>
      <c r="R496" s="241"/>
      <c r="S496" s="241"/>
      <c r="T496" s="242"/>
      <c r="AT496" s="243" t="s">
        <v>159</v>
      </c>
      <c r="AU496" s="243" t="s">
        <v>88</v>
      </c>
      <c r="AV496" s="16" t="s">
        <v>157</v>
      </c>
      <c r="AW496" s="16" t="s">
        <v>34</v>
      </c>
      <c r="AX496" s="16" t="s">
        <v>81</v>
      </c>
      <c r="AY496" s="243" t="s">
        <v>151</v>
      </c>
    </row>
    <row r="497" spans="1:65" s="2" customFormat="1" ht="24.2" customHeight="1">
      <c r="A497" s="37"/>
      <c r="B497" s="38"/>
      <c r="C497" s="182" t="s">
        <v>689</v>
      </c>
      <c r="D497" s="182" t="s">
        <v>153</v>
      </c>
      <c r="E497" s="183" t="s">
        <v>690</v>
      </c>
      <c r="F497" s="184" t="s">
        <v>691</v>
      </c>
      <c r="G497" s="185" t="s">
        <v>96</v>
      </c>
      <c r="H497" s="186">
        <v>39.157</v>
      </c>
      <c r="I497" s="187"/>
      <c r="J497" s="188">
        <f>ROUND(I497*H497,2)</f>
        <v>0</v>
      </c>
      <c r="K497" s="184" t="s">
        <v>165</v>
      </c>
      <c r="L497" s="42"/>
      <c r="M497" s="189" t="s">
        <v>21</v>
      </c>
      <c r="N497" s="190" t="s">
        <v>45</v>
      </c>
      <c r="O497" s="67"/>
      <c r="P497" s="191">
        <f>O497*H497</f>
        <v>0</v>
      </c>
      <c r="Q497" s="191">
        <v>0</v>
      </c>
      <c r="R497" s="191">
        <f>Q497*H497</f>
        <v>0</v>
      </c>
      <c r="S497" s="191">
        <v>0.068</v>
      </c>
      <c r="T497" s="192">
        <f>S497*H497</f>
        <v>2.662676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193" t="s">
        <v>157</v>
      </c>
      <c r="AT497" s="193" t="s">
        <v>153</v>
      </c>
      <c r="AU497" s="193" t="s">
        <v>88</v>
      </c>
      <c r="AY497" s="20" t="s">
        <v>151</v>
      </c>
      <c r="BE497" s="194">
        <f>IF(N497="základní",J497,0)</f>
        <v>0</v>
      </c>
      <c r="BF497" s="194">
        <f>IF(N497="snížená",J497,0)</f>
        <v>0</v>
      </c>
      <c r="BG497" s="194">
        <f>IF(N497="zákl. přenesená",J497,0)</f>
        <v>0</v>
      </c>
      <c r="BH497" s="194">
        <f>IF(N497="sníž. přenesená",J497,0)</f>
        <v>0</v>
      </c>
      <c r="BI497" s="194">
        <f>IF(N497="nulová",J497,0)</f>
        <v>0</v>
      </c>
      <c r="BJ497" s="20" t="s">
        <v>88</v>
      </c>
      <c r="BK497" s="194">
        <f>ROUND(I497*H497,2)</f>
        <v>0</v>
      </c>
      <c r="BL497" s="20" t="s">
        <v>157</v>
      </c>
      <c r="BM497" s="193" t="s">
        <v>692</v>
      </c>
    </row>
    <row r="498" spans="1:47" s="2" customFormat="1" ht="11.25">
      <c r="A498" s="37"/>
      <c r="B498" s="38"/>
      <c r="C498" s="39"/>
      <c r="D498" s="218" t="s">
        <v>167</v>
      </c>
      <c r="E498" s="39"/>
      <c r="F498" s="219" t="s">
        <v>693</v>
      </c>
      <c r="G498" s="39"/>
      <c r="H498" s="39"/>
      <c r="I498" s="220"/>
      <c r="J498" s="39"/>
      <c r="K498" s="39"/>
      <c r="L498" s="42"/>
      <c r="M498" s="221"/>
      <c r="N498" s="222"/>
      <c r="O498" s="67"/>
      <c r="P498" s="67"/>
      <c r="Q498" s="67"/>
      <c r="R498" s="67"/>
      <c r="S498" s="67"/>
      <c r="T498" s="68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T498" s="20" t="s">
        <v>167</v>
      </c>
      <c r="AU498" s="20" t="s">
        <v>88</v>
      </c>
    </row>
    <row r="499" spans="2:51" s="15" customFormat="1" ht="11.25">
      <c r="B499" s="223"/>
      <c r="C499" s="224"/>
      <c r="D499" s="197" t="s">
        <v>159</v>
      </c>
      <c r="E499" s="225" t="s">
        <v>21</v>
      </c>
      <c r="F499" s="226" t="s">
        <v>694</v>
      </c>
      <c r="G499" s="224"/>
      <c r="H499" s="225" t="s">
        <v>21</v>
      </c>
      <c r="I499" s="227"/>
      <c r="J499" s="224"/>
      <c r="K499" s="224"/>
      <c r="L499" s="228"/>
      <c r="M499" s="229"/>
      <c r="N499" s="230"/>
      <c r="O499" s="230"/>
      <c r="P499" s="230"/>
      <c r="Q499" s="230"/>
      <c r="R499" s="230"/>
      <c r="S499" s="230"/>
      <c r="T499" s="231"/>
      <c r="AT499" s="232" t="s">
        <v>159</v>
      </c>
      <c r="AU499" s="232" t="s">
        <v>88</v>
      </c>
      <c r="AV499" s="15" t="s">
        <v>81</v>
      </c>
      <c r="AW499" s="15" t="s">
        <v>34</v>
      </c>
      <c r="AX499" s="15" t="s">
        <v>73</v>
      </c>
      <c r="AY499" s="232" t="s">
        <v>151</v>
      </c>
    </row>
    <row r="500" spans="2:51" s="15" customFormat="1" ht="11.25">
      <c r="B500" s="223"/>
      <c r="C500" s="224"/>
      <c r="D500" s="197" t="s">
        <v>159</v>
      </c>
      <c r="E500" s="225" t="s">
        <v>21</v>
      </c>
      <c r="F500" s="226" t="s">
        <v>695</v>
      </c>
      <c r="G500" s="224"/>
      <c r="H500" s="225" t="s">
        <v>21</v>
      </c>
      <c r="I500" s="227"/>
      <c r="J500" s="224"/>
      <c r="K500" s="224"/>
      <c r="L500" s="228"/>
      <c r="M500" s="229"/>
      <c r="N500" s="230"/>
      <c r="O500" s="230"/>
      <c r="P500" s="230"/>
      <c r="Q500" s="230"/>
      <c r="R500" s="230"/>
      <c r="S500" s="230"/>
      <c r="T500" s="231"/>
      <c r="AT500" s="232" t="s">
        <v>159</v>
      </c>
      <c r="AU500" s="232" t="s">
        <v>88</v>
      </c>
      <c r="AV500" s="15" t="s">
        <v>81</v>
      </c>
      <c r="AW500" s="15" t="s">
        <v>34</v>
      </c>
      <c r="AX500" s="15" t="s">
        <v>73</v>
      </c>
      <c r="AY500" s="232" t="s">
        <v>151</v>
      </c>
    </row>
    <row r="501" spans="2:51" s="13" customFormat="1" ht="11.25">
      <c r="B501" s="195"/>
      <c r="C501" s="196"/>
      <c r="D501" s="197" t="s">
        <v>159</v>
      </c>
      <c r="E501" s="198" t="s">
        <v>21</v>
      </c>
      <c r="F501" s="199" t="s">
        <v>696</v>
      </c>
      <c r="G501" s="196"/>
      <c r="H501" s="200">
        <v>18.389</v>
      </c>
      <c r="I501" s="201"/>
      <c r="J501" s="196"/>
      <c r="K501" s="196"/>
      <c r="L501" s="202"/>
      <c r="M501" s="203"/>
      <c r="N501" s="204"/>
      <c r="O501" s="204"/>
      <c r="P501" s="204"/>
      <c r="Q501" s="204"/>
      <c r="R501" s="204"/>
      <c r="S501" s="204"/>
      <c r="T501" s="205"/>
      <c r="AT501" s="206" t="s">
        <v>159</v>
      </c>
      <c r="AU501" s="206" t="s">
        <v>88</v>
      </c>
      <c r="AV501" s="13" t="s">
        <v>88</v>
      </c>
      <c r="AW501" s="13" t="s">
        <v>34</v>
      </c>
      <c r="AX501" s="13" t="s">
        <v>73</v>
      </c>
      <c r="AY501" s="206" t="s">
        <v>151</v>
      </c>
    </row>
    <row r="502" spans="2:51" s="13" customFormat="1" ht="11.25">
      <c r="B502" s="195"/>
      <c r="C502" s="196"/>
      <c r="D502" s="197" t="s">
        <v>159</v>
      </c>
      <c r="E502" s="198" t="s">
        <v>21</v>
      </c>
      <c r="F502" s="199" t="s">
        <v>697</v>
      </c>
      <c r="G502" s="196"/>
      <c r="H502" s="200">
        <v>20.768</v>
      </c>
      <c r="I502" s="201"/>
      <c r="J502" s="196"/>
      <c r="K502" s="196"/>
      <c r="L502" s="202"/>
      <c r="M502" s="203"/>
      <c r="N502" s="204"/>
      <c r="O502" s="204"/>
      <c r="P502" s="204"/>
      <c r="Q502" s="204"/>
      <c r="R502" s="204"/>
      <c r="S502" s="204"/>
      <c r="T502" s="205"/>
      <c r="AT502" s="206" t="s">
        <v>159</v>
      </c>
      <c r="AU502" s="206" t="s">
        <v>88</v>
      </c>
      <c r="AV502" s="13" t="s">
        <v>88</v>
      </c>
      <c r="AW502" s="13" t="s">
        <v>34</v>
      </c>
      <c r="AX502" s="13" t="s">
        <v>73</v>
      </c>
      <c r="AY502" s="206" t="s">
        <v>151</v>
      </c>
    </row>
    <row r="503" spans="2:51" s="14" customFormat="1" ht="11.25">
      <c r="B503" s="207"/>
      <c r="C503" s="208"/>
      <c r="D503" s="197" t="s">
        <v>159</v>
      </c>
      <c r="E503" s="209" t="s">
        <v>21</v>
      </c>
      <c r="F503" s="210" t="s">
        <v>161</v>
      </c>
      <c r="G503" s="208"/>
      <c r="H503" s="211">
        <v>39.157</v>
      </c>
      <c r="I503" s="212"/>
      <c r="J503" s="208"/>
      <c r="K503" s="208"/>
      <c r="L503" s="213"/>
      <c r="M503" s="214"/>
      <c r="N503" s="215"/>
      <c r="O503" s="215"/>
      <c r="P503" s="215"/>
      <c r="Q503" s="215"/>
      <c r="R503" s="215"/>
      <c r="S503" s="215"/>
      <c r="T503" s="216"/>
      <c r="AT503" s="217" t="s">
        <v>159</v>
      </c>
      <c r="AU503" s="217" t="s">
        <v>88</v>
      </c>
      <c r="AV503" s="14" t="s">
        <v>162</v>
      </c>
      <c r="AW503" s="14" t="s">
        <v>34</v>
      </c>
      <c r="AX503" s="14" t="s">
        <v>81</v>
      </c>
      <c r="AY503" s="217" t="s">
        <v>151</v>
      </c>
    </row>
    <row r="504" spans="1:65" s="2" customFormat="1" ht="33" customHeight="1">
      <c r="A504" s="37"/>
      <c r="B504" s="38"/>
      <c r="C504" s="182" t="s">
        <v>698</v>
      </c>
      <c r="D504" s="182" t="s">
        <v>153</v>
      </c>
      <c r="E504" s="183" t="s">
        <v>699</v>
      </c>
      <c r="F504" s="184" t="s">
        <v>700</v>
      </c>
      <c r="G504" s="185" t="s">
        <v>96</v>
      </c>
      <c r="H504" s="186">
        <v>88.8</v>
      </c>
      <c r="I504" s="187"/>
      <c r="J504" s="188">
        <f>ROUND(I504*H504,2)</f>
        <v>0</v>
      </c>
      <c r="K504" s="184" t="s">
        <v>165</v>
      </c>
      <c r="L504" s="42"/>
      <c r="M504" s="189" t="s">
        <v>21</v>
      </c>
      <c r="N504" s="190" t="s">
        <v>45</v>
      </c>
      <c r="O504" s="67"/>
      <c r="P504" s="191">
        <f>O504*H504</f>
        <v>0</v>
      </c>
      <c r="Q504" s="191">
        <v>0</v>
      </c>
      <c r="R504" s="191">
        <f>Q504*H504</f>
        <v>0</v>
      </c>
      <c r="S504" s="191">
        <v>0</v>
      </c>
      <c r="T504" s="192">
        <f>S504*H504</f>
        <v>0</v>
      </c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R504" s="193" t="s">
        <v>157</v>
      </c>
      <c r="AT504" s="193" t="s">
        <v>153</v>
      </c>
      <c r="AU504" s="193" t="s">
        <v>88</v>
      </c>
      <c r="AY504" s="20" t="s">
        <v>151</v>
      </c>
      <c r="BE504" s="194">
        <f>IF(N504="základní",J504,0)</f>
        <v>0</v>
      </c>
      <c r="BF504" s="194">
        <f>IF(N504="snížená",J504,0)</f>
        <v>0</v>
      </c>
      <c r="BG504" s="194">
        <f>IF(N504="zákl. přenesená",J504,0)</f>
        <v>0</v>
      </c>
      <c r="BH504" s="194">
        <f>IF(N504="sníž. přenesená",J504,0)</f>
        <v>0</v>
      </c>
      <c r="BI504" s="194">
        <f>IF(N504="nulová",J504,0)</f>
        <v>0</v>
      </c>
      <c r="BJ504" s="20" t="s">
        <v>88</v>
      </c>
      <c r="BK504" s="194">
        <f>ROUND(I504*H504,2)</f>
        <v>0</v>
      </c>
      <c r="BL504" s="20" t="s">
        <v>157</v>
      </c>
      <c r="BM504" s="193" t="s">
        <v>701</v>
      </c>
    </row>
    <row r="505" spans="1:47" s="2" customFormat="1" ht="11.25">
      <c r="A505" s="37"/>
      <c r="B505" s="38"/>
      <c r="C505" s="39"/>
      <c r="D505" s="218" t="s">
        <v>167</v>
      </c>
      <c r="E505" s="39"/>
      <c r="F505" s="219" t="s">
        <v>702</v>
      </c>
      <c r="G505" s="39"/>
      <c r="H505" s="39"/>
      <c r="I505" s="220"/>
      <c r="J505" s="39"/>
      <c r="K505" s="39"/>
      <c r="L505" s="42"/>
      <c r="M505" s="221"/>
      <c r="N505" s="222"/>
      <c r="O505" s="67"/>
      <c r="P505" s="67"/>
      <c r="Q505" s="67"/>
      <c r="R505" s="67"/>
      <c r="S505" s="67"/>
      <c r="T505" s="68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T505" s="20" t="s">
        <v>167</v>
      </c>
      <c r="AU505" s="20" t="s">
        <v>88</v>
      </c>
    </row>
    <row r="506" spans="2:51" s="13" customFormat="1" ht="11.25">
      <c r="B506" s="195"/>
      <c r="C506" s="196"/>
      <c r="D506" s="197" t="s">
        <v>159</v>
      </c>
      <c r="E506" s="198" t="s">
        <v>21</v>
      </c>
      <c r="F506" s="199" t="s">
        <v>703</v>
      </c>
      <c r="G506" s="196"/>
      <c r="H506" s="200">
        <v>88.8</v>
      </c>
      <c r="I506" s="201"/>
      <c r="J506" s="196"/>
      <c r="K506" s="196"/>
      <c r="L506" s="202"/>
      <c r="M506" s="203"/>
      <c r="N506" s="204"/>
      <c r="O506" s="204"/>
      <c r="P506" s="204"/>
      <c r="Q506" s="204"/>
      <c r="R506" s="204"/>
      <c r="S506" s="204"/>
      <c r="T506" s="205"/>
      <c r="AT506" s="206" t="s">
        <v>159</v>
      </c>
      <c r="AU506" s="206" t="s">
        <v>88</v>
      </c>
      <c r="AV506" s="13" t="s">
        <v>88</v>
      </c>
      <c r="AW506" s="13" t="s">
        <v>34</v>
      </c>
      <c r="AX506" s="13" t="s">
        <v>73</v>
      </c>
      <c r="AY506" s="206" t="s">
        <v>151</v>
      </c>
    </row>
    <row r="507" spans="2:51" s="14" customFormat="1" ht="11.25">
      <c r="B507" s="207"/>
      <c r="C507" s="208"/>
      <c r="D507" s="197" t="s">
        <v>159</v>
      </c>
      <c r="E507" s="209" t="s">
        <v>21</v>
      </c>
      <c r="F507" s="210" t="s">
        <v>161</v>
      </c>
      <c r="G507" s="208"/>
      <c r="H507" s="211">
        <v>88.8</v>
      </c>
      <c r="I507" s="212"/>
      <c r="J507" s="208"/>
      <c r="K507" s="208"/>
      <c r="L507" s="213"/>
      <c r="M507" s="214"/>
      <c r="N507" s="215"/>
      <c r="O507" s="215"/>
      <c r="P507" s="215"/>
      <c r="Q507" s="215"/>
      <c r="R507" s="215"/>
      <c r="S507" s="215"/>
      <c r="T507" s="216"/>
      <c r="AT507" s="217" t="s">
        <v>159</v>
      </c>
      <c r="AU507" s="217" t="s">
        <v>88</v>
      </c>
      <c r="AV507" s="14" t="s">
        <v>162</v>
      </c>
      <c r="AW507" s="14" t="s">
        <v>34</v>
      </c>
      <c r="AX507" s="14" t="s">
        <v>81</v>
      </c>
      <c r="AY507" s="217" t="s">
        <v>151</v>
      </c>
    </row>
    <row r="508" spans="1:65" s="2" customFormat="1" ht="21.75" customHeight="1">
      <c r="A508" s="37"/>
      <c r="B508" s="38"/>
      <c r="C508" s="182" t="s">
        <v>704</v>
      </c>
      <c r="D508" s="182" t="s">
        <v>153</v>
      </c>
      <c r="E508" s="183" t="s">
        <v>705</v>
      </c>
      <c r="F508" s="184" t="s">
        <v>706</v>
      </c>
      <c r="G508" s="185" t="s">
        <v>96</v>
      </c>
      <c r="H508" s="186">
        <v>58.87</v>
      </c>
      <c r="I508" s="187"/>
      <c r="J508" s="188">
        <f>ROUND(I508*H508,2)</f>
        <v>0</v>
      </c>
      <c r="K508" s="184" t="s">
        <v>156</v>
      </c>
      <c r="L508" s="42"/>
      <c r="M508" s="189" t="s">
        <v>21</v>
      </c>
      <c r="N508" s="190" t="s">
        <v>45</v>
      </c>
      <c r="O508" s="67"/>
      <c r="P508" s="191">
        <f>O508*H508</f>
        <v>0</v>
      </c>
      <c r="Q508" s="191">
        <v>0</v>
      </c>
      <c r="R508" s="191">
        <f>Q508*H508</f>
        <v>0</v>
      </c>
      <c r="S508" s="191">
        <v>0</v>
      </c>
      <c r="T508" s="192">
        <f>S508*H508</f>
        <v>0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193" t="s">
        <v>157</v>
      </c>
      <c r="AT508" s="193" t="s">
        <v>153</v>
      </c>
      <c r="AU508" s="193" t="s">
        <v>88</v>
      </c>
      <c r="AY508" s="20" t="s">
        <v>151</v>
      </c>
      <c r="BE508" s="194">
        <f>IF(N508="základní",J508,0)</f>
        <v>0</v>
      </c>
      <c r="BF508" s="194">
        <f>IF(N508="snížená",J508,0)</f>
        <v>0</v>
      </c>
      <c r="BG508" s="194">
        <f>IF(N508="zákl. přenesená",J508,0)</f>
        <v>0</v>
      </c>
      <c r="BH508" s="194">
        <f>IF(N508="sníž. přenesená",J508,0)</f>
        <v>0</v>
      </c>
      <c r="BI508" s="194">
        <f>IF(N508="nulová",J508,0)</f>
        <v>0</v>
      </c>
      <c r="BJ508" s="20" t="s">
        <v>88</v>
      </c>
      <c r="BK508" s="194">
        <f>ROUND(I508*H508,2)</f>
        <v>0</v>
      </c>
      <c r="BL508" s="20" t="s">
        <v>157</v>
      </c>
      <c r="BM508" s="193" t="s">
        <v>707</v>
      </c>
    </row>
    <row r="509" spans="2:51" s="15" customFormat="1" ht="11.25">
      <c r="B509" s="223"/>
      <c r="C509" s="224"/>
      <c r="D509" s="197" t="s">
        <v>159</v>
      </c>
      <c r="E509" s="225" t="s">
        <v>21</v>
      </c>
      <c r="F509" s="226" t="s">
        <v>708</v>
      </c>
      <c r="G509" s="224"/>
      <c r="H509" s="225" t="s">
        <v>21</v>
      </c>
      <c r="I509" s="227"/>
      <c r="J509" s="224"/>
      <c r="K509" s="224"/>
      <c r="L509" s="228"/>
      <c r="M509" s="229"/>
      <c r="N509" s="230"/>
      <c r="O509" s="230"/>
      <c r="P509" s="230"/>
      <c r="Q509" s="230"/>
      <c r="R509" s="230"/>
      <c r="S509" s="230"/>
      <c r="T509" s="231"/>
      <c r="AT509" s="232" t="s">
        <v>159</v>
      </c>
      <c r="AU509" s="232" t="s">
        <v>88</v>
      </c>
      <c r="AV509" s="15" t="s">
        <v>81</v>
      </c>
      <c r="AW509" s="15" t="s">
        <v>34</v>
      </c>
      <c r="AX509" s="15" t="s">
        <v>73</v>
      </c>
      <c r="AY509" s="232" t="s">
        <v>151</v>
      </c>
    </row>
    <row r="510" spans="2:51" s="13" customFormat="1" ht="11.25">
      <c r="B510" s="195"/>
      <c r="C510" s="196"/>
      <c r="D510" s="197" t="s">
        <v>159</v>
      </c>
      <c r="E510" s="198" t="s">
        <v>21</v>
      </c>
      <c r="F510" s="199" t="s">
        <v>709</v>
      </c>
      <c r="G510" s="196"/>
      <c r="H510" s="200">
        <v>52.36</v>
      </c>
      <c r="I510" s="201"/>
      <c r="J510" s="196"/>
      <c r="K510" s="196"/>
      <c r="L510" s="202"/>
      <c r="M510" s="203"/>
      <c r="N510" s="204"/>
      <c r="O510" s="204"/>
      <c r="P510" s="204"/>
      <c r="Q510" s="204"/>
      <c r="R510" s="204"/>
      <c r="S510" s="204"/>
      <c r="T510" s="205"/>
      <c r="AT510" s="206" t="s">
        <v>159</v>
      </c>
      <c r="AU510" s="206" t="s">
        <v>88</v>
      </c>
      <c r="AV510" s="13" t="s">
        <v>88</v>
      </c>
      <c r="AW510" s="13" t="s">
        <v>34</v>
      </c>
      <c r="AX510" s="13" t="s">
        <v>73</v>
      </c>
      <c r="AY510" s="206" t="s">
        <v>151</v>
      </c>
    </row>
    <row r="511" spans="2:51" s="13" customFormat="1" ht="11.25">
      <c r="B511" s="195"/>
      <c r="C511" s="196"/>
      <c r="D511" s="197" t="s">
        <v>159</v>
      </c>
      <c r="E511" s="198" t="s">
        <v>21</v>
      </c>
      <c r="F511" s="199" t="s">
        <v>710</v>
      </c>
      <c r="G511" s="196"/>
      <c r="H511" s="200">
        <v>6.51</v>
      </c>
      <c r="I511" s="201"/>
      <c r="J511" s="196"/>
      <c r="K511" s="196"/>
      <c r="L511" s="202"/>
      <c r="M511" s="203"/>
      <c r="N511" s="204"/>
      <c r="O511" s="204"/>
      <c r="P511" s="204"/>
      <c r="Q511" s="204"/>
      <c r="R511" s="204"/>
      <c r="S511" s="204"/>
      <c r="T511" s="205"/>
      <c r="AT511" s="206" t="s">
        <v>159</v>
      </c>
      <c r="AU511" s="206" t="s">
        <v>88</v>
      </c>
      <c r="AV511" s="13" t="s">
        <v>88</v>
      </c>
      <c r="AW511" s="13" t="s">
        <v>34</v>
      </c>
      <c r="AX511" s="13" t="s">
        <v>73</v>
      </c>
      <c r="AY511" s="206" t="s">
        <v>151</v>
      </c>
    </row>
    <row r="512" spans="2:51" s="14" customFormat="1" ht="11.25">
      <c r="B512" s="207"/>
      <c r="C512" s="208"/>
      <c r="D512" s="197" t="s">
        <v>159</v>
      </c>
      <c r="E512" s="209" t="s">
        <v>21</v>
      </c>
      <c r="F512" s="210" t="s">
        <v>161</v>
      </c>
      <c r="G512" s="208"/>
      <c r="H512" s="211">
        <v>58.87</v>
      </c>
      <c r="I512" s="212"/>
      <c r="J512" s="208"/>
      <c r="K512" s="208"/>
      <c r="L512" s="213"/>
      <c r="M512" s="214"/>
      <c r="N512" s="215"/>
      <c r="O512" s="215"/>
      <c r="P512" s="215"/>
      <c r="Q512" s="215"/>
      <c r="R512" s="215"/>
      <c r="S512" s="215"/>
      <c r="T512" s="216"/>
      <c r="AT512" s="217" t="s">
        <v>159</v>
      </c>
      <c r="AU512" s="217" t="s">
        <v>88</v>
      </c>
      <c r="AV512" s="14" t="s">
        <v>162</v>
      </c>
      <c r="AW512" s="14" t="s">
        <v>34</v>
      </c>
      <c r="AX512" s="14" t="s">
        <v>81</v>
      </c>
      <c r="AY512" s="217" t="s">
        <v>151</v>
      </c>
    </row>
    <row r="513" spans="1:65" s="2" customFormat="1" ht="16.5" customHeight="1">
      <c r="A513" s="37"/>
      <c r="B513" s="38"/>
      <c r="C513" s="245" t="s">
        <v>711</v>
      </c>
      <c r="D513" s="245" t="s">
        <v>304</v>
      </c>
      <c r="E513" s="246" t="s">
        <v>712</v>
      </c>
      <c r="F513" s="247" t="s">
        <v>713</v>
      </c>
      <c r="G513" s="248" t="s">
        <v>714</v>
      </c>
      <c r="H513" s="249">
        <v>141</v>
      </c>
      <c r="I513" s="250"/>
      <c r="J513" s="251">
        <f>ROUND(I513*H513,2)</f>
        <v>0</v>
      </c>
      <c r="K513" s="247" t="s">
        <v>156</v>
      </c>
      <c r="L513" s="252"/>
      <c r="M513" s="253" t="s">
        <v>21</v>
      </c>
      <c r="N513" s="254" t="s">
        <v>45</v>
      </c>
      <c r="O513" s="67"/>
      <c r="P513" s="191">
        <f>O513*H513</f>
        <v>0</v>
      </c>
      <c r="Q513" s="191">
        <v>0.00095</v>
      </c>
      <c r="R513" s="191">
        <f>Q513*H513</f>
        <v>0.13395</v>
      </c>
      <c r="S513" s="191">
        <v>0</v>
      </c>
      <c r="T513" s="192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193" t="s">
        <v>197</v>
      </c>
      <c r="AT513" s="193" t="s">
        <v>304</v>
      </c>
      <c r="AU513" s="193" t="s">
        <v>88</v>
      </c>
      <c r="AY513" s="20" t="s">
        <v>151</v>
      </c>
      <c r="BE513" s="194">
        <f>IF(N513="základní",J513,0)</f>
        <v>0</v>
      </c>
      <c r="BF513" s="194">
        <f>IF(N513="snížená",J513,0)</f>
        <v>0</v>
      </c>
      <c r="BG513" s="194">
        <f>IF(N513="zákl. přenesená",J513,0)</f>
        <v>0</v>
      </c>
      <c r="BH513" s="194">
        <f>IF(N513="sníž. přenesená",J513,0)</f>
        <v>0</v>
      </c>
      <c r="BI513" s="194">
        <f>IF(N513="nulová",J513,0)</f>
        <v>0</v>
      </c>
      <c r="BJ513" s="20" t="s">
        <v>88</v>
      </c>
      <c r="BK513" s="194">
        <f>ROUND(I513*H513,2)</f>
        <v>0</v>
      </c>
      <c r="BL513" s="20" t="s">
        <v>157</v>
      </c>
      <c r="BM513" s="193" t="s">
        <v>715</v>
      </c>
    </row>
    <row r="514" spans="1:65" s="2" customFormat="1" ht="16.5" customHeight="1">
      <c r="A514" s="37"/>
      <c r="B514" s="38"/>
      <c r="C514" s="182" t="s">
        <v>716</v>
      </c>
      <c r="D514" s="182" t="s">
        <v>153</v>
      </c>
      <c r="E514" s="183" t="s">
        <v>717</v>
      </c>
      <c r="F514" s="184" t="s">
        <v>718</v>
      </c>
      <c r="G514" s="185" t="s">
        <v>719</v>
      </c>
      <c r="H514" s="186">
        <v>1531</v>
      </c>
      <c r="I514" s="187"/>
      <c r="J514" s="188">
        <f>ROUND(I514*H514,2)</f>
        <v>0</v>
      </c>
      <c r="K514" s="184" t="s">
        <v>156</v>
      </c>
      <c r="L514" s="42"/>
      <c r="M514" s="189" t="s">
        <v>21</v>
      </c>
      <c r="N514" s="190" t="s">
        <v>45</v>
      </c>
      <c r="O514" s="67"/>
      <c r="P514" s="191">
        <f>O514*H514</f>
        <v>0</v>
      </c>
      <c r="Q514" s="191">
        <v>0</v>
      </c>
      <c r="R514" s="191">
        <f>Q514*H514</f>
        <v>0</v>
      </c>
      <c r="S514" s="191">
        <v>0</v>
      </c>
      <c r="T514" s="192">
        <f>S514*H514</f>
        <v>0</v>
      </c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R514" s="193" t="s">
        <v>157</v>
      </c>
      <c r="AT514" s="193" t="s">
        <v>153</v>
      </c>
      <c r="AU514" s="193" t="s">
        <v>88</v>
      </c>
      <c r="AY514" s="20" t="s">
        <v>151</v>
      </c>
      <c r="BE514" s="194">
        <f>IF(N514="základní",J514,0)</f>
        <v>0</v>
      </c>
      <c r="BF514" s="194">
        <f>IF(N514="snížená",J514,0)</f>
        <v>0</v>
      </c>
      <c r="BG514" s="194">
        <f>IF(N514="zákl. přenesená",J514,0)</f>
        <v>0</v>
      </c>
      <c r="BH514" s="194">
        <f>IF(N514="sníž. přenesená",J514,0)</f>
        <v>0</v>
      </c>
      <c r="BI514" s="194">
        <f>IF(N514="nulová",J514,0)</f>
        <v>0</v>
      </c>
      <c r="BJ514" s="20" t="s">
        <v>88</v>
      </c>
      <c r="BK514" s="194">
        <f>ROUND(I514*H514,2)</f>
        <v>0</v>
      </c>
      <c r="BL514" s="20" t="s">
        <v>157</v>
      </c>
      <c r="BM514" s="193" t="s">
        <v>720</v>
      </c>
    </row>
    <row r="515" spans="2:51" s="13" customFormat="1" ht="11.25">
      <c r="B515" s="195"/>
      <c r="C515" s="196"/>
      <c r="D515" s="197" t="s">
        <v>159</v>
      </c>
      <c r="E515" s="198" t="s">
        <v>21</v>
      </c>
      <c r="F515" s="199" t="s">
        <v>721</v>
      </c>
      <c r="G515" s="196"/>
      <c r="H515" s="200">
        <v>1531</v>
      </c>
      <c r="I515" s="201"/>
      <c r="J515" s="196"/>
      <c r="K515" s="196"/>
      <c r="L515" s="202"/>
      <c r="M515" s="203"/>
      <c r="N515" s="204"/>
      <c r="O515" s="204"/>
      <c r="P515" s="204"/>
      <c r="Q515" s="204"/>
      <c r="R515" s="204"/>
      <c r="S515" s="204"/>
      <c r="T515" s="205"/>
      <c r="AT515" s="206" t="s">
        <v>159</v>
      </c>
      <c r="AU515" s="206" t="s">
        <v>88</v>
      </c>
      <c r="AV515" s="13" t="s">
        <v>88</v>
      </c>
      <c r="AW515" s="13" t="s">
        <v>34</v>
      </c>
      <c r="AX515" s="13" t="s">
        <v>73</v>
      </c>
      <c r="AY515" s="206" t="s">
        <v>151</v>
      </c>
    </row>
    <row r="516" spans="2:51" s="14" customFormat="1" ht="11.25">
      <c r="B516" s="207"/>
      <c r="C516" s="208"/>
      <c r="D516" s="197" t="s">
        <v>159</v>
      </c>
      <c r="E516" s="209" t="s">
        <v>21</v>
      </c>
      <c r="F516" s="210" t="s">
        <v>161</v>
      </c>
      <c r="G516" s="208"/>
      <c r="H516" s="211">
        <v>1531</v>
      </c>
      <c r="I516" s="212"/>
      <c r="J516" s="208"/>
      <c r="K516" s="208"/>
      <c r="L516" s="213"/>
      <c r="M516" s="214"/>
      <c r="N516" s="215"/>
      <c r="O516" s="215"/>
      <c r="P516" s="215"/>
      <c r="Q516" s="215"/>
      <c r="R516" s="215"/>
      <c r="S516" s="215"/>
      <c r="T516" s="216"/>
      <c r="AT516" s="217" t="s">
        <v>159</v>
      </c>
      <c r="AU516" s="217" t="s">
        <v>88</v>
      </c>
      <c r="AV516" s="14" t="s">
        <v>162</v>
      </c>
      <c r="AW516" s="14" t="s">
        <v>34</v>
      </c>
      <c r="AX516" s="14" t="s">
        <v>81</v>
      </c>
      <c r="AY516" s="217" t="s">
        <v>151</v>
      </c>
    </row>
    <row r="517" spans="1:65" s="2" customFormat="1" ht="16.5" customHeight="1">
      <c r="A517" s="37"/>
      <c r="B517" s="38"/>
      <c r="C517" s="182" t="s">
        <v>722</v>
      </c>
      <c r="D517" s="182" t="s">
        <v>153</v>
      </c>
      <c r="E517" s="183" t="s">
        <v>723</v>
      </c>
      <c r="F517" s="184" t="s">
        <v>724</v>
      </c>
      <c r="G517" s="185" t="s">
        <v>96</v>
      </c>
      <c r="H517" s="186">
        <v>454.716</v>
      </c>
      <c r="I517" s="187"/>
      <c r="J517" s="188">
        <f>ROUND(I517*H517,2)</f>
        <v>0</v>
      </c>
      <c r="K517" s="184" t="s">
        <v>165</v>
      </c>
      <c r="L517" s="42"/>
      <c r="M517" s="189" t="s">
        <v>21</v>
      </c>
      <c r="N517" s="190" t="s">
        <v>45</v>
      </c>
      <c r="O517" s="67"/>
      <c r="P517" s="191">
        <f>O517*H517</f>
        <v>0</v>
      </c>
      <c r="Q517" s="191">
        <v>0</v>
      </c>
      <c r="R517" s="191">
        <f>Q517*H517</f>
        <v>0</v>
      </c>
      <c r="S517" s="191">
        <v>0</v>
      </c>
      <c r="T517" s="192">
        <f>S517*H517</f>
        <v>0</v>
      </c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R517" s="193" t="s">
        <v>157</v>
      </c>
      <c r="AT517" s="193" t="s">
        <v>153</v>
      </c>
      <c r="AU517" s="193" t="s">
        <v>88</v>
      </c>
      <c r="AY517" s="20" t="s">
        <v>151</v>
      </c>
      <c r="BE517" s="194">
        <f>IF(N517="základní",J517,0)</f>
        <v>0</v>
      </c>
      <c r="BF517" s="194">
        <f>IF(N517="snížená",J517,0)</f>
        <v>0</v>
      </c>
      <c r="BG517" s="194">
        <f>IF(N517="zákl. přenesená",J517,0)</f>
        <v>0</v>
      </c>
      <c r="BH517" s="194">
        <f>IF(N517="sníž. přenesená",J517,0)</f>
        <v>0</v>
      </c>
      <c r="BI517" s="194">
        <f>IF(N517="nulová",J517,0)</f>
        <v>0</v>
      </c>
      <c r="BJ517" s="20" t="s">
        <v>88</v>
      </c>
      <c r="BK517" s="194">
        <f>ROUND(I517*H517,2)</f>
        <v>0</v>
      </c>
      <c r="BL517" s="20" t="s">
        <v>157</v>
      </c>
      <c r="BM517" s="193" t="s">
        <v>725</v>
      </c>
    </row>
    <row r="518" spans="1:47" s="2" customFormat="1" ht="11.25">
      <c r="A518" s="37"/>
      <c r="B518" s="38"/>
      <c r="C518" s="39"/>
      <c r="D518" s="218" t="s">
        <v>167</v>
      </c>
      <c r="E518" s="39"/>
      <c r="F518" s="219" t="s">
        <v>726</v>
      </c>
      <c r="G518" s="39"/>
      <c r="H518" s="39"/>
      <c r="I518" s="220"/>
      <c r="J518" s="39"/>
      <c r="K518" s="39"/>
      <c r="L518" s="42"/>
      <c r="M518" s="221"/>
      <c r="N518" s="222"/>
      <c r="O518" s="67"/>
      <c r="P518" s="67"/>
      <c r="Q518" s="67"/>
      <c r="R518" s="67"/>
      <c r="S518" s="67"/>
      <c r="T518" s="68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T518" s="20" t="s">
        <v>167</v>
      </c>
      <c r="AU518" s="20" t="s">
        <v>88</v>
      </c>
    </row>
    <row r="519" spans="2:51" s="13" customFormat="1" ht="11.25">
      <c r="B519" s="195"/>
      <c r="C519" s="196"/>
      <c r="D519" s="197" t="s">
        <v>159</v>
      </c>
      <c r="E519" s="198" t="s">
        <v>21</v>
      </c>
      <c r="F519" s="199" t="s">
        <v>417</v>
      </c>
      <c r="G519" s="196"/>
      <c r="H519" s="200">
        <v>381.194</v>
      </c>
      <c r="I519" s="201"/>
      <c r="J519" s="196"/>
      <c r="K519" s="196"/>
      <c r="L519" s="202"/>
      <c r="M519" s="203"/>
      <c r="N519" s="204"/>
      <c r="O519" s="204"/>
      <c r="P519" s="204"/>
      <c r="Q519" s="204"/>
      <c r="R519" s="204"/>
      <c r="S519" s="204"/>
      <c r="T519" s="205"/>
      <c r="AT519" s="206" t="s">
        <v>159</v>
      </c>
      <c r="AU519" s="206" t="s">
        <v>88</v>
      </c>
      <c r="AV519" s="13" t="s">
        <v>88</v>
      </c>
      <c r="AW519" s="13" t="s">
        <v>34</v>
      </c>
      <c r="AX519" s="13" t="s">
        <v>73</v>
      </c>
      <c r="AY519" s="206" t="s">
        <v>151</v>
      </c>
    </row>
    <row r="520" spans="2:51" s="13" customFormat="1" ht="11.25">
      <c r="B520" s="195"/>
      <c r="C520" s="196"/>
      <c r="D520" s="197" t="s">
        <v>159</v>
      </c>
      <c r="E520" s="198" t="s">
        <v>21</v>
      </c>
      <c r="F520" s="199" t="s">
        <v>727</v>
      </c>
      <c r="G520" s="196"/>
      <c r="H520" s="200">
        <v>73.522</v>
      </c>
      <c r="I520" s="201"/>
      <c r="J520" s="196"/>
      <c r="K520" s="196"/>
      <c r="L520" s="202"/>
      <c r="M520" s="203"/>
      <c r="N520" s="204"/>
      <c r="O520" s="204"/>
      <c r="P520" s="204"/>
      <c r="Q520" s="204"/>
      <c r="R520" s="204"/>
      <c r="S520" s="204"/>
      <c r="T520" s="205"/>
      <c r="AT520" s="206" t="s">
        <v>159</v>
      </c>
      <c r="AU520" s="206" t="s">
        <v>88</v>
      </c>
      <c r="AV520" s="13" t="s">
        <v>88</v>
      </c>
      <c r="AW520" s="13" t="s">
        <v>34</v>
      </c>
      <c r="AX520" s="13" t="s">
        <v>73</v>
      </c>
      <c r="AY520" s="206" t="s">
        <v>151</v>
      </c>
    </row>
    <row r="521" spans="2:51" s="14" customFormat="1" ht="11.25">
      <c r="B521" s="207"/>
      <c r="C521" s="208"/>
      <c r="D521" s="197" t="s">
        <v>159</v>
      </c>
      <c r="E521" s="209" t="s">
        <v>21</v>
      </c>
      <c r="F521" s="210" t="s">
        <v>161</v>
      </c>
      <c r="G521" s="208"/>
      <c r="H521" s="211">
        <v>454.716</v>
      </c>
      <c r="I521" s="212"/>
      <c r="J521" s="208"/>
      <c r="K521" s="208"/>
      <c r="L521" s="213"/>
      <c r="M521" s="214"/>
      <c r="N521" s="215"/>
      <c r="O521" s="215"/>
      <c r="P521" s="215"/>
      <c r="Q521" s="215"/>
      <c r="R521" s="215"/>
      <c r="S521" s="215"/>
      <c r="T521" s="216"/>
      <c r="AT521" s="217" t="s">
        <v>159</v>
      </c>
      <c r="AU521" s="217" t="s">
        <v>88</v>
      </c>
      <c r="AV521" s="14" t="s">
        <v>162</v>
      </c>
      <c r="AW521" s="14" t="s">
        <v>34</v>
      </c>
      <c r="AX521" s="14" t="s">
        <v>81</v>
      </c>
      <c r="AY521" s="217" t="s">
        <v>151</v>
      </c>
    </row>
    <row r="522" spans="1:65" s="2" customFormat="1" ht="24.2" customHeight="1">
      <c r="A522" s="37"/>
      <c r="B522" s="38"/>
      <c r="C522" s="182" t="s">
        <v>728</v>
      </c>
      <c r="D522" s="182" t="s">
        <v>153</v>
      </c>
      <c r="E522" s="183" t="s">
        <v>729</v>
      </c>
      <c r="F522" s="184" t="s">
        <v>730</v>
      </c>
      <c r="G522" s="185" t="s">
        <v>96</v>
      </c>
      <c r="H522" s="186">
        <v>454.716</v>
      </c>
      <c r="I522" s="187"/>
      <c r="J522" s="188">
        <f>ROUND(I522*H522,2)</f>
        <v>0</v>
      </c>
      <c r="K522" s="184" t="s">
        <v>165</v>
      </c>
      <c r="L522" s="42"/>
      <c r="M522" s="189" t="s">
        <v>21</v>
      </c>
      <c r="N522" s="190" t="s">
        <v>45</v>
      </c>
      <c r="O522" s="67"/>
      <c r="P522" s="191">
        <f>O522*H522</f>
        <v>0</v>
      </c>
      <c r="Q522" s="191">
        <v>0</v>
      </c>
      <c r="R522" s="191">
        <f>Q522*H522</f>
        <v>0</v>
      </c>
      <c r="S522" s="191">
        <v>0.0233</v>
      </c>
      <c r="T522" s="192">
        <f>S522*H522</f>
        <v>10.5948828</v>
      </c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R522" s="193" t="s">
        <v>157</v>
      </c>
      <c r="AT522" s="193" t="s">
        <v>153</v>
      </c>
      <c r="AU522" s="193" t="s">
        <v>88</v>
      </c>
      <c r="AY522" s="20" t="s">
        <v>151</v>
      </c>
      <c r="BE522" s="194">
        <f>IF(N522="základní",J522,0)</f>
        <v>0</v>
      </c>
      <c r="BF522" s="194">
        <f>IF(N522="snížená",J522,0)</f>
        <v>0</v>
      </c>
      <c r="BG522" s="194">
        <f>IF(N522="zákl. přenesená",J522,0)</f>
        <v>0</v>
      </c>
      <c r="BH522" s="194">
        <f>IF(N522="sníž. přenesená",J522,0)</f>
        <v>0</v>
      </c>
      <c r="BI522" s="194">
        <f>IF(N522="nulová",J522,0)</f>
        <v>0</v>
      </c>
      <c r="BJ522" s="20" t="s">
        <v>88</v>
      </c>
      <c r="BK522" s="194">
        <f>ROUND(I522*H522,2)</f>
        <v>0</v>
      </c>
      <c r="BL522" s="20" t="s">
        <v>157</v>
      </c>
      <c r="BM522" s="193" t="s">
        <v>731</v>
      </c>
    </row>
    <row r="523" spans="1:47" s="2" customFormat="1" ht="11.25">
      <c r="A523" s="37"/>
      <c r="B523" s="38"/>
      <c r="C523" s="39"/>
      <c r="D523" s="218" t="s">
        <v>167</v>
      </c>
      <c r="E523" s="39"/>
      <c r="F523" s="219" t="s">
        <v>732</v>
      </c>
      <c r="G523" s="39"/>
      <c r="H523" s="39"/>
      <c r="I523" s="220"/>
      <c r="J523" s="39"/>
      <c r="K523" s="39"/>
      <c r="L523" s="42"/>
      <c r="M523" s="221"/>
      <c r="N523" s="222"/>
      <c r="O523" s="67"/>
      <c r="P523" s="67"/>
      <c r="Q523" s="67"/>
      <c r="R523" s="67"/>
      <c r="S523" s="67"/>
      <c r="T523" s="68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T523" s="20" t="s">
        <v>167</v>
      </c>
      <c r="AU523" s="20" t="s">
        <v>88</v>
      </c>
    </row>
    <row r="524" spans="2:51" s="13" customFormat="1" ht="11.25">
      <c r="B524" s="195"/>
      <c r="C524" s="196"/>
      <c r="D524" s="197" t="s">
        <v>159</v>
      </c>
      <c r="E524" s="198" t="s">
        <v>21</v>
      </c>
      <c r="F524" s="199" t="s">
        <v>417</v>
      </c>
      <c r="G524" s="196"/>
      <c r="H524" s="200">
        <v>381.194</v>
      </c>
      <c r="I524" s="201"/>
      <c r="J524" s="196"/>
      <c r="K524" s="196"/>
      <c r="L524" s="202"/>
      <c r="M524" s="203"/>
      <c r="N524" s="204"/>
      <c r="O524" s="204"/>
      <c r="P524" s="204"/>
      <c r="Q524" s="204"/>
      <c r="R524" s="204"/>
      <c r="S524" s="204"/>
      <c r="T524" s="205"/>
      <c r="AT524" s="206" t="s">
        <v>159</v>
      </c>
      <c r="AU524" s="206" t="s">
        <v>88</v>
      </c>
      <c r="AV524" s="13" t="s">
        <v>88</v>
      </c>
      <c r="AW524" s="13" t="s">
        <v>34</v>
      </c>
      <c r="AX524" s="13" t="s">
        <v>73</v>
      </c>
      <c r="AY524" s="206" t="s">
        <v>151</v>
      </c>
    </row>
    <row r="525" spans="2:51" s="13" customFormat="1" ht="11.25">
      <c r="B525" s="195"/>
      <c r="C525" s="196"/>
      <c r="D525" s="197" t="s">
        <v>159</v>
      </c>
      <c r="E525" s="198" t="s">
        <v>21</v>
      </c>
      <c r="F525" s="199" t="s">
        <v>727</v>
      </c>
      <c r="G525" s="196"/>
      <c r="H525" s="200">
        <v>73.522</v>
      </c>
      <c r="I525" s="201"/>
      <c r="J525" s="196"/>
      <c r="K525" s="196"/>
      <c r="L525" s="202"/>
      <c r="M525" s="203"/>
      <c r="N525" s="204"/>
      <c r="O525" s="204"/>
      <c r="P525" s="204"/>
      <c r="Q525" s="204"/>
      <c r="R525" s="204"/>
      <c r="S525" s="204"/>
      <c r="T525" s="205"/>
      <c r="AT525" s="206" t="s">
        <v>159</v>
      </c>
      <c r="AU525" s="206" t="s">
        <v>88</v>
      </c>
      <c r="AV525" s="13" t="s">
        <v>88</v>
      </c>
      <c r="AW525" s="13" t="s">
        <v>34</v>
      </c>
      <c r="AX525" s="13" t="s">
        <v>73</v>
      </c>
      <c r="AY525" s="206" t="s">
        <v>151</v>
      </c>
    </row>
    <row r="526" spans="2:51" s="14" customFormat="1" ht="11.25">
      <c r="B526" s="207"/>
      <c r="C526" s="208"/>
      <c r="D526" s="197" t="s">
        <v>159</v>
      </c>
      <c r="E526" s="209" t="s">
        <v>21</v>
      </c>
      <c r="F526" s="210" t="s">
        <v>161</v>
      </c>
      <c r="G526" s="208"/>
      <c r="H526" s="211">
        <v>454.716</v>
      </c>
      <c r="I526" s="212"/>
      <c r="J526" s="208"/>
      <c r="K526" s="208"/>
      <c r="L526" s="213"/>
      <c r="M526" s="214"/>
      <c r="N526" s="215"/>
      <c r="O526" s="215"/>
      <c r="P526" s="215"/>
      <c r="Q526" s="215"/>
      <c r="R526" s="215"/>
      <c r="S526" s="215"/>
      <c r="T526" s="216"/>
      <c r="AT526" s="217" t="s">
        <v>159</v>
      </c>
      <c r="AU526" s="217" t="s">
        <v>88</v>
      </c>
      <c r="AV526" s="14" t="s">
        <v>162</v>
      </c>
      <c r="AW526" s="14" t="s">
        <v>34</v>
      </c>
      <c r="AX526" s="14" t="s">
        <v>81</v>
      </c>
      <c r="AY526" s="217" t="s">
        <v>151</v>
      </c>
    </row>
    <row r="527" spans="2:63" s="12" customFormat="1" ht="22.9" customHeight="1">
      <c r="B527" s="166"/>
      <c r="C527" s="167"/>
      <c r="D527" s="168" t="s">
        <v>72</v>
      </c>
      <c r="E527" s="180" t="s">
        <v>733</v>
      </c>
      <c r="F527" s="180" t="s">
        <v>734</v>
      </c>
      <c r="G527" s="167"/>
      <c r="H527" s="167"/>
      <c r="I527" s="170"/>
      <c r="J527" s="181">
        <f>BK527</f>
        <v>0</v>
      </c>
      <c r="K527" s="167"/>
      <c r="L527" s="172"/>
      <c r="M527" s="173"/>
      <c r="N527" s="174"/>
      <c r="O527" s="174"/>
      <c r="P527" s="175">
        <f>SUM(P528:P539)</f>
        <v>0</v>
      </c>
      <c r="Q527" s="174"/>
      <c r="R527" s="175">
        <f>SUM(R528:R539)</f>
        <v>0</v>
      </c>
      <c r="S527" s="174"/>
      <c r="T527" s="176">
        <f>SUM(T528:T539)</f>
        <v>0</v>
      </c>
      <c r="AR527" s="177" t="s">
        <v>81</v>
      </c>
      <c r="AT527" s="178" t="s">
        <v>72</v>
      </c>
      <c r="AU527" s="178" t="s">
        <v>81</v>
      </c>
      <c r="AY527" s="177" t="s">
        <v>151</v>
      </c>
      <c r="BK527" s="179">
        <f>SUM(BK528:BK539)</f>
        <v>0</v>
      </c>
    </row>
    <row r="528" spans="1:65" s="2" customFormat="1" ht="24.2" customHeight="1">
      <c r="A528" s="37"/>
      <c r="B528" s="38"/>
      <c r="C528" s="182" t="s">
        <v>735</v>
      </c>
      <c r="D528" s="182" t="s">
        <v>153</v>
      </c>
      <c r="E528" s="183" t="s">
        <v>736</v>
      </c>
      <c r="F528" s="184" t="s">
        <v>737</v>
      </c>
      <c r="G528" s="185" t="s">
        <v>276</v>
      </c>
      <c r="H528" s="186">
        <v>114.453</v>
      </c>
      <c r="I528" s="187"/>
      <c r="J528" s="188">
        <f>ROUND(I528*H528,2)</f>
        <v>0</v>
      </c>
      <c r="K528" s="184" t="s">
        <v>165</v>
      </c>
      <c r="L528" s="42"/>
      <c r="M528" s="189" t="s">
        <v>21</v>
      </c>
      <c r="N528" s="190" t="s">
        <v>45</v>
      </c>
      <c r="O528" s="67"/>
      <c r="P528" s="191">
        <f>O528*H528</f>
        <v>0</v>
      </c>
      <c r="Q528" s="191">
        <v>0</v>
      </c>
      <c r="R528" s="191">
        <f>Q528*H528</f>
        <v>0</v>
      </c>
      <c r="S528" s="191">
        <v>0</v>
      </c>
      <c r="T528" s="192">
        <f>S528*H528</f>
        <v>0</v>
      </c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R528" s="193" t="s">
        <v>157</v>
      </c>
      <c r="AT528" s="193" t="s">
        <v>153</v>
      </c>
      <c r="AU528" s="193" t="s">
        <v>88</v>
      </c>
      <c r="AY528" s="20" t="s">
        <v>151</v>
      </c>
      <c r="BE528" s="194">
        <f>IF(N528="základní",J528,0)</f>
        <v>0</v>
      </c>
      <c r="BF528" s="194">
        <f>IF(N528="snížená",J528,0)</f>
        <v>0</v>
      </c>
      <c r="BG528" s="194">
        <f>IF(N528="zákl. přenesená",J528,0)</f>
        <v>0</v>
      </c>
      <c r="BH528" s="194">
        <f>IF(N528="sníž. přenesená",J528,0)</f>
        <v>0</v>
      </c>
      <c r="BI528" s="194">
        <f>IF(N528="nulová",J528,0)</f>
        <v>0</v>
      </c>
      <c r="BJ528" s="20" t="s">
        <v>88</v>
      </c>
      <c r="BK528" s="194">
        <f>ROUND(I528*H528,2)</f>
        <v>0</v>
      </c>
      <c r="BL528" s="20" t="s">
        <v>157</v>
      </c>
      <c r="BM528" s="193" t="s">
        <v>738</v>
      </c>
    </row>
    <row r="529" spans="1:47" s="2" customFormat="1" ht="11.25">
      <c r="A529" s="37"/>
      <c r="B529" s="38"/>
      <c r="C529" s="39"/>
      <c r="D529" s="218" t="s">
        <v>167</v>
      </c>
      <c r="E529" s="39"/>
      <c r="F529" s="219" t="s">
        <v>739</v>
      </c>
      <c r="G529" s="39"/>
      <c r="H529" s="39"/>
      <c r="I529" s="220"/>
      <c r="J529" s="39"/>
      <c r="K529" s="39"/>
      <c r="L529" s="42"/>
      <c r="M529" s="221"/>
      <c r="N529" s="222"/>
      <c r="O529" s="67"/>
      <c r="P529" s="67"/>
      <c r="Q529" s="67"/>
      <c r="R529" s="67"/>
      <c r="S529" s="67"/>
      <c r="T529" s="68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T529" s="20" t="s">
        <v>167</v>
      </c>
      <c r="AU529" s="20" t="s">
        <v>88</v>
      </c>
    </row>
    <row r="530" spans="1:65" s="2" customFormat="1" ht="33" customHeight="1">
      <c r="A530" s="37"/>
      <c r="B530" s="38"/>
      <c r="C530" s="182" t="s">
        <v>740</v>
      </c>
      <c r="D530" s="182" t="s">
        <v>153</v>
      </c>
      <c r="E530" s="183" t="s">
        <v>741</v>
      </c>
      <c r="F530" s="184" t="s">
        <v>742</v>
      </c>
      <c r="G530" s="185" t="s">
        <v>276</v>
      </c>
      <c r="H530" s="186">
        <v>114.453</v>
      </c>
      <c r="I530" s="187"/>
      <c r="J530" s="188">
        <f>ROUND(I530*H530,2)</f>
        <v>0</v>
      </c>
      <c r="K530" s="184" t="s">
        <v>165</v>
      </c>
      <c r="L530" s="42"/>
      <c r="M530" s="189" t="s">
        <v>21</v>
      </c>
      <c r="N530" s="190" t="s">
        <v>45</v>
      </c>
      <c r="O530" s="67"/>
      <c r="P530" s="191">
        <f>O530*H530</f>
        <v>0</v>
      </c>
      <c r="Q530" s="191">
        <v>0</v>
      </c>
      <c r="R530" s="191">
        <f>Q530*H530</f>
        <v>0</v>
      </c>
      <c r="S530" s="191">
        <v>0</v>
      </c>
      <c r="T530" s="192">
        <f>S530*H530</f>
        <v>0</v>
      </c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R530" s="193" t="s">
        <v>157</v>
      </c>
      <c r="AT530" s="193" t="s">
        <v>153</v>
      </c>
      <c r="AU530" s="193" t="s">
        <v>88</v>
      </c>
      <c r="AY530" s="20" t="s">
        <v>151</v>
      </c>
      <c r="BE530" s="194">
        <f>IF(N530="základní",J530,0)</f>
        <v>0</v>
      </c>
      <c r="BF530" s="194">
        <f>IF(N530="snížená",J530,0)</f>
        <v>0</v>
      </c>
      <c r="BG530" s="194">
        <f>IF(N530="zákl. přenesená",J530,0)</f>
        <v>0</v>
      </c>
      <c r="BH530" s="194">
        <f>IF(N530="sníž. přenesená",J530,0)</f>
        <v>0</v>
      </c>
      <c r="BI530" s="194">
        <f>IF(N530="nulová",J530,0)</f>
        <v>0</v>
      </c>
      <c r="BJ530" s="20" t="s">
        <v>88</v>
      </c>
      <c r="BK530" s="194">
        <f>ROUND(I530*H530,2)</f>
        <v>0</v>
      </c>
      <c r="BL530" s="20" t="s">
        <v>157</v>
      </c>
      <c r="BM530" s="193" t="s">
        <v>743</v>
      </c>
    </row>
    <row r="531" spans="1:47" s="2" customFormat="1" ht="11.25">
      <c r="A531" s="37"/>
      <c r="B531" s="38"/>
      <c r="C531" s="39"/>
      <c r="D531" s="218" t="s">
        <v>167</v>
      </c>
      <c r="E531" s="39"/>
      <c r="F531" s="219" t="s">
        <v>744</v>
      </c>
      <c r="G531" s="39"/>
      <c r="H531" s="39"/>
      <c r="I531" s="220"/>
      <c r="J531" s="39"/>
      <c r="K531" s="39"/>
      <c r="L531" s="42"/>
      <c r="M531" s="221"/>
      <c r="N531" s="222"/>
      <c r="O531" s="67"/>
      <c r="P531" s="67"/>
      <c r="Q531" s="67"/>
      <c r="R531" s="67"/>
      <c r="S531" s="67"/>
      <c r="T531" s="68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T531" s="20" t="s">
        <v>167</v>
      </c>
      <c r="AU531" s="20" t="s">
        <v>88</v>
      </c>
    </row>
    <row r="532" spans="1:65" s="2" customFormat="1" ht="21.75" customHeight="1">
      <c r="A532" s="37"/>
      <c r="B532" s="38"/>
      <c r="C532" s="182" t="s">
        <v>745</v>
      </c>
      <c r="D532" s="182" t="s">
        <v>153</v>
      </c>
      <c r="E532" s="183" t="s">
        <v>746</v>
      </c>
      <c r="F532" s="184" t="s">
        <v>747</v>
      </c>
      <c r="G532" s="185" t="s">
        <v>276</v>
      </c>
      <c r="H532" s="186">
        <v>114.453</v>
      </c>
      <c r="I532" s="187"/>
      <c r="J532" s="188">
        <f>ROUND(I532*H532,2)</f>
        <v>0</v>
      </c>
      <c r="K532" s="184" t="s">
        <v>165</v>
      </c>
      <c r="L532" s="42"/>
      <c r="M532" s="189" t="s">
        <v>21</v>
      </c>
      <c r="N532" s="190" t="s">
        <v>45</v>
      </c>
      <c r="O532" s="67"/>
      <c r="P532" s="191">
        <f>O532*H532</f>
        <v>0</v>
      </c>
      <c r="Q532" s="191">
        <v>0</v>
      </c>
      <c r="R532" s="191">
        <f>Q532*H532</f>
        <v>0</v>
      </c>
      <c r="S532" s="191">
        <v>0</v>
      </c>
      <c r="T532" s="192">
        <f>S532*H532</f>
        <v>0</v>
      </c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R532" s="193" t="s">
        <v>157</v>
      </c>
      <c r="AT532" s="193" t="s">
        <v>153</v>
      </c>
      <c r="AU532" s="193" t="s">
        <v>88</v>
      </c>
      <c r="AY532" s="20" t="s">
        <v>151</v>
      </c>
      <c r="BE532" s="194">
        <f>IF(N532="základní",J532,0)</f>
        <v>0</v>
      </c>
      <c r="BF532" s="194">
        <f>IF(N532="snížená",J532,0)</f>
        <v>0</v>
      </c>
      <c r="BG532" s="194">
        <f>IF(N532="zákl. přenesená",J532,0)</f>
        <v>0</v>
      </c>
      <c r="BH532" s="194">
        <f>IF(N532="sníž. přenesená",J532,0)</f>
        <v>0</v>
      </c>
      <c r="BI532" s="194">
        <f>IF(N532="nulová",J532,0)</f>
        <v>0</v>
      </c>
      <c r="BJ532" s="20" t="s">
        <v>88</v>
      </c>
      <c r="BK532" s="194">
        <f>ROUND(I532*H532,2)</f>
        <v>0</v>
      </c>
      <c r="BL532" s="20" t="s">
        <v>157</v>
      </c>
      <c r="BM532" s="193" t="s">
        <v>748</v>
      </c>
    </row>
    <row r="533" spans="1:47" s="2" customFormat="1" ht="11.25">
      <c r="A533" s="37"/>
      <c r="B533" s="38"/>
      <c r="C533" s="39"/>
      <c r="D533" s="218" t="s">
        <v>167</v>
      </c>
      <c r="E533" s="39"/>
      <c r="F533" s="219" t="s">
        <v>749</v>
      </c>
      <c r="G533" s="39"/>
      <c r="H533" s="39"/>
      <c r="I533" s="220"/>
      <c r="J533" s="39"/>
      <c r="K533" s="39"/>
      <c r="L533" s="42"/>
      <c r="M533" s="221"/>
      <c r="N533" s="222"/>
      <c r="O533" s="67"/>
      <c r="P533" s="67"/>
      <c r="Q533" s="67"/>
      <c r="R533" s="67"/>
      <c r="S533" s="67"/>
      <c r="T533" s="68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T533" s="20" t="s">
        <v>167</v>
      </c>
      <c r="AU533" s="20" t="s">
        <v>88</v>
      </c>
    </row>
    <row r="534" spans="1:65" s="2" customFormat="1" ht="24.2" customHeight="1">
      <c r="A534" s="37"/>
      <c r="B534" s="38"/>
      <c r="C534" s="182" t="s">
        <v>750</v>
      </c>
      <c r="D534" s="182" t="s">
        <v>153</v>
      </c>
      <c r="E534" s="183" t="s">
        <v>751</v>
      </c>
      <c r="F534" s="184" t="s">
        <v>752</v>
      </c>
      <c r="G534" s="185" t="s">
        <v>276</v>
      </c>
      <c r="H534" s="186">
        <v>1602.342</v>
      </c>
      <c r="I534" s="187"/>
      <c r="J534" s="188">
        <f>ROUND(I534*H534,2)</f>
        <v>0</v>
      </c>
      <c r="K534" s="184" t="s">
        <v>165</v>
      </c>
      <c r="L534" s="42"/>
      <c r="M534" s="189" t="s">
        <v>21</v>
      </c>
      <c r="N534" s="190" t="s">
        <v>45</v>
      </c>
      <c r="O534" s="67"/>
      <c r="P534" s="191">
        <f>O534*H534</f>
        <v>0</v>
      </c>
      <c r="Q534" s="191">
        <v>0</v>
      </c>
      <c r="R534" s="191">
        <f>Q534*H534</f>
        <v>0</v>
      </c>
      <c r="S534" s="191">
        <v>0</v>
      </c>
      <c r="T534" s="192">
        <f>S534*H534</f>
        <v>0</v>
      </c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R534" s="193" t="s">
        <v>157</v>
      </c>
      <c r="AT534" s="193" t="s">
        <v>153</v>
      </c>
      <c r="AU534" s="193" t="s">
        <v>88</v>
      </c>
      <c r="AY534" s="20" t="s">
        <v>151</v>
      </c>
      <c r="BE534" s="194">
        <f>IF(N534="základní",J534,0)</f>
        <v>0</v>
      </c>
      <c r="BF534" s="194">
        <f>IF(N534="snížená",J534,0)</f>
        <v>0</v>
      </c>
      <c r="BG534" s="194">
        <f>IF(N534="zákl. přenesená",J534,0)</f>
        <v>0</v>
      </c>
      <c r="BH534" s="194">
        <f>IF(N534="sníž. přenesená",J534,0)</f>
        <v>0</v>
      </c>
      <c r="BI534" s="194">
        <f>IF(N534="nulová",J534,0)</f>
        <v>0</v>
      </c>
      <c r="BJ534" s="20" t="s">
        <v>88</v>
      </c>
      <c r="BK534" s="194">
        <f>ROUND(I534*H534,2)</f>
        <v>0</v>
      </c>
      <c r="BL534" s="20" t="s">
        <v>157</v>
      </c>
      <c r="BM534" s="193" t="s">
        <v>753</v>
      </c>
    </row>
    <row r="535" spans="1:47" s="2" customFormat="1" ht="11.25">
      <c r="A535" s="37"/>
      <c r="B535" s="38"/>
      <c r="C535" s="39"/>
      <c r="D535" s="218" t="s">
        <v>167</v>
      </c>
      <c r="E535" s="39"/>
      <c r="F535" s="219" t="s">
        <v>754</v>
      </c>
      <c r="G535" s="39"/>
      <c r="H535" s="39"/>
      <c r="I535" s="220"/>
      <c r="J535" s="39"/>
      <c r="K535" s="39"/>
      <c r="L535" s="42"/>
      <c r="M535" s="221"/>
      <c r="N535" s="222"/>
      <c r="O535" s="67"/>
      <c r="P535" s="67"/>
      <c r="Q535" s="67"/>
      <c r="R535" s="67"/>
      <c r="S535" s="67"/>
      <c r="T535" s="68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T535" s="20" t="s">
        <v>167</v>
      </c>
      <c r="AU535" s="20" t="s">
        <v>88</v>
      </c>
    </row>
    <row r="536" spans="1:47" s="2" customFormat="1" ht="19.5">
      <c r="A536" s="37"/>
      <c r="B536" s="38"/>
      <c r="C536" s="39"/>
      <c r="D536" s="197" t="s">
        <v>255</v>
      </c>
      <c r="E536" s="39"/>
      <c r="F536" s="244" t="s">
        <v>256</v>
      </c>
      <c r="G536" s="39"/>
      <c r="H536" s="39"/>
      <c r="I536" s="220"/>
      <c r="J536" s="39"/>
      <c r="K536" s="39"/>
      <c r="L536" s="42"/>
      <c r="M536" s="221"/>
      <c r="N536" s="222"/>
      <c r="O536" s="67"/>
      <c r="P536" s="67"/>
      <c r="Q536" s="67"/>
      <c r="R536" s="67"/>
      <c r="S536" s="67"/>
      <c r="T536" s="68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T536" s="20" t="s">
        <v>255</v>
      </c>
      <c r="AU536" s="20" t="s">
        <v>88</v>
      </c>
    </row>
    <row r="537" spans="2:51" s="13" customFormat="1" ht="11.25">
      <c r="B537" s="195"/>
      <c r="C537" s="196"/>
      <c r="D537" s="197" t="s">
        <v>159</v>
      </c>
      <c r="E537" s="196"/>
      <c r="F537" s="199" t="s">
        <v>755</v>
      </c>
      <c r="G537" s="196"/>
      <c r="H537" s="200">
        <v>1602.342</v>
      </c>
      <c r="I537" s="201"/>
      <c r="J537" s="196"/>
      <c r="K537" s="196"/>
      <c r="L537" s="202"/>
      <c r="M537" s="203"/>
      <c r="N537" s="204"/>
      <c r="O537" s="204"/>
      <c r="P537" s="204"/>
      <c r="Q537" s="204"/>
      <c r="R537" s="204"/>
      <c r="S537" s="204"/>
      <c r="T537" s="205"/>
      <c r="AT537" s="206" t="s">
        <v>159</v>
      </c>
      <c r="AU537" s="206" t="s">
        <v>88</v>
      </c>
      <c r="AV537" s="13" t="s">
        <v>88</v>
      </c>
      <c r="AW537" s="13" t="s">
        <v>4</v>
      </c>
      <c r="AX537" s="13" t="s">
        <v>81</v>
      </c>
      <c r="AY537" s="206" t="s">
        <v>151</v>
      </c>
    </row>
    <row r="538" spans="1:65" s="2" customFormat="1" ht="24.2" customHeight="1">
      <c r="A538" s="37"/>
      <c r="B538" s="38"/>
      <c r="C538" s="182" t="s">
        <v>756</v>
      </c>
      <c r="D538" s="182" t="s">
        <v>153</v>
      </c>
      <c r="E538" s="183" t="s">
        <v>757</v>
      </c>
      <c r="F538" s="184" t="s">
        <v>758</v>
      </c>
      <c r="G538" s="185" t="s">
        <v>276</v>
      </c>
      <c r="H538" s="186">
        <v>114.453</v>
      </c>
      <c r="I538" s="187"/>
      <c r="J538" s="188">
        <f>ROUND(I538*H538,2)</f>
        <v>0</v>
      </c>
      <c r="K538" s="184" t="s">
        <v>165</v>
      </c>
      <c r="L538" s="42"/>
      <c r="M538" s="189" t="s">
        <v>21</v>
      </c>
      <c r="N538" s="190" t="s">
        <v>45</v>
      </c>
      <c r="O538" s="67"/>
      <c r="P538" s="191">
        <f>O538*H538</f>
        <v>0</v>
      </c>
      <c r="Q538" s="191">
        <v>0</v>
      </c>
      <c r="R538" s="191">
        <f>Q538*H538</f>
        <v>0</v>
      </c>
      <c r="S538" s="191">
        <v>0</v>
      </c>
      <c r="T538" s="192">
        <f>S538*H538</f>
        <v>0</v>
      </c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R538" s="193" t="s">
        <v>157</v>
      </c>
      <c r="AT538" s="193" t="s">
        <v>153</v>
      </c>
      <c r="AU538" s="193" t="s">
        <v>88</v>
      </c>
      <c r="AY538" s="20" t="s">
        <v>151</v>
      </c>
      <c r="BE538" s="194">
        <f>IF(N538="základní",J538,0)</f>
        <v>0</v>
      </c>
      <c r="BF538" s="194">
        <f>IF(N538="snížená",J538,0)</f>
        <v>0</v>
      </c>
      <c r="BG538" s="194">
        <f>IF(N538="zákl. přenesená",J538,0)</f>
        <v>0</v>
      </c>
      <c r="BH538" s="194">
        <f>IF(N538="sníž. přenesená",J538,0)</f>
        <v>0</v>
      </c>
      <c r="BI538" s="194">
        <f>IF(N538="nulová",J538,0)</f>
        <v>0</v>
      </c>
      <c r="BJ538" s="20" t="s">
        <v>88</v>
      </c>
      <c r="BK538" s="194">
        <f>ROUND(I538*H538,2)</f>
        <v>0</v>
      </c>
      <c r="BL538" s="20" t="s">
        <v>157</v>
      </c>
      <c r="BM538" s="193" t="s">
        <v>759</v>
      </c>
    </row>
    <row r="539" spans="1:47" s="2" customFormat="1" ht="11.25">
      <c r="A539" s="37"/>
      <c r="B539" s="38"/>
      <c r="C539" s="39"/>
      <c r="D539" s="218" t="s">
        <v>167</v>
      </c>
      <c r="E539" s="39"/>
      <c r="F539" s="219" t="s">
        <v>760</v>
      </c>
      <c r="G539" s="39"/>
      <c r="H539" s="39"/>
      <c r="I539" s="220"/>
      <c r="J539" s="39"/>
      <c r="K539" s="39"/>
      <c r="L539" s="42"/>
      <c r="M539" s="221"/>
      <c r="N539" s="222"/>
      <c r="O539" s="67"/>
      <c r="P539" s="67"/>
      <c r="Q539" s="67"/>
      <c r="R539" s="67"/>
      <c r="S539" s="67"/>
      <c r="T539" s="68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T539" s="20" t="s">
        <v>167</v>
      </c>
      <c r="AU539" s="20" t="s">
        <v>88</v>
      </c>
    </row>
    <row r="540" spans="2:63" s="12" customFormat="1" ht="22.9" customHeight="1">
      <c r="B540" s="166"/>
      <c r="C540" s="167"/>
      <c r="D540" s="168" t="s">
        <v>72</v>
      </c>
      <c r="E540" s="180" t="s">
        <v>761</v>
      </c>
      <c r="F540" s="180" t="s">
        <v>762</v>
      </c>
      <c r="G540" s="167"/>
      <c r="H540" s="167"/>
      <c r="I540" s="170"/>
      <c r="J540" s="181">
        <f>BK540</f>
        <v>0</v>
      </c>
      <c r="K540" s="167"/>
      <c r="L540" s="172"/>
      <c r="M540" s="173"/>
      <c r="N540" s="174"/>
      <c r="O540" s="174"/>
      <c r="P540" s="175">
        <f>SUM(P541:P542)</f>
        <v>0</v>
      </c>
      <c r="Q540" s="174"/>
      <c r="R540" s="175">
        <f>SUM(R541:R542)</f>
        <v>0</v>
      </c>
      <c r="S540" s="174"/>
      <c r="T540" s="176">
        <f>SUM(T541:T542)</f>
        <v>0</v>
      </c>
      <c r="AR540" s="177" t="s">
        <v>81</v>
      </c>
      <c r="AT540" s="178" t="s">
        <v>72</v>
      </c>
      <c r="AU540" s="178" t="s">
        <v>81</v>
      </c>
      <c r="AY540" s="177" t="s">
        <v>151</v>
      </c>
      <c r="BK540" s="179">
        <f>SUM(BK541:BK542)</f>
        <v>0</v>
      </c>
    </row>
    <row r="541" spans="1:65" s="2" customFormat="1" ht="33" customHeight="1">
      <c r="A541" s="37"/>
      <c r="B541" s="38"/>
      <c r="C541" s="182" t="s">
        <v>763</v>
      </c>
      <c r="D541" s="182" t="s">
        <v>153</v>
      </c>
      <c r="E541" s="183" t="s">
        <v>764</v>
      </c>
      <c r="F541" s="184" t="s">
        <v>765</v>
      </c>
      <c r="G541" s="185" t="s">
        <v>276</v>
      </c>
      <c r="H541" s="186">
        <v>203.055</v>
      </c>
      <c r="I541" s="187"/>
      <c r="J541" s="188">
        <f>ROUND(I541*H541,2)</f>
        <v>0</v>
      </c>
      <c r="K541" s="184" t="s">
        <v>165</v>
      </c>
      <c r="L541" s="42"/>
      <c r="M541" s="189" t="s">
        <v>21</v>
      </c>
      <c r="N541" s="190" t="s">
        <v>45</v>
      </c>
      <c r="O541" s="67"/>
      <c r="P541" s="191">
        <f>O541*H541</f>
        <v>0</v>
      </c>
      <c r="Q541" s="191">
        <v>0</v>
      </c>
      <c r="R541" s="191">
        <f>Q541*H541</f>
        <v>0</v>
      </c>
      <c r="S541" s="191">
        <v>0</v>
      </c>
      <c r="T541" s="192">
        <f>S541*H541</f>
        <v>0</v>
      </c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R541" s="193" t="s">
        <v>157</v>
      </c>
      <c r="AT541" s="193" t="s">
        <v>153</v>
      </c>
      <c r="AU541" s="193" t="s">
        <v>88</v>
      </c>
      <c r="AY541" s="20" t="s">
        <v>151</v>
      </c>
      <c r="BE541" s="194">
        <f>IF(N541="základní",J541,0)</f>
        <v>0</v>
      </c>
      <c r="BF541" s="194">
        <f>IF(N541="snížená",J541,0)</f>
        <v>0</v>
      </c>
      <c r="BG541" s="194">
        <f>IF(N541="zákl. přenesená",J541,0)</f>
        <v>0</v>
      </c>
      <c r="BH541" s="194">
        <f>IF(N541="sníž. přenesená",J541,0)</f>
        <v>0</v>
      </c>
      <c r="BI541" s="194">
        <f>IF(N541="nulová",J541,0)</f>
        <v>0</v>
      </c>
      <c r="BJ541" s="20" t="s">
        <v>88</v>
      </c>
      <c r="BK541" s="194">
        <f>ROUND(I541*H541,2)</f>
        <v>0</v>
      </c>
      <c r="BL541" s="20" t="s">
        <v>157</v>
      </c>
      <c r="BM541" s="193" t="s">
        <v>766</v>
      </c>
    </row>
    <row r="542" spans="1:47" s="2" customFormat="1" ht="11.25">
      <c r="A542" s="37"/>
      <c r="B542" s="38"/>
      <c r="C542" s="39"/>
      <c r="D542" s="218" t="s">
        <v>167</v>
      </c>
      <c r="E542" s="39"/>
      <c r="F542" s="219" t="s">
        <v>767</v>
      </c>
      <c r="G542" s="39"/>
      <c r="H542" s="39"/>
      <c r="I542" s="220"/>
      <c r="J542" s="39"/>
      <c r="K542" s="39"/>
      <c r="L542" s="42"/>
      <c r="M542" s="221"/>
      <c r="N542" s="222"/>
      <c r="O542" s="67"/>
      <c r="P542" s="67"/>
      <c r="Q542" s="67"/>
      <c r="R542" s="67"/>
      <c r="S542" s="67"/>
      <c r="T542" s="68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T542" s="20" t="s">
        <v>167</v>
      </c>
      <c r="AU542" s="20" t="s">
        <v>88</v>
      </c>
    </row>
    <row r="543" spans="2:63" s="12" customFormat="1" ht="25.9" customHeight="1">
      <c r="B543" s="166"/>
      <c r="C543" s="167"/>
      <c r="D543" s="168" t="s">
        <v>72</v>
      </c>
      <c r="E543" s="169" t="s">
        <v>768</v>
      </c>
      <c r="F543" s="169" t="s">
        <v>769</v>
      </c>
      <c r="G543" s="167"/>
      <c r="H543" s="167"/>
      <c r="I543" s="170"/>
      <c r="J543" s="171">
        <f>BK543</f>
        <v>0</v>
      </c>
      <c r="K543" s="167"/>
      <c r="L543" s="172"/>
      <c r="M543" s="173"/>
      <c r="N543" s="174"/>
      <c r="O543" s="174"/>
      <c r="P543" s="175">
        <f>P544+P589+P597+P611+P616+P648+P681+P728+P749+P761+P799</f>
        <v>0</v>
      </c>
      <c r="Q543" s="174"/>
      <c r="R543" s="175">
        <f>R544+R589+R597+R611+R616+R648+R681+R728+R749+R761+R799</f>
        <v>1.3815185300000001</v>
      </c>
      <c r="S543" s="174"/>
      <c r="T543" s="176">
        <f>T544+T589+T597+T611+T616+T648+T681+T728+T749+T761+T799</f>
        <v>2.7269133999999995</v>
      </c>
      <c r="AR543" s="177" t="s">
        <v>88</v>
      </c>
      <c r="AT543" s="178" t="s">
        <v>72</v>
      </c>
      <c r="AU543" s="178" t="s">
        <v>73</v>
      </c>
      <c r="AY543" s="177" t="s">
        <v>151</v>
      </c>
      <c r="BK543" s="179">
        <f>BK544+BK589+BK597+BK611+BK616+BK648+BK681+BK728+BK749+BK761+BK799</f>
        <v>0</v>
      </c>
    </row>
    <row r="544" spans="2:63" s="12" customFormat="1" ht="22.9" customHeight="1">
      <c r="B544" s="166"/>
      <c r="C544" s="167"/>
      <c r="D544" s="168" t="s">
        <v>72</v>
      </c>
      <c r="E544" s="180" t="s">
        <v>770</v>
      </c>
      <c r="F544" s="180" t="s">
        <v>771</v>
      </c>
      <c r="G544" s="167"/>
      <c r="H544" s="167"/>
      <c r="I544" s="170"/>
      <c r="J544" s="181">
        <f>BK544</f>
        <v>0</v>
      </c>
      <c r="K544" s="167"/>
      <c r="L544" s="172"/>
      <c r="M544" s="173"/>
      <c r="N544" s="174"/>
      <c r="O544" s="174"/>
      <c r="P544" s="175">
        <f>SUM(P545:P588)</f>
        <v>0</v>
      </c>
      <c r="Q544" s="174"/>
      <c r="R544" s="175">
        <f>SUM(R545:R588)</f>
        <v>0.53702328</v>
      </c>
      <c r="S544" s="174"/>
      <c r="T544" s="176">
        <f>SUM(T545:T588)</f>
        <v>0</v>
      </c>
      <c r="AR544" s="177" t="s">
        <v>88</v>
      </c>
      <c r="AT544" s="178" t="s">
        <v>72</v>
      </c>
      <c r="AU544" s="178" t="s">
        <v>81</v>
      </c>
      <c r="AY544" s="177" t="s">
        <v>151</v>
      </c>
      <c r="BK544" s="179">
        <f>SUM(BK545:BK588)</f>
        <v>0</v>
      </c>
    </row>
    <row r="545" spans="1:65" s="2" customFormat="1" ht="24.2" customHeight="1">
      <c r="A545" s="37"/>
      <c r="B545" s="38"/>
      <c r="C545" s="182" t="s">
        <v>772</v>
      </c>
      <c r="D545" s="182" t="s">
        <v>153</v>
      </c>
      <c r="E545" s="183" t="s">
        <v>773</v>
      </c>
      <c r="F545" s="184" t="s">
        <v>774</v>
      </c>
      <c r="G545" s="185" t="s">
        <v>96</v>
      </c>
      <c r="H545" s="186">
        <v>73.522</v>
      </c>
      <c r="I545" s="187"/>
      <c r="J545" s="188">
        <f>ROUND(I545*H545,2)</f>
        <v>0</v>
      </c>
      <c r="K545" s="184" t="s">
        <v>156</v>
      </c>
      <c r="L545" s="42"/>
      <c r="M545" s="189" t="s">
        <v>21</v>
      </c>
      <c r="N545" s="190" t="s">
        <v>45</v>
      </c>
      <c r="O545" s="67"/>
      <c r="P545" s="191">
        <f>O545*H545</f>
        <v>0</v>
      </c>
      <c r="Q545" s="191">
        <v>0.004</v>
      </c>
      <c r="R545" s="191">
        <f>Q545*H545</f>
        <v>0.294088</v>
      </c>
      <c r="S545" s="191">
        <v>0</v>
      </c>
      <c r="T545" s="192">
        <f>S545*H545</f>
        <v>0</v>
      </c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R545" s="193" t="s">
        <v>258</v>
      </c>
      <c r="AT545" s="193" t="s">
        <v>153</v>
      </c>
      <c r="AU545" s="193" t="s">
        <v>88</v>
      </c>
      <c r="AY545" s="20" t="s">
        <v>151</v>
      </c>
      <c r="BE545" s="194">
        <f>IF(N545="základní",J545,0)</f>
        <v>0</v>
      </c>
      <c r="BF545" s="194">
        <f>IF(N545="snížená",J545,0)</f>
        <v>0</v>
      </c>
      <c r="BG545" s="194">
        <f>IF(N545="zákl. přenesená",J545,0)</f>
        <v>0</v>
      </c>
      <c r="BH545" s="194">
        <f>IF(N545="sníž. přenesená",J545,0)</f>
        <v>0</v>
      </c>
      <c r="BI545" s="194">
        <f>IF(N545="nulová",J545,0)</f>
        <v>0</v>
      </c>
      <c r="BJ545" s="20" t="s">
        <v>88</v>
      </c>
      <c r="BK545" s="194">
        <f>ROUND(I545*H545,2)</f>
        <v>0</v>
      </c>
      <c r="BL545" s="20" t="s">
        <v>258</v>
      </c>
      <c r="BM545" s="193" t="s">
        <v>775</v>
      </c>
    </row>
    <row r="546" spans="1:47" s="2" customFormat="1" ht="29.25">
      <c r="A546" s="37"/>
      <c r="B546" s="38"/>
      <c r="C546" s="39"/>
      <c r="D546" s="197" t="s">
        <v>255</v>
      </c>
      <c r="E546" s="39"/>
      <c r="F546" s="244" t="s">
        <v>776</v>
      </c>
      <c r="G546" s="39"/>
      <c r="H546" s="39"/>
      <c r="I546" s="220"/>
      <c r="J546" s="39"/>
      <c r="K546" s="39"/>
      <c r="L546" s="42"/>
      <c r="M546" s="221"/>
      <c r="N546" s="222"/>
      <c r="O546" s="67"/>
      <c r="P546" s="67"/>
      <c r="Q546" s="67"/>
      <c r="R546" s="67"/>
      <c r="S546" s="67"/>
      <c r="T546" s="68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T546" s="20" t="s">
        <v>255</v>
      </c>
      <c r="AU546" s="20" t="s">
        <v>88</v>
      </c>
    </row>
    <row r="547" spans="2:51" s="15" customFormat="1" ht="11.25">
      <c r="B547" s="223"/>
      <c r="C547" s="224"/>
      <c r="D547" s="197" t="s">
        <v>159</v>
      </c>
      <c r="E547" s="225" t="s">
        <v>21</v>
      </c>
      <c r="F547" s="226" t="s">
        <v>777</v>
      </c>
      <c r="G547" s="224"/>
      <c r="H547" s="225" t="s">
        <v>21</v>
      </c>
      <c r="I547" s="227"/>
      <c r="J547" s="224"/>
      <c r="K547" s="224"/>
      <c r="L547" s="228"/>
      <c r="M547" s="229"/>
      <c r="N547" s="230"/>
      <c r="O547" s="230"/>
      <c r="P547" s="230"/>
      <c r="Q547" s="230"/>
      <c r="R547" s="230"/>
      <c r="S547" s="230"/>
      <c r="T547" s="231"/>
      <c r="AT547" s="232" t="s">
        <v>159</v>
      </c>
      <c r="AU547" s="232" t="s">
        <v>88</v>
      </c>
      <c r="AV547" s="15" t="s">
        <v>81</v>
      </c>
      <c r="AW547" s="15" t="s">
        <v>34</v>
      </c>
      <c r="AX547" s="15" t="s">
        <v>73</v>
      </c>
      <c r="AY547" s="232" t="s">
        <v>151</v>
      </c>
    </row>
    <row r="548" spans="2:51" s="13" customFormat="1" ht="11.25">
      <c r="B548" s="195"/>
      <c r="C548" s="196"/>
      <c r="D548" s="197" t="s">
        <v>159</v>
      </c>
      <c r="E548" s="198" t="s">
        <v>21</v>
      </c>
      <c r="F548" s="199" t="s">
        <v>778</v>
      </c>
      <c r="G548" s="196"/>
      <c r="H548" s="200">
        <v>18.452</v>
      </c>
      <c r="I548" s="201"/>
      <c r="J548" s="196"/>
      <c r="K548" s="196"/>
      <c r="L548" s="202"/>
      <c r="M548" s="203"/>
      <c r="N548" s="204"/>
      <c r="O548" s="204"/>
      <c r="P548" s="204"/>
      <c r="Q548" s="204"/>
      <c r="R548" s="204"/>
      <c r="S548" s="204"/>
      <c r="T548" s="205"/>
      <c r="AT548" s="206" t="s">
        <v>159</v>
      </c>
      <c r="AU548" s="206" t="s">
        <v>88</v>
      </c>
      <c r="AV548" s="13" t="s">
        <v>88</v>
      </c>
      <c r="AW548" s="13" t="s">
        <v>34</v>
      </c>
      <c r="AX548" s="13" t="s">
        <v>73</v>
      </c>
      <c r="AY548" s="206" t="s">
        <v>151</v>
      </c>
    </row>
    <row r="549" spans="2:51" s="13" customFormat="1" ht="11.25">
      <c r="B549" s="195"/>
      <c r="C549" s="196"/>
      <c r="D549" s="197" t="s">
        <v>159</v>
      </c>
      <c r="E549" s="198" t="s">
        <v>21</v>
      </c>
      <c r="F549" s="199" t="s">
        <v>779</v>
      </c>
      <c r="G549" s="196"/>
      <c r="H549" s="200">
        <v>23.4</v>
      </c>
      <c r="I549" s="201"/>
      <c r="J549" s="196"/>
      <c r="K549" s="196"/>
      <c r="L549" s="202"/>
      <c r="M549" s="203"/>
      <c r="N549" s="204"/>
      <c r="O549" s="204"/>
      <c r="P549" s="204"/>
      <c r="Q549" s="204"/>
      <c r="R549" s="204"/>
      <c r="S549" s="204"/>
      <c r="T549" s="205"/>
      <c r="AT549" s="206" t="s">
        <v>159</v>
      </c>
      <c r="AU549" s="206" t="s">
        <v>88</v>
      </c>
      <c r="AV549" s="13" t="s">
        <v>88</v>
      </c>
      <c r="AW549" s="13" t="s">
        <v>34</v>
      </c>
      <c r="AX549" s="13" t="s">
        <v>73</v>
      </c>
      <c r="AY549" s="206" t="s">
        <v>151</v>
      </c>
    </row>
    <row r="550" spans="2:51" s="13" customFormat="1" ht="11.25">
      <c r="B550" s="195"/>
      <c r="C550" s="196"/>
      <c r="D550" s="197" t="s">
        <v>159</v>
      </c>
      <c r="E550" s="198" t="s">
        <v>21</v>
      </c>
      <c r="F550" s="199" t="s">
        <v>780</v>
      </c>
      <c r="G550" s="196"/>
      <c r="H550" s="200">
        <v>21.67</v>
      </c>
      <c r="I550" s="201"/>
      <c r="J550" s="196"/>
      <c r="K550" s="196"/>
      <c r="L550" s="202"/>
      <c r="M550" s="203"/>
      <c r="N550" s="204"/>
      <c r="O550" s="204"/>
      <c r="P550" s="204"/>
      <c r="Q550" s="204"/>
      <c r="R550" s="204"/>
      <c r="S550" s="204"/>
      <c r="T550" s="205"/>
      <c r="AT550" s="206" t="s">
        <v>159</v>
      </c>
      <c r="AU550" s="206" t="s">
        <v>88</v>
      </c>
      <c r="AV550" s="13" t="s">
        <v>88</v>
      </c>
      <c r="AW550" s="13" t="s">
        <v>34</v>
      </c>
      <c r="AX550" s="13" t="s">
        <v>73</v>
      </c>
      <c r="AY550" s="206" t="s">
        <v>151</v>
      </c>
    </row>
    <row r="551" spans="2:51" s="14" customFormat="1" ht="11.25">
      <c r="B551" s="207"/>
      <c r="C551" s="208"/>
      <c r="D551" s="197" t="s">
        <v>159</v>
      </c>
      <c r="E551" s="209" t="s">
        <v>21</v>
      </c>
      <c r="F551" s="210" t="s">
        <v>161</v>
      </c>
      <c r="G551" s="208"/>
      <c r="H551" s="211">
        <v>63.522</v>
      </c>
      <c r="I551" s="212"/>
      <c r="J551" s="208"/>
      <c r="K551" s="208"/>
      <c r="L551" s="213"/>
      <c r="M551" s="214"/>
      <c r="N551" s="215"/>
      <c r="O551" s="215"/>
      <c r="P551" s="215"/>
      <c r="Q551" s="215"/>
      <c r="R551" s="215"/>
      <c r="S551" s="215"/>
      <c r="T551" s="216"/>
      <c r="AT551" s="217" t="s">
        <v>159</v>
      </c>
      <c r="AU551" s="217" t="s">
        <v>88</v>
      </c>
      <c r="AV551" s="14" t="s">
        <v>162</v>
      </c>
      <c r="AW551" s="14" t="s">
        <v>34</v>
      </c>
      <c r="AX551" s="14" t="s">
        <v>73</v>
      </c>
      <c r="AY551" s="217" t="s">
        <v>151</v>
      </c>
    </row>
    <row r="552" spans="2:51" s="13" customFormat="1" ht="11.25">
      <c r="B552" s="195"/>
      <c r="C552" s="196"/>
      <c r="D552" s="197" t="s">
        <v>159</v>
      </c>
      <c r="E552" s="198" t="s">
        <v>21</v>
      </c>
      <c r="F552" s="199" t="s">
        <v>210</v>
      </c>
      <c r="G552" s="196"/>
      <c r="H552" s="200">
        <v>10</v>
      </c>
      <c r="I552" s="201"/>
      <c r="J552" s="196"/>
      <c r="K552" s="196"/>
      <c r="L552" s="202"/>
      <c r="M552" s="203"/>
      <c r="N552" s="204"/>
      <c r="O552" s="204"/>
      <c r="P552" s="204"/>
      <c r="Q552" s="204"/>
      <c r="R552" s="204"/>
      <c r="S552" s="204"/>
      <c r="T552" s="205"/>
      <c r="AT552" s="206" t="s">
        <v>159</v>
      </c>
      <c r="AU552" s="206" t="s">
        <v>88</v>
      </c>
      <c r="AV552" s="13" t="s">
        <v>88</v>
      </c>
      <c r="AW552" s="13" t="s">
        <v>34</v>
      </c>
      <c r="AX552" s="13" t="s">
        <v>73</v>
      </c>
      <c r="AY552" s="206" t="s">
        <v>151</v>
      </c>
    </row>
    <row r="553" spans="2:51" s="16" customFormat="1" ht="11.25">
      <c r="B553" s="233"/>
      <c r="C553" s="234"/>
      <c r="D553" s="197" t="s">
        <v>159</v>
      </c>
      <c r="E553" s="235" t="s">
        <v>102</v>
      </c>
      <c r="F553" s="236" t="s">
        <v>228</v>
      </c>
      <c r="G553" s="234"/>
      <c r="H553" s="237">
        <v>73.522</v>
      </c>
      <c r="I553" s="238"/>
      <c r="J553" s="234"/>
      <c r="K553" s="234"/>
      <c r="L553" s="239"/>
      <c r="M553" s="240"/>
      <c r="N553" s="241"/>
      <c r="O553" s="241"/>
      <c r="P553" s="241"/>
      <c r="Q553" s="241"/>
      <c r="R553" s="241"/>
      <c r="S553" s="241"/>
      <c r="T553" s="242"/>
      <c r="AT553" s="243" t="s">
        <v>159</v>
      </c>
      <c r="AU553" s="243" t="s">
        <v>88</v>
      </c>
      <c r="AV553" s="16" t="s">
        <v>157</v>
      </c>
      <c r="AW553" s="16" t="s">
        <v>34</v>
      </c>
      <c r="AX553" s="16" t="s">
        <v>81</v>
      </c>
      <c r="AY553" s="243" t="s">
        <v>151</v>
      </c>
    </row>
    <row r="554" spans="1:65" s="2" customFormat="1" ht="16.5" customHeight="1">
      <c r="A554" s="37"/>
      <c r="B554" s="38"/>
      <c r="C554" s="182" t="s">
        <v>781</v>
      </c>
      <c r="D554" s="182" t="s">
        <v>153</v>
      </c>
      <c r="E554" s="183" t="s">
        <v>782</v>
      </c>
      <c r="F554" s="184" t="s">
        <v>783</v>
      </c>
      <c r="G554" s="185" t="s">
        <v>96</v>
      </c>
      <c r="H554" s="186">
        <v>73.522</v>
      </c>
      <c r="I554" s="187"/>
      <c r="J554" s="188">
        <f>ROUND(I554*H554,2)</f>
        <v>0</v>
      </c>
      <c r="K554" s="184" t="s">
        <v>165</v>
      </c>
      <c r="L554" s="42"/>
      <c r="M554" s="189" t="s">
        <v>21</v>
      </c>
      <c r="N554" s="190" t="s">
        <v>45</v>
      </c>
      <c r="O554" s="67"/>
      <c r="P554" s="191">
        <f>O554*H554</f>
        <v>0</v>
      </c>
      <c r="Q554" s="191">
        <v>0</v>
      </c>
      <c r="R554" s="191">
        <f>Q554*H554</f>
        <v>0</v>
      </c>
      <c r="S554" s="191">
        <v>0</v>
      </c>
      <c r="T554" s="192">
        <f>S554*H554</f>
        <v>0</v>
      </c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R554" s="193" t="s">
        <v>258</v>
      </c>
      <c r="AT554" s="193" t="s">
        <v>153</v>
      </c>
      <c r="AU554" s="193" t="s">
        <v>88</v>
      </c>
      <c r="AY554" s="20" t="s">
        <v>151</v>
      </c>
      <c r="BE554" s="194">
        <f>IF(N554="základní",J554,0)</f>
        <v>0</v>
      </c>
      <c r="BF554" s="194">
        <f>IF(N554="snížená",J554,0)</f>
        <v>0</v>
      </c>
      <c r="BG554" s="194">
        <f>IF(N554="zákl. přenesená",J554,0)</f>
        <v>0</v>
      </c>
      <c r="BH554" s="194">
        <f>IF(N554="sníž. přenesená",J554,0)</f>
        <v>0</v>
      </c>
      <c r="BI554" s="194">
        <f>IF(N554="nulová",J554,0)</f>
        <v>0</v>
      </c>
      <c r="BJ554" s="20" t="s">
        <v>88</v>
      </c>
      <c r="BK554" s="194">
        <f>ROUND(I554*H554,2)</f>
        <v>0</v>
      </c>
      <c r="BL554" s="20" t="s">
        <v>258</v>
      </c>
      <c r="BM554" s="193" t="s">
        <v>784</v>
      </c>
    </row>
    <row r="555" spans="1:47" s="2" customFormat="1" ht="11.25">
      <c r="A555" s="37"/>
      <c r="B555" s="38"/>
      <c r="C555" s="39"/>
      <c r="D555" s="218" t="s">
        <v>167</v>
      </c>
      <c r="E555" s="39"/>
      <c r="F555" s="219" t="s">
        <v>785</v>
      </c>
      <c r="G555" s="39"/>
      <c r="H555" s="39"/>
      <c r="I555" s="220"/>
      <c r="J555" s="39"/>
      <c r="K555" s="39"/>
      <c r="L555" s="42"/>
      <c r="M555" s="221"/>
      <c r="N555" s="222"/>
      <c r="O555" s="67"/>
      <c r="P555" s="67"/>
      <c r="Q555" s="67"/>
      <c r="R555" s="67"/>
      <c r="S555" s="67"/>
      <c r="T555" s="68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T555" s="20" t="s">
        <v>167</v>
      </c>
      <c r="AU555" s="20" t="s">
        <v>88</v>
      </c>
    </row>
    <row r="556" spans="2:51" s="13" customFormat="1" ht="11.25">
      <c r="B556" s="195"/>
      <c r="C556" s="196"/>
      <c r="D556" s="197" t="s">
        <v>159</v>
      </c>
      <c r="E556" s="198" t="s">
        <v>21</v>
      </c>
      <c r="F556" s="199" t="s">
        <v>342</v>
      </c>
      <c r="G556" s="196"/>
      <c r="H556" s="200">
        <v>73.522</v>
      </c>
      <c r="I556" s="201"/>
      <c r="J556" s="196"/>
      <c r="K556" s="196"/>
      <c r="L556" s="202"/>
      <c r="M556" s="203"/>
      <c r="N556" s="204"/>
      <c r="O556" s="204"/>
      <c r="P556" s="204"/>
      <c r="Q556" s="204"/>
      <c r="R556" s="204"/>
      <c r="S556" s="204"/>
      <c r="T556" s="205"/>
      <c r="AT556" s="206" t="s">
        <v>159</v>
      </c>
      <c r="AU556" s="206" t="s">
        <v>88</v>
      </c>
      <c r="AV556" s="13" t="s">
        <v>88</v>
      </c>
      <c r="AW556" s="13" t="s">
        <v>34</v>
      </c>
      <c r="AX556" s="13" t="s">
        <v>73</v>
      </c>
      <c r="AY556" s="206" t="s">
        <v>151</v>
      </c>
    </row>
    <row r="557" spans="2:51" s="14" customFormat="1" ht="11.25">
      <c r="B557" s="207"/>
      <c r="C557" s="208"/>
      <c r="D557" s="197" t="s">
        <v>159</v>
      </c>
      <c r="E557" s="209" t="s">
        <v>21</v>
      </c>
      <c r="F557" s="210" t="s">
        <v>161</v>
      </c>
      <c r="G557" s="208"/>
      <c r="H557" s="211">
        <v>73.522</v>
      </c>
      <c r="I557" s="212"/>
      <c r="J557" s="208"/>
      <c r="K557" s="208"/>
      <c r="L557" s="213"/>
      <c r="M557" s="214"/>
      <c r="N557" s="215"/>
      <c r="O557" s="215"/>
      <c r="P557" s="215"/>
      <c r="Q557" s="215"/>
      <c r="R557" s="215"/>
      <c r="S557" s="215"/>
      <c r="T557" s="216"/>
      <c r="AT557" s="217" t="s">
        <v>159</v>
      </c>
      <c r="AU557" s="217" t="s">
        <v>88</v>
      </c>
      <c r="AV557" s="14" t="s">
        <v>162</v>
      </c>
      <c r="AW557" s="14" t="s">
        <v>34</v>
      </c>
      <c r="AX557" s="14" t="s">
        <v>81</v>
      </c>
      <c r="AY557" s="217" t="s">
        <v>151</v>
      </c>
    </row>
    <row r="558" spans="1:65" s="2" customFormat="1" ht="16.5" customHeight="1">
      <c r="A558" s="37"/>
      <c r="B558" s="38"/>
      <c r="C558" s="245" t="s">
        <v>786</v>
      </c>
      <c r="D558" s="245" t="s">
        <v>304</v>
      </c>
      <c r="E558" s="246" t="s">
        <v>787</v>
      </c>
      <c r="F558" s="247" t="s">
        <v>788</v>
      </c>
      <c r="G558" s="248" t="s">
        <v>96</v>
      </c>
      <c r="H558" s="249">
        <v>89.77</v>
      </c>
      <c r="I558" s="250"/>
      <c r="J558" s="251">
        <f>ROUND(I558*H558,2)</f>
        <v>0</v>
      </c>
      <c r="K558" s="247" t="s">
        <v>165</v>
      </c>
      <c r="L558" s="252"/>
      <c r="M558" s="253" t="s">
        <v>21</v>
      </c>
      <c r="N558" s="254" t="s">
        <v>45</v>
      </c>
      <c r="O558" s="67"/>
      <c r="P558" s="191">
        <f>O558*H558</f>
        <v>0</v>
      </c>
      <c r="Q558" s="191">
        <v>0.0004</v>
      </c>
      <c r="R558" s="191">
        <f>Q558*H558</f>
        <v>0.035908</v>
      </c>
      <c r="S558" s="191">
        <v>0</v>
      </c>
      <c r="T558" s="192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193" t="s">
        <v>364</v>
      </c>
      <c r="AT558" s="193" t="s">
        <v>304</v>
      </c>
      <c r="AU558" s="193" t="s">
        <v>88</v>
      </c>
      <c r="AY558" s="20" t="s">
        <v>151</v>
      </c>
      <c r="BE558" s="194">
        <f>IF(N558="základní",J558,0)</f>
        <v>0</v>
      </c>
      <c r="BF558" s="194">
        <f>IF(N558="snížená",J558,0)</f>
        <v>0</v>
      </c>
      <c r="BG558" s="194">
        <f>IF(N558="zákl. přenesená",J558,0)</f>
        <v>0</v>
      </c>
      <c r="BH558" s="194">
        <f>IF(N558="sníž. přenesená",J558,0)</f>
        <v>0</v>
      </c>
      <c r="BI558" s="194">
        <f>IF(N558="nulová",J558,0)</f>
        <v>0</v>
      </c>
      <c r="BJ558" s="20" t="s">
        <v>88</v>
      </c>
      <c r="BK558" s="194">
        <f>ROUND(I558*H558,2)</f>
        <v>0</v>
      </c>
      <c r="BL558" s="20" t="s">
        <v>258</v>
      </c>
      <c r="BM558" s="193" t="s">
        <v>789</v>
      </c>
    </row>
    <row r="559" spans="2:51" s="13" customFormat="1" ht="11.25">
      <c r="B559" s="195"/>
      <c r="C559" s="196"/>
      <c r="D559" s="197" t="s">
        <v>159</v>
      </c>
      <c r="E559" s="196"/>
      <c r="F559" s="199" t="s">
        <v>790</v>
      </c>
      <c r="G559" s="196"/>
      <c r="H559" s="200">
        <v>89.77</v>
      </c>
      <c r="I559" s="201"/>
      <c r="J559" s="196"/>
      <c r="K559" s="196"/>
      <c r="L559" s="202"/>
      <c r="M559" s="203"/>
      <c r="N559" s="204"/>
      <c r="O559" s="204"/>
      <c r="P559" s="204"/>
      <c r="Q559" s="204"/>
      <c r="R559" s="204"/>
      <c r="S559" s="204"/>
      <c r="T559" s="205"/>
      <c r="AT559" s="206" t="s">
        <v>159</v>
      </c>
      <c r="AU559" s="206" t="s">
        <v>88</v>
      </c>
      <c r="AV559" s="13" t="s">
        <v>88</v>
      </c>
      <c r="AW559" s="13" t="s">
        <v>4</v>
      </c>
      <c r="AX559" s="13" t="s">
        <v>81</v>
      </c>
      <c r="AY559" s="206" t="s">
        <v>151</v>
      </c>
    </row>
    <row r="560" spans="1:65" s="2" customFormat="1" ht="24.2" customHeight="1">
      <c r="A560" s="37"/>
      <c r="B560" s="38"/>
      <c r="C560" s="182" t="s">
        <v>791</v>
      </c>
      <c r="D560" s="182" t="s">
        <v>153</v>
      </c>
      <c r="E560" s="183" t="s">
        <v>792</v>
      </c>
      <c r="F560" s="184" t="s">
        <v>793</v>
      </c>
      <c r="G560" s="185" t="s">
        <v>96</v>
      </c>
      <c r="H560" s="186">
        <v>88.226</v>
      </c>
      <c r="I560" s="187"/>
      <c r="J560" s="188">
        <f>ROUND(I560*H560,2)</f>
        <v>0</v>
      </c>
      <c r="K560" s="184" t="s">
        <v>165</v>
      </c>
      <c r="L560" s="42"/>
      <c r="M560" s="189" t="s">
        <v>21</v>
      </c>
      <c r="N560" s="190" t="s">
        <v>45</v>
      </c>
      <c r="O560" s="67"/>
      <c r="P560" s="191">
        <f>O560*H560</f>
        <v>0</v>
      </c>
      <c r="Q560" s="191">
        <v>0.0004</v>
      </c>
      <c r="R560" s="191">
        <f>Q560*H560</f>
        <v>0.0352904</v>
      </c>
      <c r="S560" s="191">
        <v>0</v>
      </c>
      <c r="T560" s="192">
        <f>S560*H560</f>
        <v>0</v>
      </c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R560" s="193" t="s">
        <v>258</v>
      </c>
      <c r="AT560" s="193" t="s">
        <v>153</v>
      </c>
      <c r="AU560" s="193" t="s">
        <v>88</v>
      </c>
      <c r="AY560" s="20" t="s">
        <v>151</v>
      </c>
      <c r="BE560" s="194">
        <f>IF(N560="základní",J560,0)</f>
        <v>0</v>
      </c>
      <c r="BF560" s="194">
        <f>IF(N560="snížená",J560,0)</f>
        <v>0</v>
      </c>
      <c r="BG560" s="194">
        <f>IF(N560="zákl. přenesená",J560,0)</f>
        <v>0</v>
      </c>
      <c r="BH560" s="194">
        <f>IF(N560="sníž. přenesená",J560,0)</f>
        <v>0</v>
      </c>
      <c r="BI560" s="194">
        <f>IF(N560="nulová",J560,0)</f>
        <v>0</v>
      </c>
      <c r="BJ560" s="20" t="s">
        <v>88</v>
      </c>
      <c r="BK560" s="194">
        <f>ROUND(I560*H560,2)</f>
        <v>0</v>
      </c>
      <c r="BL560" s="20" t="s">
        <v>258</v>
      </c>
      <c r="BM560" s="193" t="s">
        <v>794</v>
      </c>
    </row>
    <row r="561" spans="1:47" s="2" customFormat="1" ht="11.25">
      <c r="A561" s="37"/>
      <c r="B561" s="38"/>
      <c r="C561" s="39"/>
      <c r="D561" s="218" t="s">
        <v>167</v>
      </c>
      <c r="E561" s="39"/>
      <c r="F561" s="219" t="s">
        <v>795</v>
      </c>
      <c r="G561" s="39"/>
      <c r="H561" s="39"/>
      <c r="I561" s="220"/>
      <c r="J561" s="39"/>
      <c r="K561" s="39"/>
      <c r="L561" s="42"/>
      <c r="M561" s="221"/>
      <c r="N561" s="222"/>
      <c r="O561" s="67"/>
      <c r="P561" s="67"/>
      <c r="Q561" s="67"/>
      <c r="R561" s="67"/>
      <c r="S561" s="67"/>
      <c r="T561" s="68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T561" s="20" t="s">
        <v>167</v>
      </c>
      <c r="AU561" s="20" t="s">
        <v>88</v>
      </c>
    </row>
    <row r="562" spans="2:51" s="13" customFormat="1" ht="11.25">
      <c r="B562" s="195"/>
      <c r="C562" s="196"/>
      <c r="D562" s="197" t="s">
        <v>159</v>
      </c>
      <c r="E562" s="198" t="s">
        <v>21</v>
      </c>
      <c r="F562" s="199" t="s">
        <v>342</v>
      </c>
      <c r="G562" s="196"/>
      <c r="H562" s="200">
        <v>73.522</v>
      </c>
      <c r="I562" s="201"/>
      <c r="J562" s="196"/>
      <c r="K562" s="196"/>
      <c r="L562" s="202"/>
      <c r="M562" s="203"/>
      <c r="N562" s="204"/>
      <c r="O562" s="204"/>
      <c r="P562" s="204"/>
      <c r="Q562" s="204"/>
      <c r="R562" s="204"/>
      <c r="S562" s="204"/>
      <c r="T562" s="205"/>
      <c r="AT562" s="206" t="s">
        <v>159</v>
      </c>
      <c r="AU562" s="206" t="s">
        <v>88</v>
      </c>
      <c r="AV562" s="13" t="s">
        <v>88</v>
      </c>
      <c r="AW562" s="13" t="s">
        <v>34</v>
      </c>
      <c r="AX562" s="13" t="s">
        <v>73</v>
      </c>
      <c r="AY562" s="206" t="s">
        <v>151</v>
      </c>
    </row>
    <row r="563" spans="2:51" s="14" customFormat="1" ht="11.25">
      <c r="B563" s="207"/>
      <c r="C563" s="208"/>
      <c r="D563" s="197" t="s">
        <v>159</v>
      </c>
      <c r="E563" s="209" t="s">
        <v>21</v>
      </c>
      <c r="F563" s="210" t="s">
        <v>161</v>
      </c>
      <c r="G563" s="208"/>
      <c r="H563" s="211">
        <v>73.522</v>
      </c>
      <c r="I563" s="212"/>
      <c r="J563" s="208"/>
      <c r="K563" s="208"/>
      <c r="L563" s="213"/>
      <c r="M563" s="214"/>
      <c r="N563" s="215"/>
      <c r="O563" s="215"/>
      <c r="P563" s="215"/>
      <c r="Q563" s="215"/>
      <c r="R563" s="215"/>
      <c r="S563" s="215"/>
      <c r="T563" s="216"/>
      <c r="AT563" s="217" t="s">
        <v>159</v>
      </c>
      <c r="AU563" s="217" t="s">
        <v>88</v>
      </c>
      <c r="AV563" s="14" t="s">
        <v>162</v>
      </c>
      <c r="AW563" s="14" t="s">
        <v>34</v>
      </c>
      <c r="AX563" s="14" t="s">
        <v>73</v>
      </c>
      <c r="AY563" s="217" t="s">
        <v>151</v>
      </c>
    </row>
    <row r="564" spans="2:51" s="13" customFormat="1" ht="11.25">
      <c r="B564" s="195"/>
      <c r="C564" s="196"/>
      <c r="D564" s="197" t="s">
        <v>159</v>
      </c>
      <c r="E564" s="198" t="s">
        <v>21</v>
      </c>
      <c r="F564" s="199" t="s">
        <v>796</v>
      </c>
      <c r="G564" s="196"/>
      <c r="H564" s="200">
        <v>14.704</v>
      </c>
      <c r="I564" s="201"/>
      <c r="J564" s="196"/>
      <c r="K564" s="196"/>
      <c r="L564" s="202"/>
      <c r="M564" s="203"/>
      <c r="N564" s="204"/>
      <c r="O564" s="204"/>
      <c r="P564" s="204"/>
      <c r="Q564" s="204"/>
      <c r="R564" s="204"/>
      <c r="S564" s="204"/>
      <c r="T564" s="205"/>
      <c r="AT564" s="206" t="s">
        <v>159</v>
      </c>
      <c r="AU564" s="206" t="s">
        <v>88</v>
      </c>
      <c r="AV564" s="13" t="s">
        <v>88</v>
      </c>
      <c r="AW564" s="13" t="s">
        <v>34</v>
      </c>
      <c r="AX564" s="13" t="s">
        <v>73</v>
      </c>
      <c r="AY564" s="206" t="s">
        <v>151</v>
      </c>
    </row>
    <row r="565" spans="2:51" s="16" customFormat="1" ht="11.25">
      <c r="B565" s="233"/>
      <c r="C565" s="234"/>
      <c r="D565" s="197" t="s">
        <v>159</v>
      </c>
      <c r="E565" s="235" t="s">
        <v>21</v>
      </c>
      <c r="F565" s="236" t="s">
        <v>228</v>
      </c>
      <c r="G565" s="234"/>
      <c r="H565" s="237">
        <v>88.226</v>
      </c>
      <c r="I565" s="238"/>
      <c r="J565" s="234"/>
      <c r="K565" s="234"/>
      <c r="L565" s="239"/>
      <c r="M565" s="240"/>
      <c r="N565" s="241"/>
      <c r="O565" s="241"/>
      <c r="P565" s="241"/>
      <c r="Q565" s="241"/>
      <c r="R565" s="241"/>
      <c r="S565" s="241"/>
      <c r="T565" s="242"/>
      <c r="AT565" s="243" t="s">
        <v>159</v>
      </c>
      <c r="AU565" s="243" t="s">
        <v>88</v>
      </c>
      <c r="AV565" s="16" t="s">
        <v>157</v>
      </c>
      <c r="AW565" s="16" t="s">
        <v>34</v>
      </c>
      <c r="AX565" s="16" t="s">
        <v>81</v>
      </c>
      <c r="AY565" s="243" t="s">
        <v>151</v>
      </c>
    </row>
    <row r="566" spans="1:65" s="2" customFormat="1" ht="21.75" customHeight="1">
      <c r="A566" s="37"/>
      <c r="B566" s="38"/>
      <c r="C566" s="182" t="s">
        <v>797</v>
      </c>
      <c r="D566" s="182" t="s">
        <v>153</v>
      </c>
      <c r="E566" s="183" t="s">
        <v>798</v>
      </c>
      <c r="F566" s="184" t="s">
        <v>799</v>
      </c>
      <c r="G566" s="185" t="s">
        <v>200</v>
      </c>
      <c r="H566" s="186">
        <v>44.05</v>
      </c>
      <c r="I566" s="187"/>
      <c r="J566" s="188">
        <f>ROUND(I566*H566,2)</f>
        <v>0</v>
      </c>
      <c r="K566" s="184" t="s">
        <v>165</v>
      </c>
      <c r="L566" s="42"/>
      <c r="M566" s="189" t="s">
        <v>21</v>
      </c>
      <c r="N566" s="190" t="s">
        <v>45</v>
      </c>
      <c r="O566" s="67"/>
      <c r="P566" s="191">
        <f>O566*H566</f>
        <v>0</v>
      </c>
      <c r="Q566" s="191">
        <v>0.00016</v>
      </c>
      <c r="R566" s="191">
        <f>Q566*H566</f>
        <v>0.0070480000000000004</v>
      </c>
      <c r="S566" s="191">
        <v>0</v>
      </c>
      <c r="T566" s="192">
        <f>S566*H566</f>
        <v>0</v>
      </c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R566" s="193" t="s">
        <v>258</v>
      </c>
      <c r="AT566" s="193" t="s">
        <v>153</v>
      </c>
      <c r="AU566" s="193" t="s">
        <v>88</v>
      </c>
      <c r="AY566" s="20" t="s">
        <v>151</v>
      </c>
      <c r="BE566" s="194">
        <f>IF(N566="základní",J566,0)</f>
        <v>0</v>
      </c>
      <c r="BF566" s="194">
        <f>IF(N566="snížená",J566,0)</f>
        <v>0</v>
      </c>
      <c r="BG566" s="194">
        <f>IF(N566="zákl. přenesená",J566,0)</f>
        <v>0</v>
      </c>
      <c r="BH566" s="194">
        <f>IF(N566="sníž. přenesená",J566,0)</f>
        <v>0</v>
      </c>
      <c r="BI566" s="194">
        <f>IF(N566="nulová",J566,0)</f>
        <v>0</v>
      </c>
      <c r="BJ566" s="20" t="s">
        <v>88</v>
      </c>
      <c r="BK566" s="194">
        <f>ROUND(I566*H566,2)</f>
        <v>0</v>
      </c>
      <c r="BL566" s="20" t="s">
        <v>258</v>
      </c>
      <c r="BM566" s="193" t="s">
        <v>800</v>
      </c>
    </row>
    <row r="567" spans="1:47" s="2" customFormat="1" ht="11.25">
      <c r="A567" s="37"/>
      <c r="B567" s="38"/>
      <c r="C567" s="39"/>
      <c r="D567" s="218" t="s">
        <v>167</v>
      </c>
      <c r="E567" s="39"/>
      <c r="F567" s="219" t="s">
        <v>801</v>
      </c>
      <c r="G567" s="39"/>
      <c r="H567" s="39"/>
      <c r="I567" s="220"/>
      <c r="J567" s="39"/>
      <c r="K567" s="39"/>
      <c r="L567" s="42"/>
      <c r="M567" s="221"/>
      <c r="N567" s="222"/>
      <c r="O567" s="67"/>
      <c r="P567" s="67"/>
      <c r="Q567" s="67"/>
      <c r="R567" s="67"/>
      <c r="S567" s="67"/>
      <c r="T567" s="68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T567" s="20" t="s">
        <v>167</v>
      </c>
      <c r="AU567" s="20" t="s">
        <v>88</v>
      </c>
    </row>
    <row r="568" spans="2:51" s="15" customFormat="1" ht="11.25">
      <c r="B568" s="223"/>
      <c r="C568" s="224"/>
      <c r="D568" s="197" t="s">
        <v>159</v>
      </c>
      <c r="E568" s="225" t="s">
        <v>21</v>
      </c>
      <c r="F568" s="226" t="s">
        <v>777</v>
      </c>
      <c r="G568" s="224"/>
      <c r="H568" s="225" t="s">
        <v>21</v>
      </c>
      <c r="I568" s="227"/>
      <c r="J568" s="224"/>
      <c r="K568" s="224"/>
      <c r="L568" s="228"/>
      <c r="M568" s="229"/>
      <c r="N568" s="230"/>
      <c r="O568" s="230"/>
      <c r="P568" s="230"/>
      <c r="Q568" s="230"/>
      <c r="R568" s="230"/>
      <c r="S568" s="230"/>
      <c r="T568" s="231"/>
      <c r="AT568" s="232" t="s">
        <v>159</v>
      </c>
      <c r="AU568" s="232" t="s">
        <v>88</v>
      </c>
      <c r="AV568" s="15" t="s">
        <v>81</v>
      </c>
      <c r="AW568" s="15" t="s">
        <v>34</v>
      </c>
      <c r="AX568" s="15" t="s">
        <v>73</v>
      </c>
      <c r="AY568" s="232" t="s">
        <v>151</v>
      </c>
    </row>
    <row r="569" spans="2:51" s="13" customFormat="1" ht="11.25">
      <c r="B569" s="195"/>
      <c r="C569" s="196"/>
      <c r="D569" s="197" t="s">
        <v>159</v>
      </c>
      <c r="E569" s="198" t="s">
        <v>21</v>
      </c>
      <c r="F569" s="199" t="s">
        <v>802</v>
      </c>
      <c r="G569" s="196"/>
      <c r="H569" s="200">
        <v>7.65</v>
      </c>
      <c r="I569" s="201"/>
      <c r="J569" s="196"/>
      <c r="K569" s="196"/>
      <c r="L569" s="202"/>
      <c r="M569" s="203"/>
      <c r="N569" s="204"/>
      <c r="O569" s="204"/>
      <c r="P569" s="204"/>
      <c r="Q569" s="204"/>
      <c r="R569" s="204"/>
      <c r="S569" s="204"/>
      <c r="T569" s="205"/>
      <c r="AT569" s="206" t="s">
        <v>159</v>
      </c>
      <c r="AU569" s="206" t="s">
        <v>88</v>
      </c>
      <c r="AV569" s="13" t="s">
        <v>88</v>
      </c>
      <c r="AW569" s="13" t="s">
        <v>34</v>
      </c>
      <c r="AX569" s="13" t="s">
        <v>73</v>
      </c>
      <c r="AY569" s="206" t="s">
        <v>151</v>
      </c>
    </row>
    <row r="570" spans="2:51" s="13" customFormat="1" ht="11.25">
      <c r="B570" s="195"/>
      <c r="C570" s="196"/>
      <c r="D570" s="197" t="s">
        <v>159</v>
      </c>
      <c r="E570" s="198" t="s">
        <v>21</v>
      </c>
      <c r="F570" s="199" t="s">
        <v>803</v>
      </c>
      <c r="G570" s="196"/>
      <c r="H570" s="200">
        <v>11.7</v>
      </c>
      <c r="I570" s="201"/>
      <c r="J570" s="196"/>
      <c r="K570" s="196"/>
      <c r="L570" s="202"/>
      <c r="M570" s="203"/>
      <c r="N570" s="204"/>
      <c r="O570" s="204"/>
      <c r="P570" s="204"/>
      <c r="Q570" s="204"/>
      <c r="R570" s="204"/>
      <c r="S570" s="204"/>
      <c r="T570" s="205"/>
      <c r="AT570" s="206" t="s">
        <v>159</v>
      </c>
      <c r="AU570" s="206" t="s">
        <v>88</v>
      </c>
      <c r="AV570" s="13" t="s">
        <v>88</v>
      </c>
      <c r="AW570" s="13" t="s">
        <v>34</v>
      </c>
      <c r="AX570" s="13" t="s">
        <v>73</v>
      </c>
      <c r="AY570" s="206" t="s">
        <v>151</v>
      </c>
    </row>
    <row r="571" spans="2:51" s="13" customFormat="1" ht="11.25">
      <c r="B571" s="195"/>
      <c r="C571" s="196"/>
      <c r="D571" s="197" t="s">
        <v>159</v>
      </c>
      <c r="E571" s="198" t="s">
        <v>21</v>
      </c>
      <c r="F571" s="199" t="s">
        <v>804</v>
      </c>
      <c r="G571" s="196"/>
      <c r="H571" s="200">
        <v>19.7</v>
      </c>
      <c r="I571" s="201"/>
      <c r="J571" s="196"/>
      <c r="K571" s="196"/>
      <c r="L571" s="202"/>
      <c r="M571" s="203"/>
      <c r="N571" s="204"/>
      <c r="O571" s="204"/>
      <c r="P571" s="204"/>
      <c r="Q571" s="204"/>
      <c r="R571" s="204"/>
      <c r="S571" s="204"/>
      <c r="T571" s="205"/>
      <c r="AT571" s="206" t="s">
        <v>159</v>
      </c>
      <c r="AU571" s="206" t="s">
        <v>88</v>
      </c>
      <c r="AV571" s="13" t="s">
        <v>88</v>
      </c>
      <c r="AW571" s="13" t="s">
        <v>34</v>
      </c>
      <c r="AX571" s="13" t="s">
        <v>73</v>
      </c>
      <c r="AY571" s="206" t="s">
        <v>151</v>
      </c>
    </row>
    <row r="572" spans="2:51" s="14" customFormat="1" ht="11.25">
      <c r="B572" s="207"/>
      <c r="C572" s="208"/>
      <c r="D572" s="197" t="s">
        <v>159</v>
      </c>
      <c r="E572" s="209" t="s">
        <v>21</v>
      </c>
      <c r="F572" s="210" t="s">
        <v>161</v>
      </c>
      <c r="G572" s="208"/>
      <c r="H572" s="211">
        <v>39.05</v>
      </c>
      <c r="I572" s="212"/>
      <c r="J572" s="208"/>
      <c r="K572" s="208"/>
      <c r="L572" s="213"/>
      <c r="M572" s="214"/>
      <c r="N572" s="215"/>
      <c r="O572" s="215"/>
      <c r="P572" s="215"/>
      <c r="Q572" s="215"/>
      <c r="R572" s="215"/>
      <c r="S572" s="215"/>
      <c r="T572" s="216"/>
      <c r="AT572" s="217" t="s">
        <v>159</v>
      </c>
      <c r="AU572" s="217" t="s">
        <v>88</v>
      </c>
      <c r="AV572" s="14" t="s">
        <v>162</v>
      </c>
      <c r="AW572" s="14" t="s">
        <v>34</v>
      </c>
      <c r="AX572" s="14" t="s">
        <v>73</v>
      </c>
      <c r="AY572" s="217" t="s">
        <v>151</v>
      </c>
    </row>
    <row r="573" spans="2:51" s="13" customFormat="1" ht="11.25">
      <c r="B573" s="195"/>
      <c r="C573" s="196"/>
      <c r="D573" s="197" t="s">
        <v>159</v>
      </c>
      <c r="E573" s="198" t="s">
        <v>21</v>
      </c>
      <c r="F573" s="199" t="s">
        <v>179</v>
      </c>
      <c r="G573" s="196"/>
      <c r="H573" s="200">
        <v>5</v>
      </c>
      <c r="I573" s="201"/>
      <c r="J573" s="196"/>
      <c r="K573" s="196"/>
      <c r="L573" s="202"/>
      <c r="M573" s="203"/>
      <c r="N573" s="204"/>
      <c r="O573" s="204"/>
      <c r="P573" s="204"/>
      <c r="Q573" s="204"/>
      <c r="R573" s="204"/>
      <c r="S573" s="204"/>
      <c r="T573" s="205"/>
      <c r="AT573" s="206" t="s">
        <v>159</v>
      </c>
      <c r="AU573" s="206" t="s">
        <v>88</v>
      </c>
      <c r="AV573" s="13" t="s">
        <v>88</v>
      </c>
      <c r="AW573" s="13" t="s">
        <v>34</v>
      </c>
      <c r="AX573" s="13" t="s">
        <v>73</v>
      </c>
      <c r="AY573" s="206" t="s">
        <v>151</v>
      </c>
    </row>
    <row r="574" spans="2:51" s="16" customFormat="1" ht="11.25">
      <c r="B574" s="233"/>
      <c r="C574" s="234"/>
      <c r="D574" s="197" t="s">
        <v>159</v>
      </c>
      <c r="E574" s="235" t="s">
        <v>21</v>
      </c>
      <c r="F574" s="236" t="s">
        <v>228</v>
      </c>
      <c r="G574" s="234"/>
      <c r="H574" s="237">
        <v>44.05</v>
      </c>
      <c r="I574" s="238"/>
      <c r="J574" s="234"/>
      <c r="K574" s="234"/>
      <c r="L574" s="239"/>
      <c r="M574" s="240"/>
      <c r="N574" s="241"/>
      <c r="O574" s="241"/>
      <c r="P574" s="241"/>
      <c r="Q574" s="241"/>
      <c r="R574" s="241"/>
      <c r="S574" s="241"/>
      <c r="T574" s="242"/>
      <c r="AT574" s="243" t="s">
        <v>159</v>
      </c>
      <c r="AU574" s="243" t="s">
        <v>88</v>
      </c>
      <c r="AV574" s="16" t="s">
        <v>157</v>
      </c>
      <c r="AW574" s="16" t="s">
        <v>34</v>
      </c>
      <c r="AX574" s="16" t="s">
        <v>81</v>
      </c>
      <c r="AY574" s="243" t="s">
        <v>151</v>
      </c>
    </row>
    <row r="575" spans="1:65" s="2" customFormat="1" ht="21.75" customHeight="1">
      <c r="A575" s="37"/>
      <c r="B575" s="38"/>
      <c r="C575" s="182" t="s">
        <v>805</v>
      </c>
      <c r="D575" s="182" t="s">
        <v>153</v>
      </c>
      <c r="E575" s="183" t="s">
        <v>806</v>
      </c>
      <c r="F575" s="184" t="s">
        <v>807</v>
      </c>
      <c r="G575" s="185" t="s">
        <v>589</v>
      </c>
      <c r="H575" s="186">
        <v>294.088</v>
      </c>
      <c r="I575" s="187"/>
      <c r="J575" s="188">
        <f>ROUND(I575*H575,2)</f>
        <v>0</v>
      </c>
      <c r="K575" s="184" t="s">
        <v>165</v>
      </c>
      <c r="L575" s="42"/>
      <c r="M575" s="189" t="s">
        <v>21</v>
      </c>
      <c r="N575" s="190" t="s">
        <v>45</v>
      </c>
      <c r="O575" s="67"/>
      <c r="P575" s="191">
        <f>O575*H575</f>
        <v>0</v>
      </c>
      <c r="Q575" s="191">
        <v>1E-05</v>
      </c>
      <c r="R575" s="191">
        <f>Q575*H575</f>
        <v>0.0029408800000000003</v>
      </c>
      <c r="S575" s="191">
        <v>0</v>
      </c>
      <c r="T575" s="192">
        <f>S575*H575</f>
        <v>0</v>
      </c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R575" s="193" t="s">
        <v>258</v>
      </c>
      <c r="AT575" s="193" t="s">
        <v>153</v>
      </c>
      <c r="AU575" s="193" t="s">
        <v>88</v>
      </c>
      <c r="AY575" s="20" t="s">
        <v>151</v>
      </c>
      <c r="BE575" s="194">
        <f>IF(N575="základní",J575,0)</f>
        <v>0</v>
      </c>
      <c r="BF575" s="194">
        <f>IF(N575="snížená",J575,0)</f>
        <v>0</v>
      </c>
      <c r="BG575" s="194">
        <f>IF(N575="zákl. přenesená",J575,0)</f>
        <v>0</v>
      </c>
      <c r="BH575" s="194">
        <f>IF(N575="sníž. přenesená",J575,0)</f>
        <v>0</v>
      </c>
      <c r="BI575" s="194">
        <f>IF(N575="nulová",J575,0)</f>
        <v>0</v>
      </c>
      <c r="BJ575" s="20" t="s">
        <v>88</v>
      </c>
      <c r="BK575" s="194">
        <f>ROUND(I575*H575,2)</f>
        <v>0</v>
      </c>
      <c r="BL575" s="20" t="s">
        <v>258</v>
      </c>
      <c r="BM575" s="193" t="s">
        <v>808</v>
      </c>
    </row>
    <row r="576" spans="1:47" s="2" customFormat="1" ht="11.25">
      <c r="A576" s="37"/>
      <c r="B576" s="38"/>
      <c r="C576" s="39"/>
      <c r="D576" s="218" t="s">
        <v>167</v>
      </c>
      <c r="E576" s="39"/>
      <c r="F576" s="219" t="s">
        <v>809</v>
      </c>
      <c r="G576" s="39"/>
      <c r="H576" s="39"/>
      <c r="I576" s="220"/>
      <c r="J576" s="39"/>
      <c r="K576" s="39"/>
      <c r="L576" s="42"/>
      <c r="M576" s="221"/>
      <c r="N576" s="222"/>
      <c r="O576" s="67"/>
      <c r="P576" s="67"/>
      <c r="Q576" s="67"/>
      <c r="R576" s="67"/>
      <c r="S576" s="67"/>
      <c r="T576" s="68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T576" s="20" t="s">
        <v>167</v>
      </c>
      <c r="AU576" s="20" t="s">
        <v>88</v>
      </c>
    </row>
    <row r="577" spans="2:51" s="13" customFormat="1" ht="11.25">
      <c r="B577" s="195"/>
      <c r="C577" s="196"/>
      <c r="D577" s="197" t="s">
        <v>159</v>
      </c>
      <c r="E577" s="198" t="s">
        <v>21</v>
      </c>
      <c r="F577" s="199" t="s">
        <v>810</v>
      </c>
      <c r="G577" s="196"/>
      <c r="H577" s="200">
        <v>294.088</v>
      </c>
      <c r="I577" s="201"/>
      <c r="J577" s="196"/>
      <c r="K577" s="196"/>
      <c r="L577" s="202"/>
      <c r="M577" s="203"/>
      <c r="N577" s="204"/>
      <c r="O577" s="204"/>
      <c r="P577" s="204"/>
      <c r="Q577" s="204"/>
      <c r="R577" s="204"/>
      <c r="S577" s="204"/>
      <c r="T577" s="205"/>
      <c r="AT577" s="206" t="s">
        <v>159</v>
      </c>
      <c r="AU577" s="206" t="s">
        <v>88</v>
      </c>
      <c r="AV577" s="13" t="s">
        <v>88</v>
      </c>
      <c r="AW577" s="13" t="s">
        <v>34</v>
      </c>
      <c r="AX577" s="13" t="s">
        <v>73</v>
      </c>
      <c r="AY577" s="206" t="s">
        <v>151</v>
      </c>
    </row>
    <row r="578" spans="2:51" s="14" customFormat="1" ht="11.25">
      <c r="B578" s="207"/>
      <c r="C578" s="208"/>
      <c r="D578" s="197" t="s">
        <v>159</v>
      </c>
      <c r="E578" s="209" t="s">
        <v>21</v>
      </c>
      <c r="F578" s="210" t="s">
        <v>161</v>
      </c>
      <c r="G578" s="208"/>
      <c r="H578" s="211">
        <v>294.088</v>
      </c>
      <c r="I578" s="212"/>
      <c r="J578" s="208"/>
      <c r="K578" s="208"/>
      <c r="L578" s="213"/>
      <c r="M578" s="214"/>
      <c r="N578" s="215"/>
      <c r="O578" s="215"/>
      <c r="P578" s="215"/>
      <c r="Q578" s="215"/>
      <c r="R578" s="215"/>
      <c r="S578" s="215"/>
      <c r="T578" s="216"/>
      <c r="AT578" s="217" t="s">
        <v>159</v>
      </c>
      <c r="AU578" s="217" t="s">
        <v>88</v>
      </c>
      <c r="AV578" s="14" t="s">
        <v>162</v>
      </c>
      <c r="AW578" s="14" t="s">
        <v>34</v>
      </c>
      <c r="AX578" s="14" t="s">
        <v>81</v>
      </c>
      <c r="AY578" s="217" t="s">
        <v>151</v>
      </c>
    </row>
    <row r="579" spans="1:65" s="2" customFormat="1" ht="24.2" customHeight="1">
      <c r="A579" s="37"/>
      <c r="B579" s="38"/>
      <c r="C579" s="182" t="s">
        <v>811</v>
      </c>
      <c r="D579" s="182" t="s">
        <v>153</v>
      </c>
      <c r="E579" s="183" t="s">
        <v>812</v>
      </c>
      <c r="F579" s="184" t="s">
        <v>813</v>
      </c>
      <c r="G579" s="185" t="s">
        <v>96</v>
      </c>
      <c r="H579" s="186">
        <v>73.522</v>
      </c>
      <c r="I579" s="187"/>
      <c r="J579" s="188">
        <f>ROUND(I579*H579,2)</f>
        <v>0</v>
      </c>
      <c r="K579" s="184" t="s">
        <v>165</v>
      </c>
      <c r="L579" s="42"/>
      <c r="M579" s="189" t="s">
        <v>21</v>
      </c>
      <c r="N579" s="190" t="s">
        <v>45</v>
      </c>
      <c r="O579" s="67"/>
      <c r="P579" s="191">
        <f>O579*H579</f>
        <v>0</v>
      </c>
      <c r="Q579" s="191">
        <v>0</v>
      </c>
      <c r="R579" s="191">
        <f>Q579*H579</f>
        <v>0</v>
      </c>
      <c r="S579" s="191">
        <v>0</v>
      </c>
      <c r="T579" s="192">
        <f>S579*H579</f>
        <v>0</v>
      </c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R579" s="193" t="s">
        <v>258</v>
      </c>
      <c r="AT579" s="193" t="s">
        <v>153</v>
      </c>
      <c r="AU579" s="193" t="s">
        <v>88</v>
      </c>
      <c r="AY579" s="20" t="s">
        <v>151</v>
      </c>
      <c r="BE579" s="194">
        <f>IF(N579="základní",J579,0)</f>
        <v>0</v>
      </c>
      <c r="BF579" s="194">
        <f>IF(N579="snížená",J579,0)</f>
        <v>0</v>
      </c>
      <c r="BG579" s="194">
        <f>IF(N579="zákl. přenesená",J579,0)</f>
        <v>0</v>
      </c>
      <c r="BH579" s="194">
        <f>IF(N579="sníž. přenesená",J579,0)</f>
        <v>0</v>
      </c>
      <c r="BI579" s="194">
        <f>IF(N579="nulová",J579,0)</f>
        <v>0</v>
      </c>
      <c r="BJ579" s="20" t="s">
        <v>88</v>
      </c>
      <c r="BK579" s="194">
        <f>ROUND(I579*H579,2)</f>
        <v>0</v>
      </c>
      <c r="BL579" s="20" t="s">
        <v>258</v>
      </c>
      <c r="BM579" s="193" t="s">
        <v>814</v>
      </c>
    </row>
    <row r="580" spans="1:47" s="2" customFormat="1" ht="11.25">
      <c r="A580" s="37"/>
      <c r="B580" s="38"/>
      <c r="C580" s="39"/>
      <c r="D580" s="218" t="s">
        <v>167</v>
      </c>
      <c r="E580" s="39"/>
      <c r="F580" s="219" t="s">
        <v>815</v>
      </c>
      <c r="G580" s="39"/>
      <c r="H580" s="39"/>
      <c r="I580" s="220"/>
      <c r="J580" s="39"/>
      <c r="K580" s="39"/>
      <c r="L580" s="42"/>
      <c r="M580" s="221"/>
      <c r="N580" s="222"/>
      <c r="O580" s="67"/>
      <c r="P580" s="67"/>
      <c r="Q580" s="67"/>
      <c r="R580" s="67"/>
      <c r="S580" s="67"/>
      <c r="T580" s="68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T580" s="20" t="s">
        <v>167</v>
      </c>
      <c r="AU580" s="20" t="s">
        <v>88</v>
      </c>
    </row>
    <row r="581" spans="2:51" s="13" customFormat="1" ht="11.25">
      <c r="B581" s="195"/>
      <c r="C581" s="196"/>
      <c r="D581" s="197" t="s">
        <v>159</v>
      </c>
      <c r="E581" s="198" t="s">
        <v>21</v>
      </c>
      <c r="F581" s="199" t="s">
        <v>816</v>
      </c>
      <c r="G581" s="196"/>
      <c r="H581" s="200">
        <v>73.522</v>
      </c>
      <c r="I581" s="201"/>
      <c r="J581" s="196"/>
      <c r="K581" s="196"/>
      <c r="L581" s="202"/>
      <c r="M581" s="203"/>
      <c r="N581" s="204"/>
      <c r="O581" s="204"/>
      <c r="P581" s="204"/>
      <c r="Q581" s="204"/>
      <c r="R581" s="204"/>
      <c r="S581" s="204"/>
      <c r="T581" s="205"/>
      <c r="AT581" s="206" t="s">
        <v>159</v>
      </c>
      <c r="AU581" s="206" t="s">
        <v>88</v>
      </c>
      <c r="AV581" s="13" t="s">
        <v>88</v>
      </c>
      <c r="AW581" s="13" t="s">
        <v>34</v>
      </c>
      <c r="AX581" s="13" t="s">
        <v>73</v>
      </c>
      <c r="AY581" s="206" t="s">
        <v>151</v>
      </c>
    </row>
    <row r="582" spans="2:51" s="14" customFormat="1" ht="11.25">
      <c r="B582" s="207"/>
      <c r="C582" s="208"/>
      <c r="D582" s="197" t="s">
        <v>159</v>
      </c>
      <c r="E582" s="209" t="s">
        <v>21</v>
      </c>
      <c r="F582" s="210" t="s">
        <v>161</v>
      </c>
      <c r="G582" s="208"/>
      <c r="H582" s="211">
        <v>73.522</v>
      </c>
      <c r="I582" s="212"/>
      <c r="J582" s="208"/>
      <c r="K582" s="208"/>
      <c r="L582" s="213"/>
      <c r="M582" s="214"/>
      <c r="N582" s="215"/>
      <c r="O582" s="215"/>
      <c r="P582" s="215"/>
      <c r="Q582" s="215"/>
      <c r="R582" s="215"/>
      <c r="S582" s="215"/>
      <c r="T582" s="216"/>
      <c r="AT582" s="217" t="s">
        <v>159</v>
      </c>
      <c r="AU582" s="217" t="s">
        <v>88</v>
      </c>
      <c r="AV582" s="14" t="s">
        <v>162</v>
      </c>
      <c r="AW582" s="14" t="s">
        <v>34</v>
      </c>
      <c r="AX582" s="14" t="s">
        <v>81</v>
      </c>
      <c r="AY582" s="217" t="s">
        <v>151</v>
      </c>
    </row>
    <row r="583" spans="1:65" s="2" customFormat="1" ht="16.5" customHeight="1">
      <c r="A583" s="37"/>
      <c r="B583" s="38"/>
      <c r="C583" s="245" t="s">
        <v>817</v>
      </c>
      <c r="D583" s="245" t="s">
        <v>304</v>
      </c>
      <c r="E583" s="246" t="s">
        <v>818</v>
      </c>
      <c r="F583" s="247" t="s">
        <v>819</v>
      </c>
      <c r="G583" s="248" t="s">
        <v>307</v>
      </c>
      <c r="H583" s="249">
        <v>161.748</v>
      </c>
      <c r="I583" s="250"/>
      <c r="J583" s="251">
        <f>ROUND(I583*H583,2)</f>
        <v>0</v>
      </c>
      <c r="K583" s="247" t="s">
        <v>165</v>
      </c>
      <c r="L583" s="252"/>
      <c r="M583" s="253" t="s">
        <v>21</v>
      </c>
      <c r="N583" s="254" t="s">
        <v>45</v>
      </c>
      <c r="O583" s="67"/>
      <c r="P583" s="191">
        <f>O583*H583</f>
        <v>0</v>
      </c>
      <c r="Q583" s="191">
        <v>0.001</v>
      </c>
      <c r="R583" s="191">
        <f>Q583*H583</f>
        <v>0.161748</v>
      </c>
      <c r="S583" s="191">
        <v>0</v>
      </c>
      <c r="T583" s="192">
        <f>S583*H583</f>
        <v>0</v>
      </c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R583" s="193" t="s">
        <v>364</v>
      </c>
      <c r="AT583" s="193" t="s">
        <v>304</v>
      </c>
      <c r="AU583" s="193" t="s">
        <v>88</v>
      </c>
      <c r="AY583" s="20" t="s">
        <v>151</v>
      </c>
      <c r="BE583" s="194">
        <f>IF(N583="základní",J583,0)</f>
        <v>0</v>
      </c>
      <c r="BF583" s="194">
        <f>IF(N583="snížená",J583,0)</f>
        <v>0</v>
      </c>
      <c r="BG583" s="194">
        <f>IF(N583="zákl. přenesená",J583,0)</f>
        <v>0</v>
      </c>
      <c r="BH583" s="194">
        <f>IF(N583="sníž. přenesená",J583,0)</f>
        <v>0</v>
      </c>
      <c r="BI583" s="194">
        <f>IF(N583="nulová",J583,0)</f>
        <v>0</v>
      </c>
      <c r="BJ583" s="20" t="s">
        <v>88</v>
      </c>
      <c r="BK583" s="194">
        <f>ROUND(I583*H583,2)</f>
        <v>0</v>
      </c>
      <c r="BL583" s="20" t="s">
        <v>258</v>
      </c>
      <c r="BM583" s="193" t="s">
        <v>820</v>
      </c>
    </row>
    <row r="584" spans="2:51" s="13" customFormat="1" ht="11.25">
      <c r="B584" s="195"/>
      <c r="C584" s="196"/>
      <c r="D584" s="197" t="s">
        <v>159</v>
      </c>
      <c r="E584" s="196"/>
      <c r="F584" s="199" t="s">
        <v>821</v>
      </c>
      <c r="G584" s="196"/>
      <c r="H584" s="200">
        <v>161.748</v>
      </c>
      <c r="I584" s="201"/>
      <c r="J584" s="196"/>
      <c r="K584" s="196"/>
      <c r="L584" s="202"/>
      <c r="M584" s="203"/>
      <c r="N584" s="204"/>
      <c r="O584" s="204"/>
      <c r="P584" s="204"/>
      <c r="Q584" s="204"/>
      <c r="R584" s="204"/>
      <c r="S584" s="204"/>
      <c r="T584" s="205"/>
      <c r="AT584" s="206" t="s">
        <v>159</v>
      </c>
      <c r="AU584" s="206" t="s">
        <v>88</v>
      </c>
      <c r="AV584" s="13" t="s">
        <v>88</v>
      </c>
      <c r="AW584" s="13" t="s">
        <v>4</v>
      </c>
      <c r="AX584" s="13" t="s">
        <v>81</v>
      </c>
      <c r="AY584" s="206" t="s">
        <v>151</v>
      </c>
    </row>
    <row r="585" spans="1:65" s="2" customFormat="1" ht="24.2" customHeight="1">
      <c r="A585" s="37"/>
      <c r="B585" s="38"/>
      <c r="C585" s="182" t="s">
        <v>822</v>
      </c>
      <c r="D585" s="182" t="s">
        <v>153</v>
      </c>
      <c r="E585" s="183" t="s">
        <v>823</v>
      </c>
      <c r="F585" s="184" t="s">
        <v>824</v>
      </c>
      <c r="G585" s="185" t="s">
        <v>276</v>
      </c>
      <c r="H585" s="186">
        <v>0.537</v>
      </c>
      <c r="I585" s="187"/>
      <c r="J585" s="188">
        <f>ROUND(I585*H585,2)</f>
        <v>0</v>
      </c>
      <c r="K585" s="184" t="s">
        <v>165</v>
      </c>
      <c r="L585" s="42"/>
      <c r="M585" s="189" t="s">
        <v>21</v>
      </c>
      <c r="N585" s="190" t="s">
        <v>45</v>
      </c>
      <c r="O585" s="67"/>
      <c r="P585" s="191">
        <f>O585*H585</f>
        <v>0</v>
      </c>
      <c r="Q585" s="191">
        <v>0</v>
      </c>
      <c r="R585" s="191">
        <f>Q585*H585</f>
        <v>0</v>
      </c>
      <c r="S585" s="191">
        <v>0</v>
      </c>
      <c r="T585" s="192">
        <f>S585*H585</f>
        <v>0</v>
      </c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R585" s="193" t="s">
        <v>258</v>
      </c>
      <c r="AT585" s="193" t="s">
        <v>153</v>
      </c>
      <c r="AU585" s="193" t="s">
        <v>88</v>
      </c>
      <c r="AY585" s="20" t="s">
        <v>151</v>
      </c>
      <c r="BE585" s="194">
        <f>IF(N585="základní",J585,0)</f>
        <v>0</v>
      </c>
      <c r="BF585" s="194">
        <f>IF(N585="snížená",J585,0)</f>
        <v>0</v>
      </c>
      <c r="BG585" s="194">
        <f>IF(N585="zákl. přenesená",J585,0)</f>
        <v>0</v>
      </c>
      <c r="BH585" s="194">
        <f>IF(N585="sníž. přenesená",J585,0)</f>
        <v>0</v>
      </c>
      <c r="BI585" s="194">
        <f>IF(N585="nulová",J585,0)</f>
        <v>0</v>
      </c>
      <c r="BJ585" s="20" t="s">
        <v>88</v>
      </c>
      <c r="BK585" s="194">
        <f>ROUND(I585*H585,2)</f>
        <v>0</v>
      </c>
      <c r="BL585" s="20" t="s">
        <v>258</v>
      </c>
      <c r="BM585" s="193" t="s">
        <v>825</v>
      </c>
    </row>
    <row r="586" spans="1:47" s="2" customFormat="1" ht="11.25">
      <c r="A586" s="37"/>
      <c r="B586" s="38"/>
      <c r="C586" s="39"/>
      <c r="D586" s="218" t="s">
        <v>167</v>
      </c>
      <c r="E586" s="39"/>
      <c r="F586" s="219" t="s">
        <v>826</v>
      </c>
      <c r="G586" s="39"/>
      <c r="H586" s="39"/>
      <c r="I586" s="220"/>
      <c r="J586" s="39"/>
      <c r="K586" s="39"/>
      <c r="L586" s="42"/>
      <c r="M586" s="221"/>
      <c r="N586" s="222"/>
      <c r="O586" s="67"/>
      <c r="P586" s="67"/>
      <c r="Q586" s="67"/>
      <c r="R586" s="67"/>
      <c r="S586" s="67"/>
      <c r="T586" s="68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T586" s="20" t="s">
        <v>167</v>
      </c>
      <c r="AU586" s="20" t="s">
        <v>88</v>
      </c>
    </row>
    <row r="587" spans="1:65" s="2" customFormat="1" ht="33" customHeight="1">
      <c r="A587" s="37"/>
      <c r="B587" s="38"/>
      <c r="C587" s="182" t="s">
        <v>827</v>
      </c>
      <c r="D587" s="182" t="s">
        <v>153</v>
      </c>
      <c r="E587" s="183" t="s">
        <v>828</v>
      </c>
      <c r="F587" s="184" t="s">
        <v>829</v>
      </c>
      <c r="G587" s="185" t="s">
        <v>276</v>
      </c>
      <c r="H587" s="186">
        <v>0.537</v>
      </c>
      <c r="I587" s="187"/>
      <c r="J587" s="188">
        <f>ROUND(I587*H587,2)</f>
        <v>0</v>
      </c>
      <c r="K587" s="184" t="s">
        <v>165</v>
      </c>
      <c r="L587" s="42"/>
      <c r="M587" s="189" t="s">
        <v>21</v>
      </c>
      <c r="N587" s="190" t="s">
        <v>45</v>
      </c>
      <c r="O587" s="67"/>
      <c r="P587" s="191">
        <f>O587*H587</f>
        <v>0</v>
      </c>
      <c r="Q587" s="191">
        <v>0</v>
      </c>
      <c r="R587" s="191">
        <f>Q587*H587</f>
        <v>0</v>
      </c>
      <c r="S587" s="191">
        <v>0</v>
      </c>
      <c r="T587" s="192">
        <f>S587*H587</f>
        <v>0</v>
      </c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R587" s="193" t="s">
        <v>258</v>
      </c>
      <c r="AT587" s="193" t="s">
        <v>153</v>
      </c>
      <c r="AU587" s="193" t="s">
        <v>88</v>
      </c>
      <c r="AY587" s="20" t="s">
        <v>151</v>
      </c>
      <c r="BE587" s="194">
        <f>IF(N587="základní",J587,0)</f>
        <v>0</v>
      </c>
      <c r="BF587" s="194">
        <f>IF(N587="snížená",J587,0)</f>
        <v>0</v>
      </c>
      <c r="BG587" s="194">
        <f>IF(N587="zákl. přenesená",J587,0)</f>
        <v>0</v>
      </c>
      <c r="BH587" s="194">
        <f>IF(N587="sníž. přenesená",J587,0)</f>
        <v>0</v>
      </c>
      <c r="BI587" s="194">
        <f>IF(N587="nulová",J587,0)</f>
        <v>0</v>
      </c>
      <c r="BJ587" s="20" t="s">
        <v>88</v>
      </c>
      <c r="BK587" s="194">
        <f>ROUND(I587*H587,2)</f>
        <v>0</v>
      </c>
      <c r="BL587" s="20" t="s">
        <v>258</v>
      </c>
      <c r="BM587" s="193" t="s">
        <v>830</v>
      </c>
    </row>
    <row r="588" spans="1:47" s="2" customFormat="1" ht="11.25">
      <c r="A588" s="37"/>
      <c r="B588" s="38"/>
      <c r="C588" s="39"/>
      <c r="D588" s="218" t="s">
        <v>167</v>
      </c>
      <c r="E588" s="39"/>
      <c r="F588" s="219" t="s">
        <v>831</v>
      </c>
      <c r="G588" s="39"/>
      <c r="H588" s="39"/>
      <c r="I588" s="220"/>
      <c r="J588" s="39"/>
      <c r="K588" s="39"/>
      <c r="L588" s="42"/>
      <c r="M588" s="221"/>
      <c r="N588" s="222"/>
      <c r="O588" s="67"/>
      <c r="P588" s="67"/>
      <c r="Q588" s="67"/>
      <c r="R588" s="67"/>
      <c r="S588" s="67"/>
      <c r="T588" s="68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T588" s="20" t="s">
        <v>167</v>
      </c>
      <c r="AU588" s="20" t="s">
        <v>88</v>
      </c>
    </row>
    <row r="589" spans="2:63" s="12" customFormat="1" ht="22.9" customHeight="1">
      <c r="B589" s="166"/>
      <c r="C589" s="167"/>
      <c r="D589" s="168" t="s">
        <v>72</v>
      </c>
      <c r="E589" s="180" t="s">
        <v>832</v>
      </c>
      <c r="F589" s="180" t="s">
        <v>833</v>
      </c>
      <c r="G589" s="167"/>
      <c r="H589" s="167"/>
      <c r="I589" s="170"/>
      <c r="J589" s="181">
        <f>BK589</f>
        <v>0</v>
      </c>
      <c r="K589" s="167"/>
      <c r="L589" s="172"/>
      <c r="M589" s="173"/>
      <c r="N589" s="174"/>
      <c r="O589" s="174"/>
      <c r="P589" s="175">
        <f>SUM(P590:P596)</f>
        <v>0</v>
      </c>
      <c r="Q589" s="174"/>
      <c r="R589" s="175">
        <f>SUM(R590:R596)</f>
        <v>0.03394</v>
      </c>
      <c r="S589" s="174"/>
      <c r="T589" s="176">
        <f>SUM(T590:T596)</f>
        <v>0</v>
      </c>
      <c r="AR589" s="177" t="s">
        <v>88</v>
      </c>
      <c r="AT589" s="178" t="s">
        <v>72</v>
      </c>
      <c r="AU589" s="178" t="s">
        <v>81</v>
      </c>
      <c r="AY589" s="177" t="s">
        <v>151</v>
      </c>
      <c r="BK589" s="179">
        <f>SUM(BK590:BK596)</f>
        <v>0</v>
      </c>
    </row>
    <row r="590" spans="1:65" s="2" customFormat="1" ht="24.2" customHeight="1">
      <c r="A590" s="37"/>
      <c r="B590" s="38"/>
      <c r="C590" s="182" t="s">
        <v>834</v>
      </c>
      <c r="D590" s="182" t="s">
        <v>153</v>
      </c>
      <c r="E590" s="183" t="s">
        <v>835</v>
      </c>
      <c r="F590" s="184" t="s">
        <v>836</v>
      </c>
      <c r="G590" s="185" t="s">
        <v>589</v>
      </c>
      <c r="H590" s="186">
        <v>2</v>
      </c>
      <c r="I590" s="187"/>
      <c r="J590" s="188">
        <f>ROUND(I590*H590,2)</f>
        <v>0</v>
      </c>
      <c r="K590" s="184" t="s">
        <v>165</v>
      </c>
      <c r="L590" s="42"/>
      <c r="M590" s="189" t="s">
        <v>21</v>
      </c>
      <c r="N590" s="190" t="s">
        <v>45</v>
      </c>
      <c r="O590" s="67"/>
      <c r="P590" s="191">
        <f>O590*H590</f>
        <v>0</v>
      </c>
      <c r="Q590" s="191">
        <v>4E-05</v>
      </c>
      <c r="R590" s="191">
        <f>Q590*H590</f>
        <v>8E-05</v>
      </c>
      <c r="S590" s="191">
        <v>0</v>
      </c>
      <c r="T590" s="192">
        <f>S590*H590</f>
        <v>0</v>
      </c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R590" s="193" t="s">
        <v>258</v>
      </c>
      <c r="AT590" s="193" t="s">
        <v>153</v>
      </c>
      <c r="AU590" s="193" t="s">
        <v>88</v>
      </c>
      <c r="AY590" s="20" t="s">
        <v>151</v>
      </c>
      <c r="BE590" s="194">
        <f>IF(N590="základní",J590,0)</f>
        <v>0</v>
      </c>
      <c r="BF590" s="194">
        <f>IF(N590="snížená",J590,0)</f>
        <v>0</v>
      </c>
      <c r="BG590" s="194">
        <f>IF(N590="zákl. přenesená",J590,0)</f>
        <v>0</v>
      </c>
      <c r="BH590" s="194">
        <f>IF(N590="sníž. přenesená",J590,0)</f>
        <v>0</v>
      </c>
      <c r="BI590" s="194">
        <f>IF(N590="nulová",J590,0)</f>
        <v>0</v>
      </c>
      <c r="BJ590" s="20" t="s">
        <v>88</v>
      </c>
      <c r="BK590" s="194">
        <f>ROUND(I590*H590,2)</f>
        <v>0</v>
      </c>
      <c r="BL590" s="20" t="s">
        <v>258</v>
      </c>
      <c r="BM590" s="193" t="s">
        <v>837</v>
      </c>
    </row>
    <row r="591" spans="1:47" s="2" customFormat="1" ht="11.25">
      <c r="A591" s="37"/>
      <c r="B591" s="38"/>
      <c r="C591" s="39"/>
      <c r="D591" s="218" t="s">
        <v>167</v>
      </c>
      <c r="E591" s="39"/>
      <c r="F591" s="219" t="s">
        <v>838</v>
      </c>
      <c r="G591" s="39"/>
      <c r="H591" s="39"/>
      <c r="I591" s="220"/>
      <c r="J591" s="39"/>
      <c r="K591" s="39"/>
      <c r="L591" s="42"/>
      <c r="M591" s="221"/>
      <c r="N591" s="222"/>
      <c r="O591" s="67"/>
      <c r="P591" s="67"/>
      <c r="Q591" s="67"/>
      <c r="R591" s="67"/>
      <c r="S591" s="67"/>
      <c r="T591" s="68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T591" s="20" t="s">
        <v>167</v>
      </c>
      <c r="AU591" s="20" t="s">
        <v>88</v>
      </c>
    </row>
    <row r="592" spans="1:65" s="2" customFormat="1" ht="24.2" customHeight="1">
      <c r="A592" s="37"/>
      <c r="B592" s="38"/>
      <c r="C592" s="245" t="s">
        <v>839</v>
      </c>
      <c r="D592" s="245" t="s">
        <v>304</v>
      </c>
      <c r="E592" s="246" t="s">
        <v>840</v>
      </c>
      <c r="F592" s="247" t="s">
        <v>841</v>
      </c>
      <c r="G592" s="248" t="s">
        <v>589</v>
      </c>
      <c r="H592" s="249">
        <v>2</v>
      </c>
      <c r="I592" s="250"/>
      <c r="J592" s="251">
        <f>ROUND(I592*H592,2)</f>
        <v>0</v>
      </c>
      <c r="K592" s="247" t="s">
        <v>165</v>
      </c>
      <c r="L592" s="252"/>
      <c r="M592" s="253" t="s">
        <v>21</v>
      </c>
      <c r="N592" s="254" t="s">
        <v>45</v>
      </c>
      <c r="O592" s="67"/>
      <c r="P592" s="191">
        <f>O592*H592</f>
        <v>0</v>
      </c>
      <c r="Q592" s="191">
        <v>0.01693</v>
      </c>
      <c r="R592" s="191">
        <f>Q592*H592</f>
        <v>0.03386</v>
      </c>
      <c r="S592" s="191">
        <v>0</v>
      </c>
      <c r="T592" s="192">
        <f>S592*H592</f>
        <v>0</v>
      </c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R592" s="193" t="s">
        <v>364</v>
      </c>
      <c r="AT592" s="193" t="s">
        <v>304</v>
      </c>
      <c r="AU592" s="193" t="s">
        <v>88</v>
      </c>
      <c r="AY592" s="20" t="s">
        <v>151</v>
      </c>
      <c r="BE592" s="194">
        <f>IF(N592="základní",J592,0)</f>
        <v>0</v>
      </c>
      <c r="BF592" s="194">
        <f>IF(N592="snížená",J592,0)</f>
        <v>0</v>
      </c>
      <c r="BG592" s="194">
        <f>IF(N592="zákl. přenesená",J592,0)</f>
        <v>0</v>
      </c>
      <c r="BH592" s="194">
        <f>IF(N592="sníž. přenesená",J592,0)</f>
        <v>0</v>
      </c>
      <c r="BI592" s="194">
        <f>IF(N592="nulová",J592,0)</f>
        <v>0</v>
      </c>
      <c r="BJ592" s="20" t="s">
        <v>88</v>
      </c>
      <c r="BK592" s="194">
        <f>ROUND(I592*H592,2)</f>
        <v>0</v>
      </c>
      <c r="BL592" s="20" t="s">
        <v>258</v>
      </c>
      <c r="BM592" s="193" t="s">
        <v>842</v>
      </c>
    </row>
    <row r="593" spans="1:65" s="2" customFormat="1" ht="24.2" customHeight="1">
      <c r="A593" s="37"/>
      <c r="B593" s="38"/>
      <c r="C593" s="182" t="s">
        <v>843</v>
      </c>
      <c r="D593" s="182" t="s">
        <v>153</v>
      </c>
      <c r="E593" s="183" t="s">
        <v>844</v>
      </c>
      <c r="F593" s="184" t="s">
        <v>845</v>
      </c>
      <c r="G593" s="185" t="s">
        <v>276</v>
      </c>
      <c r="H593" s="186">
        <v>0.034</v>
      </c>
      <c r="I593" s="187"/>
      <c r="J593" s="188">
        <f>ROUND(I593*H593,2)</f>
        <v>0</v>
      </c>
      <c r="K593" s="184" t="s">
        <v>165</v>
      </c>
      <c r="L593" s="42"/>
      <c r="M593" s="189" t="s">
        <v>21</v>
      </c>
      <c r="N593" s="190" t="s">
        <v>45</v>
      </c>
      <c r="O593" s="67"/>
      <c r="P593" s="191">
        <f>O593*H593</f>
        <v>0</v>
      </c>
      <c r="Q593" s="191">
        <v>0</v>
      </c>
      <c r="R593" s="191">
        <f>Q593*H593</f>
        <v>0</v>
      </c>
      <c r="S593" s="191">
        <v>0</v>
      </c>
      <c r="T593" s="192">
        <f>S593*H593</f>
        <v>0</v>
      </c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R593" s="193" t="s">
        <v>258</v>
      </c>
      <c r="AT593" s="193" t="s">
        <v>153</v>
      </c>
      <c r="AU593" s="193" t="s">
        <v>88</v>
      </c>
      <c r="AY593" s="20" t="s">
        <v>151</v>
      </c>
      <c r="BE593" s="194">
        <f>IF(N593="základní",J593,0)</f>
        <v>0</v>
      </c>
      <c r="BF593" s="194">
        <f>IF(N593="snížená",J593,0)</f>
        <v>0</v>
      </c>
      <c r="BG593" s="194">
        <f>IF(N593="zákl. přenesená",J593,0)</f>
        <v>0</v>
      </c>
      <c r="BH593" s="194">
        <f>IF(N593="sníž. přenesená",J593,0)</f>
        <v>0</v>
      </c>
      <c r="BI593" s="194">
        <f>IF(N593="nulová",J593,0)</f>
        <v>0</v>
      </c>
      <c r="BJ593" s="20" t="s">
        <v>88</v>
      </c>
      <c r="BK593" s="194">
        <f>ROUND(I593*H593,2)</f>
        <v>0</v>
      </c>
      <c r="BL593" s="20" t="s">
        <v>258</v>
      </c>
      <c r="BM593" s="193" t="s">
        <v>846</v>
      </c>
    </row>
    <row r="594" spans="1:47" s="2" customFormat="1" ht="11.25">
      <c r="A594" s="37"/>
      <c r="B594" s="38"/>
      <c r="C594" s="39"/>
      <c r="D594" s="218" t="s">
        <v>167</v>
      </c>
      <c r="E594" s="39"/>
      <c r="F594" s="219" t="s">
        <v>847</v>
      </c>
      <c r="G594" s="39"/>
      <c r="H594" s="39"/>
      <c r="I594" s="220"/>
      <c r="J594" s="39"/>
      <c r="K594" s="39"/>
      <c r="L594" s="42"/>
      <c r="M594" s="221"/>
      <c r="N594" s="222"/>
      <c r="O594" s="67"/>
      <c r="P594" s="67"/>
      <c r="Q594" s="67"/>
      <c r="R594" s="67"/>
      <c r="S594" s="67"/>
      <c r="T594" s="68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T594" s="20" t="s">
        <v>167</v>
      </c>
      <c r="AU594" s="20" t="s">
        <v>88</v>
      </c>
    </row>
    <row r="595" spans="1:65" s="2" customFormat="1" ht="24.2" customHeight="1">
      <c r="A595" s="37"/>
      <c r="B595" s="38"/>
      <c r="C595" s="182" t="s">
        <v>848</v>
      </c>
      <c r="D595" s="182" t="s">
        <v>153</v>
      </c>
      <c r="E595" s="183" t="s">
        <v>849</v>
      </c>
      <c r="F595" s="184" t="s">
        <v>850</v>
      </c>
      <c r="G595" s="185" t="s">
        <v>276</v>
      </c>
      <c r="H595" s="186">
        <v>0.034</v>
      </c>
      <c r="I595" s="187"/>
      <c r="J595" s="188">
        <f>ROUND(I595*H595,2)</f>
        <v>0</v>
      </c>
      <c r="K595" s="184" t="s">
        <v>165</v>
      </c>
      <c r="L595" s="42"/>
      <c r="M595" s="189" t="s">
        <v>21</v>
      </c>
      <c r="N595" s="190" t="s">
        <v>45</v>
      </c>
      <c r="O595" s="67"/>
      <c r="P595" s="191">
        <f>O595*H595</f>
        <v>0</v>
      </c>
      <c r="Q595" s="191">
        <v>0</v>
      </c>
      <c r="R595" s="191">
        <f>Q595*H595</f>
        <v>0</v>
      </c>
      <c r="S595" s="191">
        <v>0</v>
      </c>
      <c r="T595" s="192">
        <f>S595*H595</f>
        <v>0</v>
      </c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R595" s="193" t="s">
        <v>258</v>
      </c>
      <c r="AT595" s="193" t="s">
        <v>153</v>
      </c>
      <c r="AU595" s="193" t="s">
        <v>88</v>
      </c>
      <c r="AY595" s="20" t="s">
        <v>151</v>
      </c>
      <c r="BE595" s="194">
        <f>IF(N595="základní",J595,0)</f>
        <v>0</v>
      </c>
      <c r="BF595" s="194">
        <f>IF(N595="snížená",J595,0)</f>
        <v>0</v>
      </c>
      <c r="BG595" s="194">
        <f>IF(N595="zákl. přenesená",J595,0)</f>
        <v>0</v>
      </c>
      <c r="BH595" s="194">
        <f>IF(N595="sníž. přenesená",J595,0)</f>
        <v>0</v>
      </c>
      <c r="BI595" s="194">
        <f>IF(N595="nulová",J595,0)</f>
        <v>0</v>
      </c>
      <c r="BJ595" s="20" t="s">
        <v>88</v>
      </c>
      <c r="BK595" s="194">
        <f>ROUND(I595*H595,2)</f>
        <v>0</v>
      </c>
      <c r="BL595" s="20" t="s">
        <v>258</v>
      </c>
      <c r="BM595" s="193" t="s">
        <v>851</v>
      </c>
    </row>
    <row r="596" spans="1:47" s="2" customFormat="1" ht="11.25">
      <c r="A596" s="37"/>
      <c r="B596" s="38"/>
      <c r="C596" s="39"/>
      <c r="D596" s="218" t="s">
        <v>167</v>
      </c>
      <c r="E596" s="39"/>
      <c r="F596" s="219" t="s">
        <v>852</v>
      </c>
      <c r="G596" s="39"/>
      <c r="H596" s="39"/>
      <c r="I596" s="220"/>
      <c r="J596" s="39"/>
      <c r="K596" s="39"/>
      <c r="L596" s="42"/>
      <c r="M596" s="221"/>
      <c r="N596" s="222"/>
      <c r="O596" s="67"/>
      <c r="P596" s="67"/>
      <c r="Q596" s="67"/>
      <c r="R596" s="67"/>
      <c r="S596" s="67"/>
      <c r="T596" s="68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T596" s="20" t="s">
        <v>167</v>
      </c>
      <c r="AU596" s="20" t="s">
        <v>88</v>
      </c>
    </row>
    <row r="597" spans="2:63" s="12" customFormat="1" ht="22.9" customHeight="1">
      <c r="B597" s="166"/>
      <c r="C597" s="167"/>
      <c r="D597" s="168" t="s">
        <v>72</v>
      </c>
      <c r="E597" s="180" t="s">
        <v>853</v>
      </c>
      <c r="F597" s="180" t="s">
        <v>854</v>
      </c>
      <c r="G597" s="167"/>
      <c r="H597" s="167"/>
      <c r="I597" s="170"/>
      <c r="J597" s="181">
        <f>BK597</f>
        <v>0</v>
      </c>
      <c r="K597" s="167"/>
      <c r="L597" s="172"/>
      <c r="M597" s="173"/>
      <c r="N597" s="174"/>
      <c r="O597" s="174"/>
      <c r="P597" s="175">
        <f>SUM(P598:P610)</f>
        <v>0</v>
      </c>
      <c r="Q597" s="174"/>
      <c r="R597" s="175">
        <f>SUM(R598:R610)</f>
        <v>0.13276800000000002</v>
      </c>
      <c r="S597" s="174"/>
      <c r="T597" s="176">
        <f>SUM(T598:T610)</f>
        <v>0.2286</v>
      </c>
      <c r="AR597" s="177" t="s">
        <v>88</v>
      </c>
      <c r="AT597" s="178" t="s">
        <v>72</v>
      </c>
      <c r="AU597" s="178" t="s">
        <v>81</v>
      </c>
      <c r="AY597" s="177" t="s">
        <v>151</v>
      </c>
      <c r="BK597" s="179">
        <f>SUM(BK598:BK610)</f>
        <v>0</v>
      </c>
    </row>
    <row r="598" spans="1:65" s="2" customFormat="1" ht="24.2" customHeight="1">
      <c r="A598" s="37"/>
      <c r="B598" s="38"/>
      <c r="C598" s="182" t="s">
        <v>855</v>
      </c>
      <c r="D598" s="182" t="s">
        <v>153</v>
      </c>
      <c r="E598" s="183" t="s">
        <v>856</v>
      </c>
      <c r="F598" s="184" t="s">
        <v>857</v>
      </c>
      <c r="G598" s="185" t="s">
        <v>96</v>
      </c>
      <c r="H598" s="186">
        <v>7.2</v>
      </c>
      <c r="I598" s="187"/>
      <c r="J598" s="188">
        <f>ROUND(I598*H598,2)</f>
        <v>0</v>
      </c>
      <c r="K598" s="184" t="s">
        <v>165</v>
      </c>
      <c r="L598" s="42"/>
      <c r="M598" s="189" t="s">
        <v>21</v>
      </c>
      <c r="N598" s="190" t="s">
        <v>45</v>
      </c>
      <c r="O598" s="67"/>
      <c r="P598" s="191">
        <f>O598*H598</f>
        <v>0</v>
      </c>
      <c r="Q598" s="191">
        <v>0</v>
      </c>
      <c r="R598" s="191">
        <f>Q598*H598</f>
        <v>0</v>
      </c>
      <c r="S598" s="191">
        <v>0.03175</v>
      </c>
      <c r="T598" s="192">
        <f>S598*H598</f>
        <v>0.2286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R598" s="193" t="s">
        <v>258</v>
      </c>
      <c r="AT598" s="193" t="s">
        <v>153</v>
      </c>
      <c r="AU598" s="193" t="s">
        <v>88</v>
      </c>
      <c r="AY598" s="20" t="s">
        <v>151</v>
      </c>
      <c r="BE598" s="194">
        <f>IF(N598="základní",J598,0)</f>
        <v>0</v>
      </c>
      <c r="BF598" s="194">
        <f>IF(N598="snížená",J598,0)</f>
        <v>0</v>
      </c>
      <c r="BG598" s="194">
        <f>IF(N598="zákl. přenesená",J598,0)</f>
        <v>0</v>
      </c>
      <c r="BH598" s="194">
        <f>IF(N598="sníž. přenesená",J598,0)</f>
        <v>0</v>
      </c>
      <c r="BI598" s="194">
        <f>IF(N598="nulová",J598,0)</f>
        <v>0</v>
      </c>
      <c r="BJ598" s="20" t="s">
        <v>88</v>
      </c>
      <c r="BK598" s="194">
        <f>ROUND(I598*H598,2)</f>
        <v>0</v>
      </c>
      <c r="BL598" s="20" t="s">
        <v>258</v>
      </c>
      <c r="BM598" s="193" t="s">
        <v>858</v>
      </c>
    </row>
    <row r="599" spans="1:47" s="2" customFormat="1" ht="11.25">
      <c r="A599" s="37"/>
      <c r="B599" s="38"/>
      <c r="C599" s="39"/>
      <c r="D599" s="218" t="s">
        <v>167</v>
      </c>
      <c r="E599" s="39"/>
      <c r="F599" s="219" t="s">
        <v>859</v>
      </c>
      <c r="G599" s="39"/>
      <c r="H599" s="39"/>
      <c r="I599" s="220"/>
      <c r="J599" s="39"/>
      <c r="K599" s="39"/>
      <c r="L599" s="42"/>
      <c r="M599" s="221"/>
      <c r="N599" s="222"/>
      <c r="O599" s="67"/>
      <c r="P599" s="67"/>
      <c r="Q599" s="67"/>
      <c r="R599" s="67"/>
      <c r="S599" s="67"/>
      <c r="T599" s="68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T599" s="20" t="s">
        <v>167</v>
      </c>
      <c r="AU599" s="20" t="s">
        <v>88</v>
      </c>
    </row>
    <row r="600" spans="2:51" s="13" customFormat="1" ht="11.25">
      <c r="B600" s="195"/>
      <c r="C600" s="196"/>
      <c r="D600" s="197" t="s">
        <v>159</v>
      </c>
      <c r="E600" s="198" t="s">
        <v>21</v>
      </c>
      <c r="F600" s="199" t="s">
        <v>860</v>
      </c>
      <c r="G600" s="196"/>
      <c r="H600" s="200">
        <v>7.2</v>
      </c>
      <c r="I600" s="201"/>
      <c r="J600" s="196"/>
      <c r="K600" s="196"/>
      <c r="L600" s="202"/>
      <c r="M600" s="203"/>
      <c r="N600" s="204"/>
      <c r="O600" s="204"/>
      <c r="P600" s="204"/>
      <c r="Q600" s="204"/>
      <c r="R600" s="204"/>
      <c r="S600" s="204"/>
      <c r="T600" s="205"/>
      <c r="AT600" s="206" t="s">
        <v>159</v>
      </c>
      <c r="AU600" s="206" t="s">
        <v>88</v>
      </c>
      <c r="AV600" s="13" t="s">
        <v>88</v>
      </c>
      <c r="AW600" s="13" t="s">
        <v>34</v>
      </c>
      <c r="AX600" s="13" t="s">
        <v>73</v>
      </c>
      <c r="AY600" s="206" t="s">
        <v>151</v>
      </c>
    </row>
    <row r="601" spans="2:51" s="14" customFormat="1" ht="11.25">
      <c r="B601" s="207"/>
      <c r="C601" s="208"/>
      <c r="D601" s="197" t="s">
        <v>159</v>
      </c>
      <c r="E601" s="209" t="s">
        <v>21</v>
      </c>
      <c r="F601" s="210" t="s">
        <v>161</v>
      </c>
      <c r="G601" s="208"/>
      <c r="H601" s="211">
        <v>7.2</v>
      </c>
      <c r="I601" s="212"/>
      <c r="J601" s="208"/>
      <c r="K601" s="208"/>
      <c r="L601" s="213"/>
      <c r="M601" s="214"/>
      <c r="N601" s="215"/>
      <c r="O601" s="215"/>
      <c r="P601" s="215"/>
      <c r="Q601" s="215"/>
      <c r="R601" s="215"/>
      <c r="S601" s="215"/>
      <c r="T601" s="216"/>
      <c r="AT601" s="217" t="s">
        <v>159</v>
      </c>
      <c r="AU601" s="217" t="s">
        <v>88</v>
      </c>
      <c r="AV601" s="14" t="s">
        <v>162</v>
      </c>
      <c r="AW601" s="14" t="s">
        <v>34</v>
      </c>
      <c r="AX601" s="14" t="s">
        <v>81</v>
      </c>
      <c r="AY601" s="217" t="s">
        <v>151</v>
      </c>
    </row>
    <row r="602" spans="1:65" s="2" customFormat="1" ht="21.75" customHeight="1">
      <c r="A602" s="37"/>
      <c r="B602" s="38"/>
      <c r="C602" s="182" t="s">
        <v>861</v>
      </c>
      <c r="D602" s="182" t="s">
        <v>153</v>
      </c>
      <c r="E602" s="183" t="s">
        <v>862</v>
      </c>
      <c r="F602" s="184" t="s">
        <v>863</v>
      </c>
      <c r="G602" s="185" t="s">
        <v>200</v>
      </c>
      <c r="H602" s="186">
        <v>28.8</v>
      </c>
      <c r="I602" s="187"/>
      <c r="J602" s="188">
        <f>ROUND(I602*H602,2)</f>
        <v>0</v>
      </c>
      <c r="K602" s="184" t="s">
        <v>165</v>
      </c>
      <c r="L602" s="42"/>
      <c r="M602" s="189" t="s">
        <v>21</v>
      </c>
      <c r="N602" s="190" t="s">
        <v>45</v>
      </c>
      <c r="O602" s="67"/>
      <c r="P602" s="191">
        <f>O602*H602</f>
        <v>0</v>
      </c>
      <c r="Q602" s="191">
        <v>0.00461</v>
      </c>
      <c r="R602" s="191">
        <f>Q602*H602</f>
        <v>0.13276800000000002</v>
      </c>
      <c r="S602" s="191">
        <v>0</v>
      </c>
      <c r="T602" s="192">
        <f>S602*H602</f>
        <v>0</v>
      </c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R602" s="193" t="s">
        <v>258</v>
      </c>
      <c r="AT602" s="193" t="s">
        <v>153</v>
      </c>
      <c r="AU602" s="193" t="s">
        <v>88</v>
      </c>
      <c r="AY602" s="20" t="s">
        <v>151</v>
      </c>
      <c r="BE602" s="194">
        <f>IF(N602="základní",J602,0)</f>
        <v>0</v>
      </c>
      <c r="BF602" s="194">
        <f>IF(N602="snížená",J602,0)</f>
        <v>0</v>
      </c>
      <c r="BG602" s="194">
        <f>IF(N602="zákl. přenesená",J602,0)</f>
        <v>0</v>
      </c>
      <c r="BH602" s="194">
        <f>IF(N602="sníž. přenesená",J602,0)</f>
        <v>0</v>
      </c>
      <c r="BI602" s="194">
        <f>IF(N602="nulová",J602,0)</f>
        <v>0</v>
      </c>
      <c r="BJ602" s="20" t="s">
        <v>88</v>
      </c>
      <c r="BK602" s="194">
        <f>ROUND(I602*H602,2)</f>
        <v>0</v>
      </c>
      <c r="BL602" s="20" t="s">
        <v>258</v>
      </c>
      <c r="BM602" s="193" t="s">
        <v>864</v>
      </c>
    </row>
    <row r="603" spans="1:47" s="2" customFormat="1" ht="11.25">
      <c r="A603" s="37"/>
      <c r="B603" s="38"/>
      <c r="C603" s="39"/>
      <c r="D603" s="218" t="s">
        <v>167</v>
      </c>
      <c r="E603" s="39"/>
      <c r="F603" s="219" t="s">
        <v>865</v>
      </c>
      <c r="G603" s="39"/>
      <c r="H603" s="39"/>
      <c r="I603" s="220"/>
      <c r="J603" s="39"/>
      <c r="K603" s="39"/>
      <c r="L603" s="42"/>
      <c r="M603" s="221"/>
      <c r="N603" s="222"/>
      <c r="O603" s="67"/>
      <c r="P603" s="67"/>
      <c r="Q603" s="67"/>
      <c r="R603" s="67"/>
      <c r="S603" s="67"/>
      <c r="T603" s="68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T603" s="20" t="s">
        <v>167</v>
      </c>
      <c r="AU603" s="20" t="s">
        <v>88</v>
      </c>
    </row>
    <row r="604" spans="1:47" s="2" customFormat="1" ht="19.5">
      <c r="A604" s="37"/>
      <c r="B604" s="38"/>
      <c r="C604" s="39"/>
      <c r="D604" s="197" t="s">
        <v>255</v>
      </c>
      <c r="E604" s="39"/>
      <c r="F604" s="244" t="s">
        <v>866</v>
      </c>
      <c r="G604" s="39"/>
      <c r="H604" s="39"/>
      <c r="I604" s="220"/>
      <c r="J604" s="39"/>
      <c r="K604" s="39"/>
      <c r="L604" s="42"/>
      <c r="M604" s="221"/>
      <c r="N604" s="222"/>
      <c r="O604" s="67"/>
      <c r="P604" s="67"/>
      <c r="Q604" s="67"/>
      <c r="R604" s="67"/>
      <c r="S604" s="67"/>
      <c r="T604" s="68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T604" s="20" t="s">
        <v>255</v>
      </c>
      <c r="AU604" s="20" t="s">
        <v>88</v>
      </c>
    </row>
    <row r="605" spans="2:51" s="13" customFormat="1" ht="11.25">
      <c r="B605" s="195"/>
      <c r="C605" s="196"/>
      <c r="D605" s="197" t="s">
        <v>159</v>
      </c>
      <c r="E605" s="198" t="s">
        <v>21</v>
      </c>
      <c r="F605" s="199" t="s">
        <v>867</v>
      </c>
      <c r="G605" s="196"/>
      <c r="H605" s="200">
        <v>28.8</v>
      </c>
      <c r="I605" s="201"/>
      <c r="J605" s="196"/>
      <c r="K605" s="196"/>
      <c r="L605" s="202"/>
      <c r="M605" s="203"/>
      <c r="N605" s="204"/>
      <c r="O605" s="204"/>
      <c r="P605" s="204"/>
      <c r="Q605" s="204"/>
      <c r="R605" s="204"/>
      <c r="S605" s="204"/>
      <c r="T605" s="205"/>
      <c r="AT605" s="206" t="s">
        <v>159</v>
      </c>
      <c r="AU605" s="206" t="s">
        <v>88</v>
      </c>
      <c r="AV605" s="13" t="s">
        <v>88</v>
      </c>
      <c r="AW605" s="13" t="s">
        <v>34</v>
      </c>
      <c r="AX605" s="13" t="s">
        <v>73</v>
      </c>
      <c r="AY605" s="206" t="s">
        <v>151</v>
      </c>
    </row>
    <row r="606" spans="2:51" s="14" customFormat="1" ht="11.25">
      <c r="B606" s="207"/>
      <c r="C606" s="208"/>
      <c r="D606" s="197" t="s">
        <v>159</v>
      </c>
      <c r="E606" s="209" t="s">
        <v>21</v>
      </c>
      <c r="F606" s="210" t="s">
        <v>161</v>
      </c>
      <c r="G606" s="208"/>
      <c r="H606" s="211">
        <v>28.8</v>
      </c>
      <c r="I606" s="212"/>
      <c r="J606" s="208"/>
      <c r="K606" s="208"/>
      <c r="L606" s="213"/>
      <c r="M606" s="214"/>
      <c r="N606" s="215"/>
      <c r="O606" s="215"/>
      <c r="P606" s="215"/>
      <c r="Q606" s="215"/>
      <c r="R606" s="215"/>
      <c r="S606" s="215"/>
      <c r="T606" s="216"/>
      <c r="AT606" s="217" t="s">
        <v>159</v>
      </c>
      <c r="AU606" s="217" t="s">
        <v>88</v>
      </c>
      <c r="AV606" s="14" t="s">
        <v>162</v>
      </c>
      <c r="AW606" s="14" t="s">
        <v>34</v>
      </c>
      <c r="AX606" s="14" t="s">
        <v>81</v>
      </c>
      <c r="AY606" s="217" t="s">
        <v>151</v>
      </c>
    </row>
    <row r="607" spans="1:65" s="2" customFormat="1" ht="37.9" customHeight="1">
      <c r="A607" s="37"/>
      <c r="B607" s="38"/>
      <c r="C607" s="182" t="s">
        <v>868</v>
      </c>
      <c r="D607" s="182" t="s">
        <v>153</v>
      </c>
      <c r="E607" s="183" t="s">
        <v>869</v>
      </c>
      <c r="F607" s="184" t="s">
        <v>870</v>
      </c>
      <c r="G607" s="185" t="s">
        <v>276</v>
      </c>
      <c r="H607" s="186">
        <v>0.133</v>
      </c>
      <c r="I607" s="187"/>
      <c r="J607" s="188">
        <f>ROUND(I607*H607,2)</f>
        <v>0</v>
      </c>
      <c r="K607" s="184" t="s">
        <v>165</v>
      </c>
      <c r="L607" s="42"/>
      <c r="M607" s="189" t="s">
        <v>21</v>
      </c>
      <c r="N607" s="190" t="s">
        <v>45</v>
      </c>
      <c r="O607" s="67"/>
      <c r="P607" s="191">
        <f>O607*H607</f>
        <v>0</v>
      </c>
      <c r="Q607" s="191">
        <v>0</v>
      </c>
      <c r="R607" s="191">
        <f>Q607*H607</f>
        <v>0</v>
      </c>
      <c r="S607" s="191">
        <v>0</v>
      </c>
      <c r="T607" s="192">
        <f>S607*H607</f>
        <v>0</v>
      </c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R607" s="193" t="s">
        <v>258</v>
      </c>
      <c r="AT607" s="193" t="s">
        <v>153</v>
      </c>
      <c r="AU607" s="193" t="s">
        <v>88</v>
      </c>
      <c r="AY607" s="20" t="s">
        <v>151</v>
      </c>
      <c r="BE607" s="194">
        <f>IF(N607="základní",J607,0)</f>
        <v>0</v>
      </c>
      <c r="BF607" s="194">
        <f>IF(N607="snížená",J607,0)</f>
        <v>0</v>
      </c>
      <c r="BG607" s="194">
        <f>IF(N607="zákl. přenesená",J607,0)</f>
        <v>0</v>
      </c>
      <c r="BH607" s="194">
        <f>IF(N607="sníž. přenesená",J607,0)</f>
        <v>0</v>
      </c>
      <c r="BI607" s="194">
        <f>IF(N607="nulová",J607,0)</f>
        <v>0</v>
      </c>
      <c r="BJ607" s="20" t="s">
        <v>88</v>
      </c>
      <c r="BK607" s="194">
        <f>ROUND(I607*H607,2)</f>
        <v>0</v>
      </c>
      <c r="BL607" s="20" t="s">
        <v>258</v>
      </c>
      <c r="BM607" s="193" t="s">
        <v>871</v>
      </c>
    </row>
    <row r="608" spans="1:47" s="2" customFormat="1" ht="11.25">
      <c r="A608" s="37"/>
      <c r="B608" s="38"/>
      <c r="C608" s="39"/>
      <c r="D608" s="218" t="s">
        <v>167</v>
      </c>
      <c r="E608" s="39"/>
      <c r="F608" s="219" t="s">
        <v>872</v>
      </c>
      <c r="G608" s="39"/>
      <c r="H608" s="39"/>
      <c r="I608" s="220"/>
      <c r="J608" s="39"/>
      <c r="K608" s="39"/>
      <c r="L608" s="42"/>
      <c r="M608" s="221"/>
      <c r="N608" s="222"/>
      <c r="O608" s="67"/>
      <c r="P608" s="67"/>
      <c r="Q608" s="67"/>
      <c r="R608" s="67"/>
      <c r="S608" s="67"/>
      <c r="T608" s="68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T608" s="20" t="s">
        <v>167</v>
      </c>
      <c r="AU608" s="20" t="s">
        <v>88</v>
      </c>
    </row>
    <row r="609" spans="1:65" s="2" customFormat="1" ht="33" customHeight="1">
      <c r="A609" s="37"/>
      <c r="B609" s="38"/>
      <c r="C609" s="182" t="s">
        <v>873</v>
      </c>
      <c r="D609" s="182" t="s">
        <v>153</v>
      </c>
      <c r="E609" s="183" t="s">
        <v>874</v>
      </c>
      <c r="F609" s="184" t="s">
        <v>875</v>
      </c>
      <c r="G609" s="185" t="s">
        <v>276</v>
      </c>
      <c r="H609" s="186">
        <v>0.133</v>
      </c>
      <c r="I609" s="187"/>
      <c r="J609" s="188">
        <f>ROUND(I609*H609,2)</f>
        <v>0</v>
      </c>
      <c r="K609" s="184" t="s">
        <v>165</v>
      </c>
      <c r="L609" s="42"/>
      <c r="M609" s="189" t="s">
        <v>21</v>
      </c>
      <c r="N609" s="190" t="s">
        <v>45</v>
      </c>
      <c r="O609" s="67"/>
      <c r="P609" s="191">
        <f>O609*H609</f>
        <v>0</v>
      </c>
      <c r="Q609" s="191">
        <v>0</v>
      </c>
      <c r="R609" s="191">
        <f>Q609*H609</f>
        <v>0</v>
      </c>
      <c r="S609" s="191">
        <v>0</v>
      </c>
      <c r="T609" s="192">
        <f>S609*H609</f>
        <v>0</v>
      </c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R609" s="193" t="s">
        <v>258</v>
      </c>
      <c r="AT609" s="193" t="s">
        <v>153</v>
      </c>
      <c r="AU609" s="193" t="s">
        <v>88</v>
      </c>
      <c r="AY609" s="20" t="s">
        <v>151</v>
      </c>
      <c r="BE609" s="194">
        <f>IF(N609="základní",J609,0)</f>
        <v>0</v>
      </c>
      <c r="BF609" s="194">
        <f>IF(N609="snížená",J609,0)</f>
        <v>0</v>
      </c>
      <c r="BG609" s="194">
        <f>IF(N609="zákl. přenesená",J609,0)</f>
        <v>0</v>
      </c>
      <c r="BH609" s="194">
        <f>IF(N609="sníž. přenesená",J609,0)</f>
        <v>0</v>
      </c>
      <c r="BI609" s="194">
        <f>IF(N609="nulová",J609,0)</f>
        <v>0</v>
      </c>
      <c r="BJ609" s="20" t="s">
        <v>88</v>
      </c>
      <c r="BK609" s="194">
        <f>ROUND(I609*H609,2)</f>
        <v>0</v>
      </c>
      <c r="BL609" s="20" t="s">
        <v>258</v>
      </c>
      <c r="BM609" s="193" t="s">
        <v>876</v>
      </c>
    </row>
    <row r="610" spans="1:47" s="2" customFormat="1" ht="11.25">
      <c r="A610" s="37"/>
      <c r="B610" s="38"/>
      <c r="C610" s="39"/>
      <c r="D610" s="218" t="s">
        <v>167</v>
      </c>
      <c r="E610" s="39"/>
      <c r="F610" s="219" t="s">
        <v>877</v>
      </c>
      <c r="G610" s="39"/>
      <c r="H610" s="39"/>
      <c r="I610" s="220"/>
      <c r="J610" s="39"/>
      <c r="K610" s="39"/>
      <c r="L610" s="42"/>
      <c r="M610" s="221"/>
      <c r="N610" s="222"/>
      <c r="O610" s="67"/>
      <c r="P610" s="67"/>
      <c r="Q610" s="67"/>
      <c r="R610" s="67"/>
      <c r="S610" s="67"/>
      <c r="T610" s="68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T610" s="20" t="s">
        <v>167</v>
      </c>
      <c r="AU610" s="20" t="s">
        <v>88</v>
      </c>
    </row>
    <row r="611" spans="2:63" s="12" customFormat="1" ht="22.9" customHeight="1">
      <c r="B611" s="166"/>
      <c r="C611" s="167"/>
      <c r="D611" s="168" t="s">
        <v>72</v>
      </c>
      <c r="E611" s="180" t="s">
        <v>878</v>
      </c>
      <c r="F611" s="180" t="s">
        <v>879</v>
      </c>
      <c r="G611" s="167"/>
      <c r="H611" s="167"/>
      <c r="I611" s="170"/>
      <c r="J611" s="181">
        <f>BK611</f>
        <v>0</v>
      </c>
      <c r="K611" s="167"/>
      <c r="L611" s="172"/>
      <c r="M611" s="173"/>
      <c r="N611" s="174"/>
      <c r="O611" s="174"/>
      <c r="P611" s="175">
        <f>SUM(P612:P615)</f>
        <v>0</v>
      </c>
      <c r="Q611" s="174"/>
      <c r="R611" s="175">
        <f>SUM(R612:R615)</f>
        <v>0</v>
      </c>
      <c r="S611" s="174"/>
      <c r="T611" s="176">
        <f>SUM(T612:T615)</f>
        <v>0.0252288</v>
      </c>
      <c r="AR611" s="177" t="s">
        <v>88</v>
      </c>
      <c r="AT611" s="178" t="s">
        <v>72</v>
      </c>
      <c r="AU611" s="178" t="s">
        <v>81</v>
      </c>
      <c r="AY611" s="177" t="s">
        <v>151</v>
      </c>
      <c r="BK611" s="179">
        <f>SUM(BK612:BK615)</f>
        <v>0</v>
      </c>
    </row>
    <row r="612" spans="1:65" s="2" customFormat="1" ht="16.5" customHeight="1">
      <c r="A612" s="37"/>
      <c r="B612" s="38"/>
      <c r="C612" s="182" t="s">
        <v>880</v>
      </c>
      <c r="D612" s="182" t="s">
        <v>153</v>
      </c>
      <c r="E612" s="183" t="s">
        <v>881</v>
      </c>
      <c r="F612" s="184" t="s">
        <v>882</v>
      </c>
      <c r="G612" s="185" t="s">
        <v>96</v>
      </c>
      <c r="H612" s="186">
        <v>4.32</v>
      </c>
      <c r="I612" s="187"/>
      <c r="J612" s="188">
        <f>ROUND(I612*H612,2)</f>
        <v>0</v>
      </c>
      <c r="K612" s="184" t="s">
        <v>165</v>
      </c>
      <c r="L612" s="42"/>
      <c r="M612" s="189" t="s">
        <v>21</v>
      </c>
      <c r="N612" s="190" t="s">
        <v>45</v>
      </c>
      <c r="O612" s="67"/>
      <c r="P612" s="191">
        <f>O612*H612</f>
        <v>0</v>
      </c>
      <c r="Q612" s="191">
        <v>0</v>
      </c>
      <c r="R612" s="191">
        <f>Q612*H612</f>
        <v>0</v>
      </c>
      <c r="S612" s="191">
        <v>0.00584</v>
      </c>
      <c r="T612" s="192">
        <f>S612*H612</f>
        <v>0.0252288</v>
      </c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R612" s="193" t="s">
        <v>258</v>
      </c>
      <c r="AT612" s="193" t="s">
        <v>153</v>
      </c>
      <c r="AU612" s="193" t="s">
        <v>88</v>
      </c>
      <c r="AY612" s="20" t="s">
        <v>151</v>
      </c>
      <c r="BE612" s="194">
        <f>IF(N612="základní",J612,0)</f>
        <v>0</v>
      </c>
      <c r="BF612" s="194">
        <f>IF(N612="snížená",J612,0)</f>
        <v>0</v>
      </c>
      <c r="BG612" s="194">
        <f>IF(N612="zákl. přenesená",J612,0)</f>
        <v>0</v>
      </c>
      <c r="BH612" s="194">
        <f>IF(N612="sníž. přenesená",J612,0)</f>
        <v>0</v>
      </c>
      <c r="BI612" s="194">
        <f>IF(N612="nulová",J612,0)</f>
        <v>0</v>
      </c>
      <c r="BJ612" s="20" t="s">
        <v>88</v>
      </c>
      <c r="BK612" s="194">
        <f>ROUND(I612*H612,2)</f>
        <v>0</v>
      </c>
      <c r="BL612" s="20" t="s">
        <v>258</v>
      </c>
      <c r="BM612" s="193" t="s">
        <v>883</v>
      </c>
    </row>
    <row r="613" spans="1:47" s="2" customFormat="1" ht="11.25">
      <c r="A613" s="37"/>
      <c r="B613" s="38"/>
      <c r="C613" s="39"/>
      <c r="D613" s="218" t="s">
        <v>167</v>
      </c>
      <c r="E613" s="39"/>
      <c r="F613" s="219" t="s">
        <v>884</v>
      </c>
      <c r="G613" s="39"/>
      <c r="H613" s="39"/>
      <c r="I613" s="220"/>
      <c r="J613" s="39"/>
      <c r="K613" s="39"/>
      <c r="L613" s="42"/>
      <c r="M613" s="221"/>
      <c r="N613" s="222"/>
      <c r="O613" s="67"/>
      <c r="P613" s="67"/>
      <c r="Q613" s="67"/>
      <c r="R613" s="67"/>
      <c r="S613" s="67"/>
      <c r="T613" s="68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T613" s="20" t="s">
        <v>167</v>
      </c>
      <c r="AU613" s="20" t="s">
        <v>88</v>
      </c>
    </row>
    <row r="614" spans="2:51" s="13" customFormat="1" ht="11.25">
      <c r="B614" s="195"/>
      <c r="C614" s="196"/>
      <c r="D614" s="197" t="s">
        <v>159</v>
      </c>
      <c r="E614" s="198" t="s">
        <v>21</v>
      </c>
      <c r="F614" s="199" t="s">
        <v>885</v>
      </c>
      <c r="G614" s="196"/>
      <c r="H614" s="200">
        <v>4.32</v>
      </c>
      <c r="I614" s="201"/>
      <c r="J614" s="196"/>
      <c r="K614" s="196"/>
      <c r="L614" s="202"/>
      <c r="M614" s="203"/>
      <c r="N614" s="204"/>
      <c r="O614" s="204"/>
      <c r="P614" s="204"/>
      <c r="Q614" s="204"/>
      <c r="R614" s="204"/>
      <c r="S614" s="204"/>
      <c r="T614" s="205"/>
      <c r="AT614" s="206" t="s">
        <v>159</v>
      </c>
      <c r="AU614" s="206" t="s">
        <v>88</v>
      </c>
      <c r="AV614" s="13" t="s">
        <v>88</v>
      </c>
      <c r="AW614" s="13" t="s">
        <v>34</v>
      </c>
      <c r="AX614" s="13" t="s">
        <v>73</v>
      </c>
      <c r="AY614" s="206" t="s">
        <v>151</v>
      </c>
    </row>
    <row r="615" spans="2:51" s="14" customFormat="1" ht="11.25">
      <c r="B615" s="207"/>
      <c r="C615" s="208"/>
      <c r="D615" s="197" t="s">
        <v>159</v>
      </c>
      <c r="E615" s="209" t="s">
        <v>21</v>
      </c>
      <c r="F615" s="210" t="s">
        <v>161</v>
      </c>
      <c r="G615" s="208"/>
      <c r="H615" s="211">
        <v>4.32</v>
      </c>
      <c r="I615" s="212"/>
      <c r="J615" s="208"/>
      <c r="K615" s="208"/>
      <c r="L615" s="213"/>
      <c r="M615" s="214"/>
      <c r="N615" s="215"/>
      <c r="O615" s="215"/>
      <c r="P615" s="215"/>
      <c r="Q615" s="215"/>
      <c r="R615" s="215"/>
      <c r="S615" s="215"/>
      <c r="T615" s="216"/>
      <c r="AT615" s="217" t="s">
        <v>159</v>
      </c>
      <c r="AU615" s="217" t="s">
        <v>88</v>
      </c>
      <c r="AV615" s="14" t="s">
        <v>162</v>
      </c>
      <c r="AW615" s="14" t="s">
        <v>34</v>
      </c>
      <c r="AX615" s="14" t="s">
        <v>81</v>
      </c>
      <c r="AY615" s="217" t="s">
        <v>151</v>
      </c>
    </row>
    <row r="616" spans="2:63" s="12" customFormat="1" ht="22.9" customHeight="1">
      <c r="B616" s="166"/>
      <c r="C616" s="167"/>
      <c r="D616" s="168" t="s">
        <v>72</v>
      </c>
      <c r="E616" s="180" t="s">
        <v>886</v>
      </c>
      <c r="F616" s="180" t="s">
        <v>887</v>
      </c>
      <c r="G616" s="167"/>
      <c r="H616" s="167"/>
      <c r="I616" s="170"/>
      <c r="J616" s="181">
        <f>BK616</f>
        <v>0</v>
      </c>
      <c r="K616" s="167"/>
      <c r="L616" s="172"/>
      <c r="M616" s="173"/>
      <c r="N616" s="174"/>
      <c r="O616" s="174"/>
      <c r="P616" s="175">
        <f>SUM(P617:P647)</f>
        <v>0</v>
      </c>
      <c r="Q616" s="174"/>
      <c r="R616" s="175">
        <f>SUM(R617:R647)</f>
        <v>0.03804</v>
      </c>
      <c r="S616" s="174"/>
      <c r="T616" s="176">
        <f>SUM(T617:T647)</f>
        <v>2.4374159999999994</v>
      </c>
      <c r="AR616" s="177" t="s">
        <v>88</v>
      </c>
      <c r="AT616" s="178" t="s">
        <v>72</v>
      </c>
      <c r="AU616" s="178" t="s">
        <v>81</v>
      </c>
      <c r="AY616" s="177" t="s">
        <v>151</v>
      </c>
      <c r="BK616" s="179">
        <f>SUM(BK617:BK647)</f>
        <v>0</v>
      </c>
    </row>
    <row r="617" spans="1:65" s="2" customFormat="1" ht="16.5" customHeight="1">
      <c r="A617" s="37"/>
      <c r="B617" s="38"/>
      <c r="C617" s="182" t="s">
        <v>888</v>
      </c>
      <c r="D617" s="182" t="s">
        <v>153</v>
      </c>
      <c r="E617" s="183" t="s">
        <v>889</v>
      </c>
      <c r="F617" s="184" t="s">
        <v>890</v>
      </c>
      <c r="G617" s="185" t="s">
        <v>96</v>
      </c>
      <c r="H617" s="186">
        <v>67.44</v>
      </c>
      <c r="I617" s="187"/>
      <c r="J617" s="188">
        <f>ROUND(I617*H617,2)</f>
        <v>0</v>
      </c>
      <c r="K617" s="184" t="s">
        <v>165</v>
      </c>
      <c r="L617" s="42"/>
      <c r="M617" s="189" t="s">
        <v>21</v>
      </c>
      <c r="N617" s="190" t="s">
        <v>45</v>
      </c>
      <c r="O617" s="67"/>
      <c r="P617" s="191">
        <f>O617*H617</f>
        <v>0</v>
      </c>
      <c r="Q617" s="191">
        <v>0</v>
      </c>
      <c r="R617" s="191">
        <f>Q617*H617</f>
        <v>0</v>
      </c>
      <c r="S617" s="191">
        <v>0.02465</v>
      </c>
      <c r="T617" s="192">
        <f>S617*H617</f>
        <v>1.6623959999999998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193" t="s">
        <v>258</v>
      </c>
      <c r="AT617" s="193" t="s">
        <v>153</v>
      </c>
      <c r="AU617" s="193" t="s">
        <v>88</v>
      </c>
      <c r="AY617" s="20" t="s">
        <v>151</v>
      </c>
      <c r="BE617" s="194">
        <f>IF(N617="základní",J617,0)</f>
        <v>0</v>
      </c>
      <c r="BF617" s="194">
        <f>IF(N617="snížená",J617,0)</f>
        <v>0</v>
      </c>
      <c r="BG617" s="194">
        <f>IF(N617="zákl. přenesená",J617,0)</f>
        <v>0</v>
      </c>
      <c r="BH617" s="194">
        <f>IF(N617="sníž. přenesená",J617,0)</f>
        <v>0</v>
      </c>
      <c r="BI617" s="194">
        <f>IF(N617="nulová",J617,0)</f>
        <v>0</v>
      </c>
      <c r="BJ617" s="20" t="s">
        <v>88</v>
      </c>
      <c r="BK617" s="194">
        <f>ROUND(I617*H617,2)</f>
        <v>0</v>
      </c>
      <c r="BL617" s="20" t="s">
        <v>258</v>
      </c>
      <c r="BM617" s="193" t="s">
        <v>891</v>
      </c>
    </row>
    <row r="618" spans="1:47" s="2" customFormat="1" ht="11.25">
      <c r="A618" s="37"/>
      <c r="B618" s="38"/>
      <c r="C618" s="39"/>
      <c r="D618" s="218" t="s">
        <v>167</v>
      </c>
      <c r="E618" s="39"/>
      <c r="F618" s="219" t="s">
        <v>892</v>
      </c>
      <c r="G618" s="39"/>
      <c r="H618" s="39"/>
      <c r="I618" s="220"/>
      <c r="J618" s="39"/>
      <c r="K618" s="39"/>
      <c r="L618" s="42"/>
      <c r="M618" s="221"/>
      <c r="N618" s="222"/>
      <c r="O618" s="67"/>
      <c r="P618" s="67"/>
      <c r="Q618" s="67"/>
      <c r="R618" s="67"/>
      <c r="S618" s="67"/>
      <c r="T618" s="68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T618" s="20" t="s">
        <v>167</v>
      </c>
      <c r="AU618" s="20" t="s">
        <v>88</v>
      </c>
    </row>
    <row r="619" spans="2:51" s="15" customFormat="1" ht="11.25">
      <c r="B619" s="223"/>
      <c r="C619" s="224"/>
      <c r="D619" s="197" t="s">
        <v>159</v>
      </c>
      <c r="E619" s="225" t="s">
        <v>21</v>
      </c>
      <c r="F619" s="226" t="s">
        <v>893</v>
      </c>
      <c r="G619" s="224"/>
      <c r="H619" s="225" t="s">
        <v>21</v>
      </c>
      <c r="I619" s="227"/>
      <c r="J619" s="224"/>
      <c r="K619" s="224"/>
      <c r="L619" s="228"/>
      <c r="M619" s="229"/>
      <c r="N619" s="230"/>
      <c r="O619" s="230"/>
      <c r="P619" s="230"/>
      <c r="Q619" s="230"/>
      <c r="R619" s="230"/>
      <c r="S619" s="230"/>
      <c r="T619" s="231"/>
      <c r="AT619" s="232" t="s">
        <v>159</v>
      </c>
      <c r="AU619" s="232" t="s">
        <v>88</v>
      </c>
      <c r="AV619" s="15" t="s">
        <v>81</v>
      </c>
      <c r="AW619" s="15" t="s">
        <v>34</v>
      </c>
      <c r="AX619" s="15" t="s">
        <v>73</v>
      </c>
      <c r="AY619" s="232" t="s">
        <v>151</v>
      </c>
    </row>
    <row r="620" spans="2:51" s="15" customFormat="1" ht="11.25">
      <c r="B620" s="223"/>
      <c r="C620" s="224"/>
      <c r="D620" s="197" t="s">
        <v>159</v>
      </c>
      <c r="E620" s="225" t="s">
        <v>21</v>
      </c>
      <c r="F620" s="226" t="s">
        <v>894</v>
      </c>
      <c r="G620" s="224"/>
      <c r="H620" s="225" t="s">
        <v>21</v>
      </c>
      <c r="I620" s="227"/>
      <c r="J620" s="224"/>
      <c r="K620" s="224"/>
      <c r="L620" s="228"/>
      <c r="M620" s="229"/>
      <c r="N620" s="230"/>
      <c r="O620" s="230"/>
      <c r="P620" s="230"/>
      <c r="Q620" s="230"/>
      <c r="R620" s="230"/>
      <c r="S620" s="230"/>
      <c r="T620" s="231"/>
      <c r="AT620" s="232" t="s">
        <v>159</v>
      </c>
      <c r="AU620" s="232" t="s">
        <v>88</v>
      </c>
      <c r="AV620" s="15" t="s">
        <v>81</v>
      </c>
      <c r="AW620" s="15" t="s">
        <v>34</v>
      </c>
      <c r="AX620" s="15" t="s">
        <v>73</v>
      </c>
      <c r="AY620" s="232" t="s">
        <v>151</v>
      </c>
    </row>
    <row r="621" spans="2:51" s="13" customFormat="1" ht="11.25">
      <c r="B621" s="195"/>
      <c r="C621" s="196"/>
      <c r="D621" s="197" t="s">
        <v>159</v>
      </c>
      <c r="E621" s="198" t="s">
        <v>21</v>
      </c>
      <c r="F621" s="199" t="s">
        <v>895</v>
      </c>
      <c r="G621" s="196"/>
      <c r="H621" s="200">
        <v>50.79</v>
      </c>
      <c r="I621" s="201"/>
      <c r="J621" s="196"/>
      <c r="K621" s="196"/>
      <c r="L621" s="202"/>
      <c r="M621" s="203"/>
      <c r="N621" s="204"/>
      <c r="O621" s="204"/>
      <c r="P621" s="204"/>
      <c r="Q621" s="204"/>
      <c r="R621" s="204"/>
      <c r="S621" s="204"/>
      <c r="T621" s="205"/>
      <c r="AT621" s="206" t="s">
        <v>159</v>
      </c>
      <c r="AU621" s="206" t="s">
        <v>88</v>
      </c>
      <c r="AV621" s="13" t="s">
        <v>88</v>
      </c>
      <c r="AW621" s="13" t="s">
        <v>34</v>
      </c>
      <c r="AX621" s="13" t="s">
        <v>73</v>
      </c>
      <c r="AY621" s="206" t="s">
        <v>151</v>
      </c>
    </row>
    <row r="622" spans="2:51" s="13" customFormat="1" ht="11.25">
      <c r="B622" s="195"/>
      <c r="C622" s="196"/>
      <c r="D622" s="197" t="s">
        <v>159</v>
      </c>
      <c r="E622" s="198" t="s">
        <v>21</v>
      </c>
      <c r="F622" s="199" t="s">
        <v>896</v>
      </c>
      <c r="G622" s="196"/>
      <c r="H622" s="200">
        <v>16.65</v>
      </c>
      <c r="I622" s="201"/>
      <c r="J622" s="196"/>
      <c r="K622" s="196"/>
      <c r="L622" s="202"/>
      <c r="M622" s="203"/>
      <c r="N622" s="204"/>
      <c r="O622" s="204"/>
      <c r="P622" s="204"/>
      <c r="Q622" s="204"/>
      <c r="R622" s="204"/>
      <c r="S622" s="204"/>
      <c r="T622" s="205"/>
      <c r="AT622" s="206" t="s">
        <v>159</v>
      </c>
      <c r="AU622" s="206" t="s">
        <v>88</v>
      </c>
      <c r="AV622" s="13" t="s">
        <v>88</v>
      </c>
      <c r="AW622" s="13" t="s">
        <v>34</v>
      </c>
      <c r="AX622" s="13" t="s">
        <v>73</v>
      </c>
      <c r="AY622" s="206" t="s">
        <v>151</v>
      </c>
    </row>
    <row r="623" spans="2:51" s="14" customFormat="1" ht="11.25">
      <c r="B623" s="207"/>
      <c r="C623" s="208"/>
      <c r="D623" s="197" t="s">
        <v>159</v>
      </c>
      <c r="E623" s="209" t="s">
        <v>21</v>
      </c>
      <c r="F623" s="210" t="s">
        <v>161</v>
      </c>
      <c r="G623" s="208"/>
      <c r="H623" s="211">
        <v>67.44</v>
      </c>
      <c r="I623" s="212"/>
      <c r="J623" s="208"/>
      <c r="K623" s="208"/>
      <c r="L623" s="213"/>
      <c r="M623" s="214"/>
      <c r="N623" s="215"/>
      <c r="O623" s="215"/>
      <c r="P623" s="215"/>
      <c r="Q623" s="215"/>
      <c r="R623" s="215"/>
      <c r="S623" s="215"/>
      <c r="T623" s="216"/>
      <c r="AT623" s="217" t="s">
        <v>159</v>
      </c>
      <c r="AU623" s="217" t="s">
        <v>88</v>
      </c>
      <c r="AV623" s="14" t="s">
        <v>162</v>
      </c>
      <c r="AW623" s="14" t="s">
        <v>34</v>
      </c>
      <c r="AX623" s="14" t="s">
        <v>81</v>
      </c>
      <c r="AY623" s="217" t="s">
        <v>151</v>
      </c>
    </row>
    <row r="624" spans="1:65" s="2" customFormat="1" ht="16.5" customHeight="1">
      <c r="A624" s="37"/>
      <c r="B624" s="38"/>
      <c r="C624" s="182" t="s">
        <v>897</v>
      </c>
      <c r="D624" s="182" t="s">
        <v>153</v>
      </c>
      <c r="E624" s="183" t="s">
        <v>898</v>
      </c>
      <c r="F624" s="184" t="s">
        <v>899</v>
      </c>
      <c r="G624" s="185" t="s">
        <v>96</v>
      </c>
      <c r="H624" s="186">
        <v>67.44</v>
      </c>
      <c r="I624" s="187"/>
      <c r="J624" s="188">
        <f>ROUND(I624*H624,2)</f>
        <v>0</v>
      </c>
      <c r="K624" s="184" t="s">
        <v>165</v>
      </c>
      <c r="L624" s="42"/>
      <c r="M624" s="189" t="s">
        <v>21</v>
      </c>
      <c r="N624" s="190" t="s">
        <v>45</v>
      </c>
      <c r="O624" s="67"/>
      <c r="P624" s="191">
        <f>O624*H624</f>
        <v>0</v>
      </c>
      <c r="Q624" s="191">
        <v>0</v>
      </c>
      <c r="R624" s="191">
        <f>Q624*H624</f>
        <v>0</v>
      </c>
      <c r="S624" s="191">
        <v>0.008</v>
      </c>
      <c r="T624" s="192">
        <f>S624*H624</f>
        <v>0.53952</v>
      </c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R624" s="193" t="s">
        <v>258</v>
      </c>
      <c r="AT624" s="193" t="s">
        <v>153</v>
      </c>
      <c r="AU624" s="193" t="s">
        <v>88</v>
      </c>
      <c r="AY624" s="20" t="s">
        <v>151</v>
      </c>
      <c r="BE624" s="194">
        <f>IF(N624="základní",J624,0)</f>
        <v>0</v>
      </c>
      <c r="BF624" s="194">
        <f>IF(N624="snížená",J624,0)</f>
        <v>0</v>
      </c>
      <c r="BG624" s="194">
        <f>IF(N624="zákl. přenesená",J624,0)</f>
        <v>0</v>
      </c>
      <c r="BH624" s="194">
        <f>IF(N624="sníž. přenesená",J624,0)</f>
        <v>0</v>
      </c>
      <c r="BI624" s="194">
        <f>IF(N624="nulová",J624,0)</f>
        <v>0</v>
      </c>
      <c r="BJ624" s="20" t="s">
        <v>88</v>
      </c>
      <c r="BK624" s="194">
        <f>ROUND(I624*H624,2)</f>
        <v>0</v>
      </c>
      <c r="BL624" s="20" t="s">
        <v>258</v>
      </c>
      <c r="BM624" s="193" t="s">
        <v>900</v>
      </c>
    </row>
    <row r="625" spans="1:47" s="2" customFormat="1" ht="11.25">
      <c r="A625" s="37"/>
      <c r="B625" s="38"/>
      <c r="C625" s="39"/>
      <c r="D625" s="218" t="s">
        <v>167</v>
      </c>
      <c r="E625" s="39"/>
      <c r="F625" s="219" t="s">
        <v>901</v>
      </c>
      <c r="G625" s="39"/>
      <c r="H625" s="39"/>
      <c r="I625" s="220"/>
      <c r="J625" s="39"/>
      <c r="K625" s="39"/>
      <c r="L625" s="42"/>
      <c r="M625" s="221"/>
      <c r="N625" s="222"/>
      <c r="O625" s="67"/>
      <c r="P625" s="67"/>
      <c r="Q625" s="67"/>
      <c r="R625" s="67"/>
      <c r="S625" s="67"/>
      <c r="T625" s="68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T625" s="20" t="s">
        <v>167</v>
      </c>
      <c r="AU625" s="20" t="s">
        <v>88</v>
      </c>
    </row>
    <row r="626" spans="2:51" s="13" customFormat="1" ht="11.25">
      <c r="B626" s="195"/>
      <c r="C626" s="196"/>
      <c r="D626" s="197" t="s">
        <v>159</v>
      </c>
      <c r="E626" s="198" t="s">
        <v>21</v>
      </c>
      <c r="F626" s="199" t="s">
        <v>902</v>
      </c>
      <c r="G626" s="196"/>
      <c r="H626" s="200">
        <v>67.44</v>
      </c>
      <c r="I626" s="201"/>
      <c r="J626" s="196"/>
      <c r="K626" s="196"/>
      <c r="L626" s="202"/>
      <c r="M626" s="203"/>
      <c r="N626" s="204"/>
      <c r="O626" s="204"/>
      <c r="P626" s="204"/>
      <c r="Q626" s="204"/>
      <c r="R626" s="204"/>
      <c r="S626" s="204"/>
      <c r="T626" s="205"/>
      <c r="AT626" s="206" t="s">
        <v>159</v>
      </c>
      <c r="AU626" s="206" t="s">
        <v>88</v>
      </c>
      <c r="AV626" s="13" t="s">
        <v>88</v>
      </c>
      <c r="AW626" s="13" t="s">
        <v>34</v>
      </c>
      <c r="AX626" s="13" t="s">
        <v>73</v>
      </c>
      <c r="AY626" s="206" t="s">
        <v>151</v>
      </c>
    </row>
    <row r="627" spans="2:51" s="14" customFormat="1" ht="11.25">
      <c r="B627" s="207"/>
      <c r="C627" s="208"/>
      <c r="D627" s="197" t="s">
        <v>159</v>
      </c>
      <c r="E627" s="209" t="s">
        <v>21</v>
      </c>
      <c r="F627" s="210" t="s">
        <v>161</v>
      </c>
      <c r="G627" s="208"/>
      <c r="H627" s="211">
        <v>67.44</v>
      </c>
      <c r="I627" s="212"/>
      <c r="J627" s="208"/>
      <c r="K627" s="208"/>
      <c r="L627" s="213"/>
      <c r="M627" s="214"/>
      <c r="N627" s="215"/>
      <c r="O627" s="215"/>
      <c r="P627" s="215"/>
      <c r="Q627" s="215"/>
      <c r="R627" s="215"/>
      <c r="S627" s="215"/>
      <c r="T627" s="216"/>
      <c r="AT627" s="217" t="s">
        <v>159</v>
      </c>
      <c r="AU627" s="217" t="s">
        <v>88</v>
      </c>
      <c r="AV627" s="14" t="s">
        <v>162</v>
      </c>
      <c r="AW627" s="14" t="s">
        <v>34</v>
      </c>
      <c r="AX627" s="14" t="s">
        <v>81</v>
      </c>
      <c r="AY627" s="217" t="s">
        <v>151</v>
      </c>
    </row>
    <row r="628" spans="1:65" s="2" customFormat="1" ht="33" customHeight="1">
      <c r="A628" s="37"/>
      <c r="B628" s="38"/>
      <c r="C628" s="182" t="s">
        <v>903</v>
      </c>
      <c r="D628" s="182" t="s">
        <v>153</v>
      </c>
      <c r="E628" s="183" t="s">
        <v>904</v>
      </c>
      <c r="F628" s="184" t="s">
        <v>905</v>
      </c>
      <c r="G628" s="185" t="s">
        <v>589</v>
      </c>
      <c r="H628" s="186">
        <v>3</v>
      </c>
      <c r="I628" s="187"/>
      <c r="J628" s="188">
        <f>ROUND(I628*H628,2)</f>
        <v>0</v>
      </c>
      <c r="K628" s="184" t="s">
        <v>165</v>
      </c>
      <c r="L628" s="42"/>
      <c r="M628" s="189" t="s">
        <v>21</v>
      </c>
      <c r="N628" s="190" t="s">
        <v>45</v>
      </c>
      <c r="O628" s="67"/>
      <c r="P628" s="191">
        <f>O628*H628</f>
        <v>0</v>
      </c>
      <c r="Q628" s="191">
        <v>0.00027</v>
      </c>
      <c r="R628" s="191">
        <f>Q628*H628</f>
        <v>0.00081</v>
      </c>
      <c r="S628" s="191">
        <v>0</v>
      </c>
      <c r="T628" s="192">
        <f>S628*H628</f>
        <v>0</v>
      </c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R628" s="193" t="s">
        <v>258</v>
      </c>
      <c r="AT628" s="193" t="s">
        <v>153</v>
      </c>
      <c r="AU628" s="193" t="s">
        <v>88</v>
      </c>
      <c r="AY628" s="20" t="s">
        <v>151</v>
      </c>
      <c r="BE628" s="194">
        <f>IF(N628="základní",J628,0)</f>
        <v>0</v>
      </c>
      <c r="BF628" s="194">
        <f>IF(N628="snížená",J628,0)</f>
        <v>0</v>
      </c>
      <c r="BG628" s="194">
        <f>IF(N628="zákl. přenesená",J628,0)</f>
        <v>0</v>
      </c>
      <c r="BH628" s="194">
        <f>IF(N628="sníž. přenesená",J628,0)</f>
        <v>0</v>
      </c>
      <c r="BI628" s="194">
        <f>IF(N628="nulová",J628,0)</f>
        <v>0</v>
      </c>
      <c r="BJ628" s="20" t="s">
        <v>88</v>
      </c>
      <c r="BK628" s="194">
        <f>ROUND(I628*H628,2)</f>
        <v>0</v>
      </c>
      <c r="BL628" s="20" t="s">
        <v>258</v>
      </c>
      <c r="BM628" s="193" t="s">
        <v>906</v>
      </c>
    </row>
    <row r="629" spans="1:47" s="2" customFormat="1" ht="11.25">
      <c r="A629" s="37"/>
      <c r="B629" s="38"/>
      <c r="C629" s="39"/>
      <c r="D629" s="218" t="s">
        <v>167</v>
      </c>
      <c r="E629" s="39"/>
      <c r="F629" s="219" t="s">
        <v>907</v>
      </c>
      <c r="G629" s="39"/>
      <c r="H629" s="39"/>
      <c r="I629" s="220"/>
      <c r="J629" s="39"/>
      <c r="K629" s="39"/>
      <c r="L629" s="42"/>
      <c r="M629" s="221"/>
      <c r="N629" s="222"/>
      <c r="O629" s="67"/>
      <c r="P629" s="67"/>
      <c r="Q629" s="67"/>
      <c r="R629" s="67"/>
      <c r="S629" s="67"/>
      <c r="T629" s="68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T629" s="20" t="s">
        <v>167</v>
      </c>
      <c r="AU629" s="20" t="s">
        <v>88</v>
      </c>
    </row>
    <row r="630" spans="2:51" s="13" customFormat="1" ht="11.25">
      <c r="B630" s="195"/>
      <c r="C630" s="196"/>
      <c r="D630" s="197" t="s">
        <v>159</v>
      </c>
      <c r="E630" s="198" t="s">
        <v>21</v>
      </c>
      <c r="F630" s="199" t="s">
        <v>908</v>
      </c>
      <c r="G630" s="196"/>
      <c r="H630" s="200">
        <v>3</v>
      </c>
      <c r="I630" s="201"/>
      <c r="J630" s="196"/>
      <c r="K630" s="196"/>
      <c r="L630" s="202"/>
      <c r="M630" s="203"/>
      <c r="N630" s="204"/>
      <c r="O630" s="204"/>
      <c r="P630" s="204"/>
      <c r="Q630" s="204"/>
      <c r="R630" s="204"/>
      <c r="S630" s="204"/>
      <c r="T630" s="205"/>
      <c r="AT630" s="206" t="s">
        <v>159</v>
      </c>
      <c r="AU630" s="206" t="s">
        <v>88</v>
      </c>
      <c r="AV630" s="13" t="s">
        <v>88</v>
      </c>
      <c r="AW630" s="13" t="s">
        <v>34</v>
      </c>
      <c r="AX630" s="13" t="s">
        <v>73</v>
      </c>
      <c r="AY630" s="206" t="s">
        <v>151</v>
      </c>
    </row>
    <row r="631" spans="2:51" s="14" customFormat="1" ht="11.25">
      <c r="B631" s="207"/>
      <c r="C631" s="208"/>
      <c r="D631" s="197" t="s">
        <v>159</v>
      </c>
      <c r="E631" s="209" t="s">
        <v>21</v>
      </c>
      <c r="F631" s="210" t="s">
        <v>161</v>
      </c>
      <c r="G631" s="208"/>
      <c r="H631" s="211">
        <v>3</v>
      </c>
      <c r="I631" s="212"/>
      <c r="J631" s="208"/>
      <c r="K631" s="208"/>
      <c r="L631" s="213"/>
      <c r="M631" s="214"/>
      <c r="N631" s="215"/>
      <c r="O631" s="215"/>
      <c r="P631" s="215"/>
      <c r="Q631" s="215"/>
      <c r="R631" s="215"/>
      <c r="S631" s="215"/>
      <c r="T631" s="216"/>
      <c r="AT631" s="217" t="s">
        <v>159</v>
      </c>
      <c r="AU631" s="217" t="s">
        <v>88</v>
      </c>
      <c r="AV631" s="14" t="s">
        <v>162</v>
      </c>
      <c r="AW631" s="14" t="s">
        <v>34</v>
      </c>
      <c r="AX631" s="14" t="s">
        <v>81</v>
      </c>
      <c r="AY631" s="217" t="s">
        <v>151</v>
      </c>
    </row>
    <row r="632" spans="1:65" s="2" customFormat="1" ht="21.75" customHeight="1">
      <c r="A632" s="37"/>
      <c r="B632" s="38"/>
      <c r="C632" s="245" t="s">
        <v>909</v>
      </c>
      <c r="D632" s="245" t="s">
        <v>304</v>
      </c>
      <c r="E632" s="246" t="s">
        <v>910</v>
      </c>
      <c r="F632" s="247" t="s">
        <v>911</v>
      </c>
      <c r="G632" s="248" t="s">
        <v>589</v>
      </c>
      <c r="H632" s="249">
        <v>3</v>
      </c>
      <c r="I632" s="250"/>
      <c r="J632" s="251">
        <f>ROUND(I632*H632,2)</f>
        <v>0</v>
      </c>
      <c r="K632" s="247" t="s">
        <v>165</v>
      </c>
      <c r="L632" s="252"/>
      <c r="M632" s="253" t="s">
        <v>21</v>
      </c>
      <c r="N632" s="254" t="s">
        <v>45</v>
      </c>
      <c r="O632" s="67"/>
      <c r="P632" s="191">
        <f>O632*H632</f>
        <v>0</v>
      </c>
      <c r="Q632" s="191">
        <v>0</v>
      </c>
      <c r="R632" s="191">
        <f>Q632*H632</f>
        <v>0</v>
      </c>
      <c r="S632" s="191">
        <v>0</v>
      </c>
      <c r="T632" s="192">
        <f>S632*H632</f>
        <v>0</v>
      </c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R632" s="193" t="s">
        <v>364</v>
      </c>
      <c r="AT632" s="193" t="s">
        <v>304</v>
      </c>
      <c r="AU632" s="193" t="s">
        <v>88</v>
      </c>
      <c r="AY632" s="20" t="s">
        <v>151</v>
      </c>
      <c r="BE632" s="194">
        <f>IF(N632="základní",J632,0)</f>
        <v>0</v>
      </c>
      <c r="BF632" s="194">
        <f>IF(N632="snížená",J632,0)</f>
        <v>0</v>
      </c>
      <c r="BG632" s="194">
        <f>IF(N632="zákl. přenesená",J632,0)</f>
        <v>0</v>
      </c>
      <c r="BH632" s="194">
        <f>IF(N632="sníž. přenesená",J632,0)</f>
        <v>0</v>
      </c>
      <c r="BI632" s="194">
        <f>IF(N632="nulová",J632,0)</f>
        <v>0</v>
      </c>
      <c r="BJ632" s="20" t="s">
        <v>88</v>
      </c>
      <c r="BK632" s="194">
        <f>ROUND(I632*H632,2)</f>
        <v>0</v>
      </c>
      <c r="BL632" s="20" t="s">
        <v>258</v>
      </c>
      <c r="BM632" s="193" t="s">
        <v>912</v>
      </c>
    </row>
    <row r="633" spans="1:65" s="2" customFormat="1" ht="16.5" customHeight="1">
      <c r="A633" s="37"/>
      <c r="B633" s="38"/>
      <c r="C633" s="245" t="s">
        <v>913</v>
      </c>
      <c r="D633" s="245" t="s">
        <v>304</v>
      </c>
      <c r="E633" s="246" t="s">
        <v>914</v>
      </c>
      <c r="F633" s="247" t="s">
        <v>915</v>
      </c>
      <c r="G633" s="248" t="s">
        <v>589</v>
      </c>
      <c r="H633" s="249">
        <v>3</v>
      </c>
      <c r="I633" s="250"/>
      <c r="J633" s="251">
        <f>ROUND(I633*H633,2)</f>
        <v>0</v>
      </c>
      <c r="K633" s="247" t="s">
        <v>165</v>
      </c>
      <c r="L633" s="252"/>
      <c r="M633" s="253" t="s">
        <v>21</v>
      </c>
      <c r="N633" s="254" t="s">
        <v>45</v>
      </c>
      <c r="O633" s="67"/>
      <c r="P633" s="191">
        <f>O633*H633</f>
        <v>0</v>
      </c>
      <c r="Q633" s="191">
        <v>0.0075</v>
      </c>
      <c r="R633" s="191">
        <f>Q633*H633</f>
        <v>0.0225</v>
      </c>
      <c r="S633" s="191">
        <v>0</v>
      </c>
      <c r="T633" s="192">
        <f>S633*H633</f>
        <v>0</v>
      </c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R633" s="193" t="s">
        <v>364</v>
      </c>
      <c r="AT633" s="193" t="s">
        <v>304</v>
      </c>
      <c r="AU633" s="193" t="s">
        <v>88</v>
      </c>
      <c r="AY633" s="20" t="s">
        <v>151</v>
      </c>
      <c r="BE633" s="194">
        <f>IF(N633="základní",J633,0)</f>
        <v>0</v>
      </c>
      <c r="BF633" s="194">
        <f>IF(N633="snížená",J633,0)</f>
        <v>0</v>
      </c>
      <c r="BG633" s="194">
        <f>IF(N633="zákl. přenesená",J633,0)</f>
        <v>0</v>
      </c>
      <c r="BH633" s="194">
        <f>IF(N633="sníž. přenesená",J633,0)</f>
        <v>0</v>
      </c>
      <c r="BI633" s="194">
        <f>IF(N633="nulová",J633,0)</f>
        <v>0</v>
      </c>
      <c r="BJ633" s="20" t="s">
        <v>88</v>
      </c>
      <c r="BK633" s="194">
        <f>ROUND(I633*H633,2)</f>
        <v>0</v>
      </c>
      <c r="BL633" s="20" t="s">
        <v>258</v>
      </c>
      <c r="BM633" s="193" t="s">
        <v>916</v>
      </c>
    </row>
    <row r="634" spans="1:65" s="2" customFormat="1" ht="16.5" customHeight="1">
      <c r="A634" s="37"/>
      <c r="B634" s="38"/>
      <c r="C634" s="245" t="s">
        <v>917</v>
      </c>
      <c r="D634" s="245" t="s">
        <v>304</v>
      </c>
      <c r="E634" s="246" t="s">
        <v>918</v>
      </c>
      <c r="F634" s="247" t="s">
        <v>919</v>
      </c>
      <c r="G634" s="248" t="s">
        <v>589</v>
      </c>
      <c r="H634" s="249">
        <v>3</v>
      </c>
      <c r="I634" s="250"/>
      <c r="J634" s="251">
        <f>ROUND(I634*H634,2)</f>
        <v>0</v>
      </c>
      <c r="K634" s="247" t="s">
        <v>165</v>
      </c>
      <c r="L634" s="252"/>
      <c r="M634" s="253" t="s">
        <v>21</v>
      </c>
      <c r="N634" s="254" t="s">
        <v>45</v>
      </c>
      <c r="O634" s="67"/>
      <c r="P634" s="191">
        <f>O634*H634</f>
        <v>0</v>
      </c>
      <c r="Q634" s="191">
        <v>0.00091</v>
      </c>
      <c r="R634" s="191">
        <f>Q634*H634</f>
        <v>0.00273</v>
      </c>
      <c r="S634" s="191">
        <v>0</v>
      </c>
      <c r="T634" s="192">
        <f>S634*H634</f>
        <v>0</v>
      </c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R634" s="193" t="s">
        <v>364</v>
      </c>
      <c r="AT634" s="193" t="s">
        <v>304</v>
      </c>
      <c r="AU634" s="193" t="s">
        <v>88</v>
      </c>
      <c r="AY634" s="20" t="s">
        <v>151</v>
      </c>
      <c r="BE634" s="194">
        <f>IF(N634="základní",J634,0)</f>
        <v>0</v>
      </c>
      <c r="BF634" s="194">
        <f>IF(N634="snížená",J634,0)</f>
        <v>0</v>
      </c>
      <c r="BG634" s="194">
        <f>IF(N634="zákl. přenesená",J634,0)</f>
        <v>0</v>
      </c>
      <c r="BH634" s="194">
        <f>IF(N634="sníž. přenesená",J634,0)</f>
        <v>0</v>
      </c>
      <c r="BI634" s="194">
        <f>IF(N634="nulová",J634,0)</f>
        <v>0</v>
      </c>
      <c r="BJ634" s="20" t="s">
        <v>88</v>
      </c>
      <c r="BK634" s="194">
        <f>ROUND(I634*H634,2)</f>
        <v>0</v>
      </c>
      <c r="BL634" s="20" t="s">
        <v>258</v>
      </c>
      <c r="BM634" s="193" t="s">
        <v>920</v>
      </c>
    </row>
    <row r="635" spans="1:65" s="2" customFormat="1" ht="16.5" customHeight="1">
      <c r="A635" s="37"/>
      <c r="B635" s="38"/>
      <c r="C635" s="245" t="s">
        <v>921</v>
      </c>
      <c r="D635" s="245" t="s">
        <v>304</v>
      </c>
      <c r="E635" s="246" t="s">
        <v>922</v>
      </c>
      <c r="F635" s="247" t="s">
        <v>923</v>
      </c>
      <c r="G635" s="248" t="s">
        <v>924</v>
      </c>
      <c r="H635" s="249">
        <v>3</v>
      </c>
      <c r="I635" s="250"/>
      <c r="J635" s="251">
        <f>ROUND(I635*H635,2)</f>
        <v>0</v>
      </c>
      <c r="K635" s="247" t="s">
        <v>165</v>
      </c>
      <c r="L635" s="252"/>
      <c r="M635" s="253" t="s">
        <v>21</v>
      </c>
      <c r="N635" s="254" t="s">
        <v>45</v>
      </c>
      <c r="O635" s="67"/>
      <c r="P635" s="191">
        <f>O635*H635</f>
        <v>0</v>
      </c>
      <c r="Q635" s="191">
        <v>0.004</v>
      </c>
      <c r="R635" s="191">
        <f>Q635*H635</f>
        <v>0.012</v>
      </c>
      <c r="S635" s="191">
        <v>0</v>
      </c>
      <c r="T635" s="192">
        <f>S635*H635</f>
        <v>0</v>
      </c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R635" s="193" t="s">
        <v>364</v>
      </c>
      <c r="AT635" s="193" t="s">
        <v>304</v>
      </c>
      <c r="AU635" s="193" t="s">
        <v>88</v>
      </c>
      <c r="AY635" s="20" t="s">
        <v>151</v>
      </c>
      <c r="BE635" s="194">
        <f>IF(N635="základní",J635,0)</f>
        <v>0</v>
      </c>
      <c r="BF635" s="194">
        <f>IF(N635="snížená",J635,0)</f>
        <v>0</v>
      </c>
      <c r="BG635" s="194">
        <f>IF(N635="zákl. přenesená",J635,0)</f>
        <v>0</v>
      </c>
      <c r="BH635" s="194">
        <f>IF(N635="sníž. přenesená",J635,0)</f>
        <v>0</v>
      </c>
      <c r="BI635" s="194">
        <f>IF(N635="nulová",J635,0)</f>
        <v>0</v>
      </c>
      <c r="BJ635" s="20" t="s">
        <v>88</v>
      </c>
      <c r="BK635" s="194">
        <f>ROUND(I635*H635,2)</f>
        <v>0</v>
      </c>
      <c r="BL635" s="20" t="s">
        <v>258</v>
      </c>
      <c r="BM635" s="193" t="s">
        <v>925</v>
      </c>
    </row>
    <row r="636" spans="1:65" s="2" customFormat="1" ht="16.5" customHeight="1">
      <c r="A636" s="37"/>
      <c r="B636" s="38"/>
      <c r="C636" s="182" t="s">
        <v>926</v>
      </c>
      <c r="D636" s="182" t="s">
        <v>153</v>
      </c>
      <c r="E636" s="183" t="s">
        <v>927</v>
      </c>
      <c r="F636" s="184" t="s">
        <v>928</v>
      </c>
      <c r="G636" s="185" t="s">
        <v>589</v>
      </c>
      <c r="H636" s="186">
        <v>3</v>
      </c>
      <c r="I636" s="187"/>
      <c r="J636" s="188">
        <f>ROUND(I636*H636,2)</f>
        <v>0</v>
      </c>
      <c r="K636" s="184" t="s">
        <v>165</v>
      </c>
      <c r="L636" s="42"/>
      <c r="M636" s="189" t="s">
        <v>21</v>
      </c>
      <c r="N636" s="190" t="s">
        <v>45</v>
      </c>
      <c r="O636" s="67"/>
      <c r="P636" s="191">
        <f>O636*H636</f>
        <v>0</v>
      </c>
      <c r="Q636" s="191">
        <v>0</v>
      </c>
      <c r="R636" s="191">
        <f>Q636*H636</f>
        <v>0</v>
      </c>
      <c r="S636" s="191">
        <v>0.0417</v>
      </c>
      <c r="T636" s="192">
        <f>S636*H636</f>
        <v>0.1251</v>
      </c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R636" s="193" t="s">
        <v>157</v>
      </c>
      <c r="AT636" s="193" t="s">
        <v>153</v>
      </c>
      <c r="AU636" s="193" t="s">
        <v>88</v>
      </c>
      <c r="AY636" s="20" t="s">
        <v>151</v>
      </c>
      <c r="BE636" s="194">
        <f>IF(N636="základní",J636,0)</f>
        <v>0</v>
      </c>
      <c r="BF636" s="194">
        <f>IF(N636="snížená",J636,0)</f>
        <v>0</v>
      </c>
      <c r="BG636" s="194">
        <f>IF(N636="zákl. přenesená",J636,0)</f>
        <v>0</v>
      </c>
      <c r="BH636" s="194">
        <f>IF(N636="sníž. přenesená",J636,0)</f>
        <v>0</v>
      </c>
      <c r="BI636" s="194">
        <f>IF(N636="nulová",J636,0)</f>
        <v>0</v>
      </c>
      <c r="BJ636" s="20" t="s">
        <v>88</v>
      </c>
      <c r="BK636" s="194">
        <f>ROUND(I636*H636,2)</f>
        <v>0</v>
      </c>
      <c r="BL636" s="20" t="s">
        <v>157</v>
      </c>
      <c r="BM636" s="193" t="s">
        <v>929</v>
      </c>
    </row>
    <row r="637" spans="1:47" s="2" customFormat="1" ht="11.25">
      <c r="A637" s="37"/>
      <c r="B637" s="38"/>
      <c r="C637" s="39"/>
      <c r="D637" s="218" t="s">
        <v>167</v>
      </c>
      <c r="E637" s="39"/>
      <c r="F637" s="219" t="s">
        <v>930</v>
      </c>
      <c r="G637" s="39"/>
      <c r="H637" s="39"/>
      <c r="I637" s="220"/>
      <c r="J637" s="39"/>
      <c r="K637" s="39"/>
      <c r="L637" s="42"/>
      <c r="M637" s="221"/>
      <c r="N637" s="222"/>
      <c r="O637" s="67"/>
      <c r="P637" s="67"/>
      <c r="Q637" s="67"/>
      <c r="R637" s="67"/>
      <c r="S637" s="67"/>
      <c r="T637" s="68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T637" s="20" t="s">
        <v>167</v>
      </c>
      <c r="AU637" s="20" t="s">
        <v>88</v>
      </c>
    </row>
    <row r="638" spans="2:51" s="13" customFormat="1" ht="11.25">
      <c r="B638" s="195"/>
      <c r="C638" s="196"/>
      <c r="D638" s="197" t="s">
        <v>159</v>
      </c>
      <c r="E638" s="198" t="s">
        <v>21</v>
      </c>
      <c r="F638" s="199" t="s">
        <v>931</v>
      </c>
      <c r="G638" s="196"/>
      <c r="H638" s="200">
        <v>3</v>
      </c>
      <c r="I638" s="201"/>
      <c r="J638" s="196"/>
      <c r="K638" s="196"/>
      <c r="L638" s="202"/>
      <c r="M638" s="203"/>
      <c r="N638" s="204"/>
      <c r="O638" s="204"/>
      <c r="P638" s="204"/>
      <c r="Q638" s="204"/>
      <c r="R638" s="204"/>
      <c r="S638" s="204"/>
      <c r="T638" s="205"/>
      <c r="AT638" s="206" t="s">
        <v>159</v>
      </c>
      <c r="AU638" s="206" t="s">
        <v>88</v>
      </c>
      <c r="AV638" s="13" t="s">
        <v>88</v>
      </c>
      <c r="AW638" s="13" t="s">
        <v>34</v>
      </c>
      <c r="AX638" s="13" t="s">
        <v>73</v>
      </c>
      <c r="AY638" s="206" t="s">
        <v>151</v>
      </c>
    </row>
    <row r="639" spans="2:51" s="14" customFormat="1" ht="11.25">
      <c r="B639" s="207"/>
      <c r="C639" s="208"/>
      <c r="D639" s="197" t="s">
        <v>159</v>
      </c>
      <c r="E639" s="209" t="s">
        <v>21</v>
      </c>
      <c r="F639" s="210" t="s">
        <v>161</v>
      </c>
      <c r="G639" s="208"/>
      <c r="H639" s="211">
        <v>3</v>
      </c>
      <c r="I639" s="212"/>
      <c r="J639" s="208"/>
      <c r="K639" s="208"/>
      <c r="L639" s="213"/>
      <c r="M639" s="214"/>
      <c r="N639" s="215"/>
      <c r="O639" s="215"/>
      <c r="P639" s="215"/>
      <c r="Q639" s="215"/>
      <c r="R639" s="215"/>
      <c r="S639" s="215"/>
      <c r="T639" s="216"/>
      <c r="AT639" s="217" t="s">
        <v>159</v>
      </c>
      <c r="AU639" s="217" t="s">
        <v>88</v>
      </c>
      <c r="AV639" s="14" t="s">
        <v>162</v>
      </c>
      <c r="AW639" s="14" t="s">
        <v>34</v>
      </c>
      <c r="AX639" s="14" t="s">
        <v>81</v>
      </c>
      <c r="AY639" s="217" t="s">
        <v>151</v>
      </c>
    </row>
    <row r="640" spans="1:65" s="2" customFormat="1" ht="16.5" customHeight="1">
      <c r="A640" s="37"/>
      <c r="B640" s="38"/>
      <c r="C640" s="182" t="s">
        <v>932</v>
      </c>
      <c r="D640" s="182" t="s">
        <v>153</v>
      </c>
      <c r="E640" s="183" t="s">
        <v>933</v>
      </c>
      <c r="F640" s="184" t="s">
        <v>934</v>
      </c>
      <c r="G640" s="185" t="s">
        <v>589</v>
      </c>
      <c r="H640" s="186">
        <v>1</v>
      </c>
      <c r="I640" s="187"/>
      <c r="J640" s="188">
        <f>ROUND(I640*H640,2)</f>
        <v>0</v>
      </c>
      <c r="K640" s="184" t="s">
        <v>165</v>
      </c>
      <c r="L640" s="42"/>
      <c r="M640" s="189" t="s">
        <v>21</v>
      </c>
      <c r="N640" s="190" t="s">
        <v>45</v>
      </c>
      <c r="O640" s="67"/>
      <c r="P640" s="191">
        <f>O640*H640</f>
        <v>0</v>
      </c>
      <c r="Q640" s="191">
        <v>0</v>
      </c>
      <c r="R640" s="191">
        <f>Q640*H640</f>
        <v>0</v>
      </c>
      <c r="S640" s="191">
        <v>0.1104</v>
      </c>
      <c r="T640" s="192">
        <f>S640*H640</f>
        <v>0.1104</v>
      </c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R640" s="193" t="s">
        <v>258</v>
      </c>
      <c r="AT640" s="193" t="s">
        <v>153</v>
      </c>
      <c r="AU640" s="193" t="s">
        <v>88</v>
      </c>
      <c r="AY640" s="20" t="s">
        <v>151</v>
      </c>
      <c r="BE640" s="194">
        <f>IF(N640="základní",J640,0)</f>
        <v>0</v>
      </c>
      <c r="BF640" s="194">
        <f>IF(N640="snížená",J640,0)</f>
        <v>0</v>
      </c>
      <c r="BG640" s="194">
        <f>IF(N640="zákl. přenesená",J640,0)</f>
        <v>0</v>
      </c>
      <c r="BH640" s="194">
        <f>IF(N640="sníž. přenesená",J640,0)</f>
        <v>0</v>
      </c>
      <c r="BI640" s="194">
        <f>IF(N640="nulová",J640,0)</f>
        <v>0</v>
      </c>
      <c r="BJ640" s="20" t="s">
        <v>88</v>
      </c>
      <c r="BK640" s="194">
        <f>ROUND(I640*H640,2)</f>
        <v>0</v>
      </c>
      <c r="BL640" s="20" t="s">
        <v>258</v>
      </c>
      <c r="BM640" s="193" t="s">
        <v>935</v>
      </c>
    </row>
    <row r="641" spans="1:47" s="2" customFormat="1" ht="11.25">
      <c r="A641" s="37"/>
      <c r="B641" s="38"/>
      <c r="C641" s="39"/>
      <c r="D641" s="218" t="s">
        <v>167</v>
      </c>
      <c r="E641" s="39"/>
      <c r="F641" s="219" t="s">
        <v>936</v>
      </c>
      <c r="G641" s="39"/>
      <c r="H641" s="39"/>
      <c r="I641" s="220"/>
      <c r="J641" s="39"/>
      <c r="K641" s="39"/>
      <c r="L641" s="42"/>
      <c r="M641" s="221"/>
      <c r="N641" s="222"/>
      <c r="O641" s="67"/>
      <c r="P641" s="67"/>
      <c r="Q641" s="67"/>
      <c r="R641" s="67"/>
      <c r="S641" s="67"/>
      <c r="T641" s="68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T641" s="20" t="s">
        <v>167</v>
      </c>
      <c r="AU641" s="20" t="s">
        <v>88</v>
      </c>
    </row>
    <row r="642" spans="2:51" s="13" customFormat="1" ht="11.25">
      <c r="B642" s="195"/>
      <c r="C642" s="196"/>
      <c r="D642" s="197" t="s">
        <v>159</v>
      </c>
      <c r="E642" s="198" t="s">
        <v>21</v>
      </c>
      <c r="F642" s="199" t="s">
        <v>937</v>
      </c>
      <c r="G642" s="196"/>
      <c r="H642" s="200">
        <v>1</v>
      </c>
      <c r="I642" s="201"/>
      <c r="J642" s="196"/>
      <c r="K642" s="196"/>
      <c r="L642" s="202"/>
      <c r="M642" s="203"/>
      <c r="N642" s="204"/>
      <c r="O642" s="204"/>
      <c r="P642" s="204"/>
      <c r="Q642" s="204"/>
      <c r="R642" s="204"/>
      <c r="S642" s="204"/>
      <c r="T642" s="205"/>
      <c r="AT642" s="206" t="s">
        <v>159</v>
      </c>
      <c r="AU642" s="206" t="s">
        <v>88</v>
      </c>
      <c r="AV642" s="13" t="s">
        <v>88</v>
      </c>
      <c r="AW642" s="13" t="s">
        <v>34</v>
      </c>
      <c r="AX642" s="13" t="s">
        <v>73</v>
      </c>
      <c r="AY642" s="206" t="s">
        <v>151</v>
      </c>
    </row>
    <row r="643" spans="2:51" s="14" customFormat="1" ht="11.25">
      <c r="B643" s="207"/>
      <c r="C643" s="208"/>
      <c r="D643" s="197" t="s">
        <v>159</v>
      </c>
      <c r="E643" s="209" t="s">
        <v>21</v>
      </c>
      <c r="F643" s="210" t="s">
        <v>161</v>
      </c>
      <c r="G643" s="208"/>
      <c r="H643" s="211">
        <v>1</v>
      </c>
      <c r="I643" s="212"/>
      <c r="J643" s="208"/>
      <c r="K643" s="208"/>
      <c r="L643" s="213"/>
      <c r="M643" s="214"/>
      <c r="N643" s="215"/>
      <c r="O643" s="215"/>
      <c r="P643" s="215"/>
      <c r="Q643" s="215"/>
      <c r="R643" s="215"/>
      <c r="S643" s="215"/>
      <c r="T643" s="216"/>
      <c r="AT643" s="217" t="s">
        <v>159</v>
      </c>
      <c r="AU643" s="217" t="s">
        <v>88</v>
      </c>
      <c r="AV643" s="14" t="s">
        <v>162</v>
      </c>
      <c r="AW643" s="14" t="s">
        <v>34</v>
      </c>
      <c r="AX643" s="14" t="s">
        <v>81</v>
      </c>
      <c r="AY643" s="217" t="s">
        <v>151</v>
      </c>
    </row>
    <row r="644" spans="1:65" s="2" customFormat="1" ht="24.2" customHeight="1">
      <c r="A644" s="37"/>
      <c r="B644" s="38"/>
      <c r="C644" s="182" t="s">
        <v>938</v>
      </c>
      <c r="D644" s="182" t="s">
        <v>153</v>
      </c>
      <c r="E644" s="183" t="s">
        <v>939</v>
      </c>
      <c r="F644" s="184" t="s">
        <v>940</v>
      </c>
      <c r="G644" s="185" t="s">
        <v>276</v>
      </c>
      <c r="H644" s="186">
        <v>0.038</v>
      </c>
      <c r="I644" s="187"/>
      <c r="J644" s="188">
        <f>ROUND(I644*H644,2)</f>
        <v>0</v>
      </c>
      <c r="K644" s="184" t="s">
        <v>165</v>
      </c>
      <c r="L644" s="42"/>
      <c r="M644" s="189" t="s">
        <v>21</v>
      </c>
      <c r="N644" s="190" t="s">
        <v>45</v>
      </c>
      <c r="O644" s="67"/>
      <c r="P644" s="191">
        <f>O644*H644</f>
        <v>0</v>
      </c>
      <c r="Q644" s="191">
        <v>0</v>
      </c>
      <c r="R644" s="191">
        <f>Q644*H644</f>
        <v>0</v>
      </c>
      <c r="S644" s="191">
        <v>0</v>
      </c>
      <c r="T644" s="192">
        <f>S644*H644</f>
        <v>0</v>
      </c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R644" s="193" t="s">
        <v>258</v>
      </c>
      <c r="AT644" s="193" t="s">
        <v>153</v>
      </c>
      <c r="AU644" s="193" t="s">
        <v>88</v>
      </c>
      <c r="AY644" s="20" t="s">
        <v>151</v>
      </c>
      <c r="BE644" s="194">
        <f>IF(N644="základní",J644,0)</f>
        <v>0</v>
      </c>
      <c r="BF644" s="194">
        <f>IF(N644="snížená",J644,0)</f>
        <v>0</v>
      </c>
      <c r="BG644" s="194">
        <f>IF(N644="zákl. přenesená",J644,0)</f>
        <v>0</v>
      </c>
      <c r="BH644" s="194">
        <f>IF(N644="sníž. přenesená",J644,0)</f>
        <v>0</v>
      </c>
      <c r="BI644" s="194">
        <f>IF(N644="nulová",J644,0)</f>
        <v>0</v>
      </c>
      <c r="BJ644" s="20" t="s">
        <v>88</v>
      </c>
      <c r="BK644" s="194">
        <f>ROUND(I644*H644,2)</f>
        <v>0</v>
      </c>
      <c r="BL644" s="20" t="s">
        <v>258</v>
      </c>
      <c r="BM644" s="193" t="s">
        <v>941</v>
      </c>
    </row>
    <row r="645" spans="1:47" s="2" customFormat="1" ht="11.25">
      <c r="A645" s="37"/>
      <c r="B645" s="38"/>
      <c r="C645" s="39"/>
      <c r="D645" s="218" t="s">
        <v>167</v>
      </c>
      <c r="E645" s="39"/>
      <c r="F645" s="219" t="s">
        <v>942</v>
      </c>
      <c r="G645" s="39"/>
      <c r="H645" s="39"/>
      <c r="I645" s="220"/>
      <c r="J645" s="39"/>
      <c r="K645" s="39"/>
      <c r="L645" s="42"/>
      <c r="M645" s="221"/>
      <c r="N645" s="222"/>
      <c r="O645" s="67"/>
      <c r="P645" s="67"/>
      <c r="Q645" s="67"/>
      <c r="R645" s="67"/>
      <c r="S645" s="67"/>
      <c r="T645" s="68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T645" s="20" t="s">
        <v>167</v>
      </c>
      <c r="AU645" s="20" t="s">
        <v>88</v>
      </c>
    </row>
    <row r="646" spans="1:65" s="2" customFormat="1" ht="24.2" customHeight="1">
      <c r="A646" s="37"/>
      <c r="B646" s="38"/>
      <c r="C646" s="182" t="s">
        <v>943</v>
      </c>
      <c r="D646" s="182" t="s">
        <v>153</v>
      </c>
      <c r="E646" s="183" t="s">
        <v>944</v>
      </c>
      <c r="F646" s="184" t="s">
        <v>945</v>
      </c>
      <c r="G646" s="185" t="s">
        <v>276</v>
      </c>
      <c r="H646" s="186">
        <v>0.038</v>
      </c>
      <c r="I646" s="187"/>
      <c r="J646" s="188">
        <f>ROUND(I646*H646,2)</f>
        <v>0</v>
      </c>
      <c r="K646" s="184" t="s">
        <v>165</v>
      </c>
      <c r="L646" s="42"/>
      <c r="M646" s="189" t="s">
        <v>21</v>
      </c>
      <c r="N646" s="190" t="s">
        <v>45</v>
      </c>
      <c r="O646" s="67"/>
      <c r="P646" s="191">
        <f>O646*H646</f>
        <v>0</v>
      </c>
      <c r="Q646" s="191">
        <v>0</v>
      </c>
      <c r="R646" s="191">
        <f>Q646*H646</f>
        <v>0</v>
      </c>
      <c r="S646" s="191">
        <v>0</v>
      </c>
      <c r="T646" s="192">
        <f>S646*H646</f>
        <v>0</v>
      </c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R646" s="193" t="s">
        <v>258</v>
      </c>
      <c r="AT646" s="193" t="s">
        <v>153</v>
      </c>
      <c r="AU646" s="193" t="s">
        <v>88</v>
      </c>
      <c r="AY646" s="20" t="s">
        <v>151</v>
      </c>
      <c r="BE646" s="194">
        <f>IF(N646="základní",J646,0)</f>
        <v>0</v>
      </c>
      <c r="BF646" s="194">
        <f>IF(N646="snížená",J646,0)</f>
        <v>0</v>
      </c>
      <c r="BG646" s="194">
        <f>IF(N646="zákl. přenesená",J646,0)</f>
        <v>0</v>
      </c>
      <c r="BH646" s="194">
        <f>IF(N646="sníž. přenesená",J646,0)</f>
        <v>0</v>
      </c>
      <c r="BI646" s="194">
        <f>IF(N646="nulová",J646,0)</f>
        <v>0</v>
      </c>
      <c r="BJ646" s="20" t="s">
        <v>88</v>
      </c>
      <c r="BK646" s="194">
        <f>ROUND(I646*H646,2)</f>
        <v>0</v>
      </c>
      <c r="BL646" s="20" t="s">
        <v>258</v>
      </c>
      <c r="BM646" s="193" t="s">
        <v>946</v>
      </c>
    </row>
    <row r="647" spans="1:47" s="2" customFormat="1" ht="11.25">
      <c r="A647" s="37"/>
      <c r="B647" s="38"/>
      <c r="C647" s="39"/>
      <c r="D647" s="218" t="s">
        <v>167</v>
      </c>
      <c r="E647" s="39"/>
      <c r="F647" s="219" t="s">
        <v>947</v>
      </c>
      <c r="G647" s="39"/>
      <c r="H647" s="39"/>
      <c r="I647" s="220"/>
      <c r="J647" s="39"/>
      <c r="K647" s="39"/>
      <c r="L647" s="42"/>
      <c r="M647" s="221"/>
      <c r="N647" s="222"/>
      <c r="O647" s="67"/>
      <c r="P647" s="67"/>
      <c r="Q647" s="67"/>
      <c r="R647" s="67"/>
      <c r="S647" s="67"/>
      <c r="T647" s="68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T647" s="20" t="s">
        <v>167</v>
      </c>
      <c r="AU647" s="20" t="s">
        <v>88</v>
      </c>
    </row>
    <row r="648" spans="2:63" s="12" customFormat="1" ht="22.9" customHeight="1">
      <c r="B648" s="166"/>
      <c r="C648" s="167"/>
      <c r="D648" s="168" t="s">
        <v>72</v>
      </c>
      <c r="E648" s="180" t="s">
        <v>948</v>
      </c>
      <c r="F648" s="180" t="s">
        <v>949</v>
      </c>
      <c r="G648" s="167"/>
      <c r="H648" s="167"/>
      <c r="I648" s="170"/>
      <c r="J648" s="181">
        <f>BK648</f>
        <v>0</v>
      </c>
      <c r="K648" s="167"/>
      <c r="L648" s="172"/>
      <c r="M648" s="173"/>
      <c r="N648" s="174"/>
      <c r="O648" s="174"/>
      <c r="P648" s="175">
        <f>SUM(P649:P680)</f>
        <v>0</v>
      </c>
      <c r="Q648" s="174"/>
      <c r="R648" s="175">
        <f>SUM(R649:R680)</f>
        <v>0.0921528</v>
      </c>
      <c r="S648" s="174"/>
      <c r="T648" s="176">
        <f>SUM(T649:T680)</f>
        <v>0</v>
      </c>
      <c r="AR648" s="177" t="s">
        <v>88</v>
      </c>
      <c r="AT648" s="178" t="s">
        <v>72</v>
      </c>
      <c r="AU648" s="178" t="s">
        <v>81</v>
      </c>
      <c r="AY648" s="177" t="s">
        <v>151</v>
      </c>
      <c r="BK648" s="179">
        <f>SUM(BK649:BK680)</f>
        <v>0</v>
      </c>
    </row>
    <row r="649" spans="1:65" s="2" customFormat="1" ht="16.5" customHeight="1">
      <c r="A649" s="37"/>
      <c r="B649" s="38"/>
      <c r="C649" s="182" t="s">
        <v>950</v>
      </c>
      <c r="D649" s="182" t="s">
        <v>153</v>
      </c>
      <c r="E649" s="183" t="s">
        <v>951</v>
      </c>
      <c r="F649" s="184" t="s">
        <v>952</v>
      </c>
      <c r="G649" s="185" t="s">
        <v>200</v>
      </c>
      <c r="H649" s="186">
        <v>2.6</v>
      </c>
      <c r="I649" s="187"/>
      <c r="J649" s="188">
        <f>ROUND(I649*H649,2)</f>
        <v>0</v>
      </c>
      <c r="K649" s="184" t="s">
        <v>165</v>
      </c>
      <c r="L649" s="42"/>
      <c r="M649" s="189" t="s">
        <v>21</v>
      </c>
      <c r="N649" s="190" t="s">
        <v>45</v>
      </c>
      <c r="O649" s="67"/>
      <c r="P649" s="191">
        <f>O649*H649</f>
        <v>0</v>
      </c>
      <c r="Q649" s="191">
        <v>0.0004</v>
      </c>
      <c r="R649" s="191">
        <f>Q649*H649</f>
        <v>0.0010400000000000001</v>
      </c>
      <c r="S649" s="191">
        <v>0</v>
      </c>
      <c r="T649" s="192">
        <f>S649*H649</f>
        <v>0</v>
      </c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R649" s="193" t="s">
        <v>258</v>
      </c>
      <c r="AT649" s="193" t="s">
        <v>153</v>
      </c>
      <c r="AU649" s="193" t="s">
        <v>88</v>
      </c>
      <c r="AY649" s="20" t="s">
        <v>151</v>
      </c>
      <c r="BE649" s="194">
        <f>IF(N649="základní",J649,0)</f>
        <v>0</v>
      </c>
      <c r="BF649" s="194">
        <f>IF(N649="snížená",J649,0)</f>
        <v>0</v>
      </c>
      <c r="BG649" s="194">
        <f>IF(N649="zákl. přenesená",J649,0)</f>
        <v>0</v>
      </c>
      <c r="BH649" s="194">
        <f>IF(N649="sníž. přenesená",J649,0)</f>
        <v>0</v>
      </c>
      <c r="BI649" s="194">
        <f>IF(N649="nulová",J649,0)</f>
        <v>0</v>
      </c>
      <c r="BJ649" s="20" t="s">
        <v>88</v>
      </c>
      <c r="BK649" s="194">
        <f>ROUND(I649*H649,2)</f>
        <v>0</v>
      </c>
      <c r="BL649" s="20" t="s">
        <v>258</v>
      </c>
      <c r="BM649" s="193" t="s">
        <v>953</v>
      </c>
    </row>
    <row r="650" spans="1:47" s="2" customFormat="1" ht="11.25">
      <c r="A650" s="37"/>
      <c r="B650" s="38"/>
      <c r="C650" s="39"/>
      <c r="D650" s="218" t="s">
        <v>167</v>
      </c>
      <c r="E650" s="39"/>
      <c r="F650" s="219" t="s">
        <v>954</v>
      </c>
      <c r="G650" s="39"/>
      <c r="H650" s="39"/>
      <c r="I650" s="220"/>
      <c r="J650" s="39"/>
      <c r="K650" s="39"/>
      <c r="L650" s="42"/>
      <c r="M650" s="221"/>
      <c r="N650" s="222"/>
      <c r="O650" s="67"/>
      <c r="P650" s="67"/>
      <c r="Q650" s="67"/>
      <c r="R650" s="67"/>
      <c r="S650" s="67"/>
      <c r="T650" s="68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T650" s="20" t="s">
        <v>167</v>
      </c>
      <c r="AU650" s="20" t="s">
        <v>88</v>
      </c>
    </row>
    <row r="651" spans="2:51" s="13" customFormat="1" ht="11.25">
      <c r="B651" s="195"/>
      <c r="C651" s="196"/>
      <c r="D651" s="197" t="s">
        <v>159</v>
      </c>
      <c r="E651" s="198" t="s">
        <v>21</v>
      </c>
      <c r="F651" s="199" t="s">
        <v>665</v>
      </c>
      <c r="G651" s="196"/>
      <c r="H651" s="200">
        <v>2.6</v>
      </c>
      <c r="I651" s="201"/>
      <c r="J651" s="196"/>
      <c r="K651" s="196"/>
      <c r="L651" s="202"/>
      <c r="M651" s="203"/>
      <c r="N651" s="204"/>
      <c r="O651" s="204"/>
      <c r="P651" s="204"/>
      <c r="Q651" s="204"/>
      <c r="R651" s="204"/>
      <c r="S651" s="204"/>
      <c r="T651" s="205"/>
      <c r="AT651" s="206" t="s">
        <v>159</v>
      </c>
      <c r="AU651" s="206" t="s">
        <v>88</v>
      </c>
      <c r="AV651" s="13" t="s">
        <v>88</v>
      </c>
      <c r="AW651" s="13" t="s">
        <v>34</v>
      </c>
      <c r="AX651" s="13" t="s">
        <v>73</v>
      </c>
      <c r="AY651" s="206" t="s">
        <v>151</v>
      </c>
    </row>
    <row r="652" spans="2:51" s="14" customFormat="1" ht="11.25">
      <c r="B652" s="207"/>
      <c r="C652" s="208"/>
      <c r="D652" s="197" t="s">
        <v>159</v>
      </c>
      <c r="E652" s="209" t="s">
        <v>21</v>
      </c>
      <c r="F652" s="210" t="s">
        <v>161</v>
      </c>
      <c r="G652" s="208"/>
      <c r="H652" s="211">
        <v>2.6</v>
      </c>
      <c r="I652" s="212"/>
      <c r="J652" s="208"/>
      <c r="K652" s="208"/>
      <c r="L652" s="213"/>
      <c r="M652" s="214"/>
      <c r="N652" s="215"/>
      <c r="O652" s="215"/>
      <c r="P652" s="215"/>
      <c r="Q652" s="215"/>
      <c r="R652" s="215"/>
      <c r="S652" s="215"/>
      <c r="T652" s="216"/>
      <c r="AT652" s="217" t="s">
        <v>159</v>
      </c>
      <c r="AU652" s="217" t="s">
        <v>88</v>
      </c>
      <c r="AV652" s="14" t="s">
        <v>162</v>
      </c>
      <c r="AW652" s="14" t="s">
        <v>34</v>
      </c>
      <c r="AX652" s="14" t="s">
        <v>81</v>
      </c>
      <c r="AY652" s="217" t="s">
        <v>151</v>
      </c>
    </row>
    <row r="653" spans="1:65" s="2" customFormat="1" ht="16.5" customHeight="1">
      <c r="A653" s="37"/>
      <c r="B653" s="38"/>
      <c r="C653" s="245" t="s">
        <v>955</v>
      </c>
      <c r="D653" s="245" t="s">
        <v>304</v>
      </c>
      <c r="E653" s="246" t="s">
        <v>956</v>
      </c>
      <c r="F653" s="247" t="s">
        <v>957</v>
      </c>
      <c r="G653" s="248" t="s">
        <v>200</v>
      </c>
      <c r="H653" s="249">
        <v>2.6</v>
      </c>
      <c r="I653" s="250"/>
      <c r="J653" s="251">
        <f>ROUND(I653*H653,2)</f>
        <v>0</v>
      </c>
      <c r="K653" s="247" t="s">
        <v>156</v>
      </c>
      <c r="L653" s="252"/>
      <c r="M653" s="253" t="s">
        <v>21</v>
      </c>
      <c r="N653" s="254" t="s">
        <v>45</v>
      </c>
      <c r="O653" s="67"/>
      <c r="P653" s="191">
        <f>O653*H653</f>
        <v>0</v>
      </c>
      <c r="Q653" s="191">
        <v>0</v>
      </c>
      <c r="R653" s="191">
        <f>Q653*H653</f>
        <v>0</v>
      </c>
      <c r="S653" s="191">
        <v>0</v>
      </c>
      <c r="T653" s="192">
        <f>S653*H653</f>
        <v>0</v>
      </c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R653" s="193" t="s">
        <v>364</v>
      </c>
      <c r="AT653" s="193" t="s">
        <v>304</v>
      </c>
      <c r="AU653" s="193" t="s">
        <v>88</v>
      </c>
      <c r="AY653" s="20" t="s">
        <v>151</v>
      </c>
      <c r="BE653" s="194">
        <f>IF(N653="základní",J653,0)</f>
        <v>0</v>
      </c>
      <c r="BF653" s="194">
        <f>IF(N653="snížená",J653,0)</f>
        <v>0</v>
      </c>
      <c r="BG653" s="194">
        <f>IF(N653="zákl. přenesená",J653,0)</f>
        <v>0</v>
      </c>
      <c r="BH653" s="194">
        <f>IF(N653="sníž. přenesená",J653,0)</f>
        <v>0</v>
      </c>
      <c r="BI653" s="194">
        <f>IF(N653="nulová",J653,0)</f>
        <v>0</v>
      </c>
      <c r="BJ653" s="20" t="s">
        <v>88</v>
      </c>
      <c r="BK653" s="194">
        <f>ROUND(I653*H653,2)</f>
        <v>0</v>
      </c>
      <c r="BL653" s="20" t="s">
        <v>258</v>
      </c>
      <c r="BM653" s="193" t="s">
        <v>958</v>
      </c>
    </row>
    <row r="654" spans="1:47" s="2" customFormat="1" ht="19.5">
      <c r="A654" s="37"/>
      <c r="B654" s="38"/>
      <c r="C654" s="39"/>
      <c r="D654" s="197" t="s">
        <v>255</v>
      </c>
      <c r="E654" s="39"/>
      <c r="F654" s="244" t="s">
        <v>959</v>
      </c>
      <c r="G654" s="39"/>
      <c r="H654" s="39"/>
      <c r="I654" s="220"/>
      <c r="J654" s="39"/>
      <c r="K654" s="39"/>
      <c r="L654" s="42"/>
      <c r="M654" s="221"/>
      <c r="N654" s="222"/>
      <c r="O654" s="67"/>
      <c r="P654" s="67"/>
      <c r="Q654" s="67"/>
      <c r="R654" s="67"/>
      <c r="S654" s="67"/>
      <c r="T654" s="68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T654" s="20" t="s">
        <v>255</v>
      </c>
      <c r="AU654" s="20" t="s">
        <v>88</v>
      </c>
    </row>
    <row r="655" spans="1:65" s="2" customFormat="1" ht="16.5" customHeight="1">
      <c r="A655" s="37"/>
      <c r="B655" s="38"/>
      <c r="C655" s="182" t="s">
        <v>960</v>
      </c>
      <c r="D655" s="182" t="s">
        <v>153</v>
      </c>
      <c r="E655" s="183" t="s">
        <v>961</v>
      </c>
      <c r="F655" s="184" t="s">
        <v>962</v>
      </c>
      <c r="G655" s="185" t="s">
        <v>589</v>
      </c>
      <c r="H655" s="186">
        <v>2</v>
      </c>
      <c r="I655" s="187"/>
      <c r="J655" s="188">
        <f>ROUND(I655*H655,2)</f>
        <v>0</v>
      </c>
      <c r="K655" s="184" t="s">
        <v>165</v>
      </c>
      <c r="L655" s="42"/>
      <c r="M655" s="189" t="s">
        <v>21</v>
      </c>
      <c r="N655" s="190" t="s">
        <v>45</v>
      </c>
      <c r="O655" s="67"/>
      <c r="P655" s="191">
        <f>O655*H655</f>
        <v>0</v>
      </c>
      <c r="Q655" s="191">
        <v>0</v>
      </c>
      <c r="R655" s="191">
        <f>Q655*H655</f>
        <v>0</v>
      </c>
      <c r="S655" s="191">
        <v>0</v>
      </c>
      <c r="T655" s="192">
        <f>S655*H655</f>
        <v>0</v>
      </c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R655" s="193" t="s">
        <v>258</v>
      </c>
      <c r="AT655" s="193" t="s">
        <v>153</v>
      </c>
      <c r="AU655" s="193" t="s">
        <v>88</v>
      </c>
      <c r="AY655" s="20" t="s">
        <v>151</v>
      </c>
      <c r="BE655" s="194">
        <f>IF(N655="základní",J655,0)</f>
        <v>0</v>
      </c>
      <c r="BF655" s="194">
        <f>IF(N655="snížená",J655,0)</f>
        <v>0</v>
      </c>
      <c r="BG655" s="194">
        <f>IF(N655="zákl. přenesená",J655,0)</f>
        <v>0</v>
      </c>
      <c r="BH655" s="194">
        <f>IF(N655="sníž. přenesená",J655,0)</f>
        <v>0</v>
      </c>
      <c r="BI655" s="194">
        <f>IF(N655="nulová",J655,0)</f>
        <v>0</v>
      </c>
      <c r="BJ655" s="20" t="s">
        <v>88</v>
      </c>
      <c r="BK655" s="194">
        <f>ROUND(I655*H655,2)</f>
        <v>0</v>
      </c>
      <c r="BL655" s="20" t="s">
        <v>258</v>
      </c>
      <c r="BM655" s="193" t="s">
        <v>963</v>
      </c>
    </row>
    <row r="656" spans="1:47" s="2" customFormat="1" ht="11.25">
      <c r="A656" s="37"/>
      <c r="B656" s="38"/>
      <c r="C656" s="39"/>
      <c r="D656" s="218" t="s">
        <v>167</v>
      </c>
      <c r="E656" s="39"/>
      <c r="F656" s="219" t="s">
        <v>964</v>
      </c>
      <c r="G656" s="39"/>
      <c r="H656" s="39"/>
      <c r="I656" s="220"/>
      <c r="J656" s="39"/>
      <c r="K656" s="39"/>
      <c r="L656" s="42"/>
      <c r="M656" s="221"/>
      <c r="N656" s="222"/>
      <c r="O656" s="67"/>
      <c r="P656" s="67"/>
      <c r="Q656" s="67"/>
      <c r="R656" s="67"/>
      <c r="S656" s="67"/>
      <c r="T656" s="68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T656" s="20" t="s">
        <v>167</v>
      </c>
      <c r="AU656" s="20" t="s">
        <v>88</v>
      </c>
    </row>
    <row r="657" spans="2:51" s="13" customFormat="1" ht="11.25">
      <c r="B657" s="195"/>
      <c r="C657" s="196"/>
      <c r="D657" s="197" t="s">
        <v>159</v>
      </c>
      <c r="E657" s="198" t="s">
        <v>21</v>
      </c>
      <c r="F657" s="199" t="s">
        <v>965</v>
      </c>
      <c r="G657" s="196"/>
      <c r="H657" s="200">
        <v>2</v>
      </c>
      <c r="I657" s="201"/>
      <c r="J657" s="196"/>
      <c r="K657" s="196"/>
      <c r="L657" s="202"/>
      <c r="M657" s="203"/>
      <c r="N657" s="204"/>
      <c r="O657" s="204"/>
      <c r="P657" s="204"/>
      <c r="Q657" s="204"/>
      <c r="R657" s="204"/>
      <c r="S657" s="204"/>
      <c r="T657" s="205"/>
      <c r="AT657" s="206" t="s">
        <v>159</v>
      </c>
      <c r="AU657" s="206" t="s">
        <v>88</v>
      </c>
      <c r="AV657" s="13" t="s">
        <v>88</v>
      </c>
      <c r="AW657" s="13" t="s">
        <v>34</v>
      </c>
      <c r="AX657" s="13" t="s">
        <v>73</v>
      </c>
      <c r="AY657" s="206" t="s">
        <v>151</v>
      </c>
    </row>
    <row r="658" spans="2:51" s="14" customFormat="1" ht="11.25">
      <c r="B658" s="207"/>
      <c r="C658" s="208"/>
      <c r="D658" s="197" t="s">
        <v>159</v>
      </c>
      <c r="E658" s="209" t="s">
        <v>21</v>
      </c>
      <c r="F658" s="210" t="s">
        <v>161</v>
      </c>
      <c r="G658" s="208"/>
      <c r="H658" s="211">
        <v>2</v>
      </c>
      <c r="I658" s="212"/>
      <c r="J658" s="208"/>
      <c r="K658" s="208"/>
      <c r="L658" s="213"/>
      <c r="M658" s="214"/>
      <c r="N658" s="215"/>
      <c r="O658" s="215"/>
      <c r="P658" s="215"/>
      <c r="Q658" s="215"/>
      <c r="R658" s="215"/>
      <c r="S658" s="215"/>
      <c r="T658" s="216"/>
      <c r="AT658" s="217" t="s">
        <v>159</v>
      </c>
      <c r="AU658" s="217" t="s">
        <v>88</v>
      </c>
      <c r="AV658" s="14" t="s">
        <v>162</v>
      </c>
      <c r="AW658" s="14" t="s">
        <v>34</v>
      </c>
      <c r="AX658" s="14" t="s">
        <v>81</v>
      </c>
      <c r="AY658" s="217" t="s">
        <v>151</v>
      </c>
    </row>
    <row r="659" spans="1:65" s="2" customFormat="1" ht="16.5" customHeight="1">
      <c r="A659" s="37"/>
      <c r="B659" s="38"/>
      <c r="C659" s="245" t="s">
        <v>966</v>
      </c>
      <c r="D659" s="245" t="s">
        <v>304</v>
      </c>
      <c r="E659" s="246" t="s">
        <v>967</v>
      </c>
      <c r="F659" s="247" t="s">
        <v>968</v>
      </c>
      <c r="G659" s="248" t="s">
        <v>96</v>
      </c>
      <c r="H659" s="249">
        <v>3.36</v>
      </c>
      <c r="I659" s="250"/>
      <c r="J659" s="251">
        <f>ROUND(I659*H659,2)</f>
        <v>0</v>
      </c>
      <c r="K659" s="247" t="s">
        <v>165</v>
      </c>
      <c r="L659" s="252"/>
      <c r="M659" s="253" t="s">
        <v>21</v>
      </c>
      <c r="N659" s="254" t="s">
        <v>45</v>
      </c>
      <c r="O659" s="67"/>
      <c r="P659" s="191">
        <f>O659*H659</f>
        <v>0</v>
      </c>
      <c r="Q659" s="191">
        <v>0.02423</v>
      </c>
      <c r="R659" s="191">
        <f>Q659*H659</f>
        <v>0.08141280000000001</v>
      </c>
      <c r="S659" s="191">
        <v>0</v>
      </c>
      <c r="T659" s="192">
        <f>S659*H659</f>
        <v>0</v>
      </c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R659" s="193" t="s">
        <v>364</v>
      </c>
      <c r="AT659" s="193" t="s">
        <v>304</v>
      </c>
      <c r="AU659" s="193" t="s">
        <v>88</v>
      </c>
      <c r="AY659" s="20" t="s">
        <v>151</v>
      </c>
      <c r="BE659" s="194">
        <f>IF(N659="základní",J659,0)</f>
        <v>0</v>
      </c>
      <c r="BF659" s="194">
        <f>IF(N659="snížená",J659,0)</f>
        <v>0</v>
      </c>
      <c r="BG659" s="194">
        <f>IF(N659="zákl. přenesená",J659,0)</f>
        <v>0</v>
      </c>
      <c r="BH659" s="194">
        <f>IF(N659="sníž. přenesená",J659,0)</f>
        <v>0</v>
      </c>
      <c r="BI659" s="194">
        <f>IF(N659="nulová",J659,0)</f>
        <v>0</v>
      </c>
      <c r="BJ659" s="20" t="s">
        <v>88</v>
      </c>
      <c r="BK659" s="194">
        <f>ROUND(I659*H659,2)</f>
        <v>0</v>
      </c>
      <c r="BL659" s="20" t="s">
        <v>258</v>
      </c>
      <c r="BM659" s="193" t="s">
        <v>969</v>
      </c>
    </row>
    <row r="660" spans="1:47" s="2" customFormat="1" ht="19.5">
      <c r="A660" s="37"/>
      <c r="B660" s="38"/>
      <c r="C660" s="39"/>
      <c r="D660" s="197" t="s">
        <v>255</v>
      </c>
      <c r="E660" s="39"/>
      <c r="F660" s="244" t="s">
        <v>970</v>
      </c>
      <c r="G660" s="39"/>
      <c r="H660" s="39"/>
      <c r="I660" s="220"/>
      <c r="J660" s="39"/>
      <c r="K660" s="39"/>
      <c r="L660" s="42"/>
      <c r="M660" s="221"/>
      <c r="N660" s="222"/>
      <c r="O660" s="67"/>
      <c r="P660" s="67"/>
      <c r="Q660" s="67"/>
      <c r="R660" s="67"/>
      <c r="S660" s="67"/>
      <c r="T660" s="68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T660" s="20" t="s">
        <v>255</v>
      </c>
      <c r="AU660" s="20" t="s">
        <v>88</v>
      </c>
    </row>
    <row r="661" spans="2:51" s="13" customFormat="1" ht="11.25">
      <c r="B661" s="195"/>
      <c r="C661" s="196"/>
      <c r="D661" s="197" t="s">
        <v>159</v>
      </c>
      <c r="E661" s="198" t="s">
        <v>21</v>
      </c>
      <c r="F661" s="199" t="s">
        <v>971</v>
      </c>
      <c r="G661" s="196"/>
      <c r="H661" s="200">
        <v>3.36</v>
      </c>
      <c r="I661" s="201"/>
      <c r="J661" s="196"/>
      <c r="K661" s="196"/>
      <c r="L661" s="202"/>
      <c r="M661" s="203"/>
      <c r="N661" s="204"/>
      <c r="O661" s="204"/>
      <c r="P661" s="204"/>
      <c r="Q661" s="204"/>
      <c r="R661" s="204"/>
      <c r="S661" s="204"/>
      <c r="T661" s="205"/>
      <c r="AT661" s="206" t="s">
        <v>159</v>
      </c>
      <c r="AU661" s="206" t="s">
        <v>88</v>
      </c>
      <c r="AV661" s="13" t="s">
        <v>88</v>
      </c>
      <c r="AW661" s="13" t="s">
        <v>34</v>
      </c>
      <c r="AX661" s="13" t="s">
        <v>73</v>
      </c>
      <c r="AY661" s="206" t="s">
        <v>151</v>
      </c>
    </row>
    <row r="662" spans="2:51" s="14" customFormat="1" ht="11.25">
      <c r="B662" s="207"/>
      <c r="C662" s="208"/>
      <c r="D662" s="197" t="s">
        <v>159</v>
      </c>
      <c r="E662" s="209" t="s">
        <v>21</v>
      </c>
      <c r="F662" s="210" t="s">
        <v>161</v>
      </c>
      <c r="G662" s="208"/>
      <c r="H662" s="211">
        <v>3.36</v>
      </c>
      <c r="I662" s="212"/>
      <c r="J662" s="208"/>
      <c r="K662" s="208"/>
      <c r="L662" s="213"/>
      <c r="M662" s="214"/>
      <c r="N662" s="215"/>
      <c r="O662" s="215"/>
      <c r="P662" s="215"/>
      <c r="Q662" s="215"/>
      <c r="R662" s="215"/>
      <c r="S662" s="215"/>
      <c r="T662" s="216"/>
      <c r="AT662" s="217" t="s">
        <v>159</v>
      </c>
      <c r="AU662" s="217" t="s">
        <v>88</v>
      </c>
      <c r="AV662" s="14" t="s">
        <v>162</v>
      </c>
      <c r="AW662" s="14" t="s">
        <v>34</v>
      </c>
      <c r="AX662" s="14" t="s">
        <v>81</v>
      </c>
      <c r="AY662" s="217" t="s">
        <v>151</v>
      </c>
    </row>
    <row r="663" spans="1:65" s="2" customFormat="1" ht="16.5" customHeight="1">
      <c r="A663" s="37"/>
      <c r="B663" s="38"/>
      <c r="C663" s="182" t="s">
        <v>972</v>
      </c>
      <c r="D663" s="182" t="s">
        <v>153</v>
      </c>
      <c r="E663" s="183" t="s">
        <v>973</v>
      </c>
      <c r="F663" s="184" t="s">
        <v>974</v>
      </c>
      <c r="G663" s="185" t="s">
        <v>200</v>
      </c>
      <c r="H663" s="186">
        <v>10</v>
      </c>
      <c r="I663" s="187"/>
      <c r="J663" s="188">
        <f>ROUND(I663*H663,2)</f>
        <v>0</v>
      </c>
      <c r="K663" s="184" t="s">
        <v>165</v>
      </c>
      <c r="L663" s="42"/>
      <c r="M663" s="189" t="s">
        <v>21</v>
      </c>
      <c r="N663" s="190" t="s">
        <v>45</v>
      </c>
      <c r="O663" s="67"/>
      <c r="P663" s="191">
        <f>O663*H663</f>
        <v>0</v>
      </c>
      <c r="Q663" s="191">
        <v>5E-05</v>
      </c>
      <c r="R663" s="191">
        <f>Q663*H663</f>
        <v>0.0005</v>
      </c>
      <c r="S663" s="191">
        <v>0</v>
      </c>
      <c r="T663" s="192">
        <f>S663*H663</f>
        <v>0</v>
      </c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R663" s="193" t="s">
        <v>258</v>
      </c>
      <c r="AT663" s="193" t="s">
        <v>153</v>
      </c>
      <c r="AU663" s="193" t="s">
        <v>88</v>
      </c>
      <c r="AY663" s="20" t="s">
        <v>151</v>
      </c>
      <c r="BE663" s="194">
        <f>IF(N663="základní",J663,0)</f>
        <v>0</v>
      </c>
      <c r="BF663" s="194">
        <f>IF(N663="snížená",J663,0)</f>
        <v>0</v>
      </c>
      <c r="BG663" s="194">
        <f>IF(N663="zákl. přenesená",J663,0)</f>
        <v>0</v>
      </c>
      <c r="BH663" s="194">
        <f>IF(N663="sníž. přenesená",J663,0)</f>
        <v>0</v>
      </c>
      <c r="BI663" s="194">
        <f>IF(N663="nulová",J663,0)</f>
        <v>0</v>
      </c>
      <c r="BJ663" s="20" t="s">
        <v>88</v>
      </c>
      <c r="BK663" s="194">
        <f>ROUND(I663*H663,2)</f>
        <v>0</v>
      </c>
      <c r="BL663" s="20" t="s">
        <v>258</v>
      </c>
      <c r="BM663" s="193" t="s">
        <v>975</v>
      </c>
    </row>
    <row r="664" spans="1:47" s="2" customFormat="1" ht="11.25">
      <c r="A664" s="37"/>
      <c r="B664" s="38"/>
      <c r="C664" s="39"/>
      <c r="D664" s="218" t="s">
        <v>167</v>
      </c>
      <c r="E664" s="39"/>
      <c r="F664" s="219" t="s">
        <v>976</v>
      </c>
      <c r="G664" s="39"/>
      <c r="H664" s="39"/>
      <c r="I664" s="220"/>
      <c r="J664" s="39"/>
      <c r="K664" s="39"/>
      <c r="L664" s="42"/>
      <c r="M664" s="221"/>
      <c r="N664" s="222"/>
      <c r="O664" s="67"/>
      <c r="P664" s="67"/>
      <c r="Q664" s="67"/>
      <c r="R664" s="67"/>
      <c r="S664" s="67"/>
      <c r="T664" s="68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T664" s="20" t="s">
        <v>167</v>
      </c>
      <c r="AU664" s="20" t="s">
        <v>88</v>
      </c>
    </row>
    <row r="665" spans="2:51" s="13" customFormat="1" ht="11.25">
      <c r="B665" s="195"/>
      <c r="C665" s="196"/>
      <c r="D665" s="197" t="s">
        <v>159</v>
      </c>
      <c r="E665" s="198" t="s">
        <v>21</v>
      </c>
      <c r="F665" s="199" t="s">
        <v>977</v>
      </c>
      <c r="G665" s="196"/>
      <c r="H665" s="200">
        <v>10</v>
      </c>
      <c r="I665" s="201"/>
      <c r="J665" s="196"/>
      <c r="K665" s="196"/>
      <c r="L665" s="202"/>
      <c r="M665" s="203"/>
      <c r="N665" s="204"/>
      <c r="O665" s="204"/>
      <c r="P665" s="204"/>
      <c r="Q665" s="204"/>
      <c r="R665" s="204"/>
      <c r="S665" s="204"/>
      <c r="T665" s="205"/>
      <c r="AT665" s="206" t="s">
        <v>159</v>
      </c>
      <c r="AU665" s="206" t="s">
        <v>88</v>
      </c>
      <c r="AV665" s="13" t="s">
        <v>88</v>
      </c>
      <c r="AW665" s="13" t="s">
        <v>34</v>
      </c>
      <c r="AX665" s="13" t="s">
        <v>73</v>
      </c>
      <c r="AY665" s="206" t="s">
        <v>151</v>
      </c>
    </row>
    <row r="666" spans="2:51" s="14" customFormat="1" ht="11.25">
      <c r="B666" s="207"/>
      <c r="C666" s="208"/>
      <c r="D666" s="197" t="s">
        <v>159</v>
      </c>
      <c r="E666" s="209" t="s">
        <v>21</v>
      </c>
      <c r="F666" s="210" t="s">
        <v>161</v>
      </c>
      <c r="G666" s="208"/>
      <c r="H666" s="211">
        <v>10</v>
      </c>
      <c r="I666" s="212"/>
      <c r="J666" s="208"/>
      <c r="K666" s="208"/>
      <c r="L666" s="213"/>
      <c r="M666" s="214"/>
      <c r="N666" s="215"/>
      <c r="O666" s="215"/>
      <c r="P666" s="215"/>
      <c r="Q666" s="215"/>
      <c r="R666" s="215"/>
      <c r="S666" s="215"/>
      <c r="T666" s="216"/>
      <c r="AT666" s="217" t="s">
        <v>159</v>
      </c>
      <c r="AU666" s="217" t="s">
        <v>88</v>
      </c>
      <c r="AV666" s="14" t="s">
        <v>162</v>
      </c>
      <c r="AW666" s="14" t="s">
        <v>34</v>
      </c>
      <c r="AX666" s="14" t="s">
        <v>81</v>
      </c>
      <c r="AY666" s="217" t="s">
        <v>151</v>
      </c>
    </row>
    <row r="667" spans="1:65" s="2" customFormat="1" ht="16.5" customHeight="1">
      <c r="A667" s="37"/>
      <c r="B667" s="38"/>
      <c r="C667" s="182" t="s">
        <v>978</v>
      </c>
      <c r="D667" s="182" t="s">
        <v>153</v>
      </c>
      <c r="E667" s="183" t="s">
        <v>979</v>
      </c>
      <c r="F667" s="184" t="s">
        <v>980</v>
      </c>
      <c r="G667" s="185" t="s">
        <v>589</v>
      </c>
      <c r="H667" s="186">
        <v>2</v>
      </c>
      <c r="I667" s="187"/>
      <c r="J667" s="188">
        <f>ROUND(I667*H667,2)</f>
        <v>0</v>
      </c>
      <c r="K667" s="184" t="s">
        <v>165</v>
      </c>
      <c r="L667" s="42"/>
      <c r="M667" s="189" t="s">
        <v>21</v>
      </c>
      <c r="N667" s="190" t="s">
        <v>45</v>
      </c>
      <c r="O667" s="67"/>
      <c r="P667" s="191">
        <f>O667*H667</f>
        <v>0</v>
      </c>
      <c r="Q667" s="191">
        <v>0</v>
      </c>
      <c r="R667" s="191">
        <f>Q667*H667</f>
        <v>0</v>
      </c>
      <c r="S667" s="191">
        <v>0</v>
      </c>
      <c r="T667" s="192">
        <f>S667*H667</f>
        <v>0</v>
      </c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R667" s="193" t="s">
        <v>258</v>
      </c>
      <c r="AT667" s="193" t="s">
        <v>153</v>
      </c>
      <c r="AU667" s="193" t="s">
        <v>88</v>
      </c>
      <c r="AY667" s="20" t="s">
        <v>151</v>
      </c>
      <c r="BE667" s="194">
        <f>IF(N667="základní",J667,0)</f>
        <v>0</v>
      </c>
      <c r="BF667" s="194">
        <f>IF(N667="snížená",J667,0)</f>
        <v>0</v>
      </c>
      <c r="BG667" s="194">
        <f>IF(N667="zákl. přenesená",J667,0)</f>
        <v>0</v>
      </c>
      <c r="BH667" s="194">
        <f>IF(N667="sníž. přenesená",J667,0)</f>
        <v>0</v>
      </c>
      <c r="BI667" s="194">
        <f>IF(N667="nulová",J667,0)</f>
        <v>0</v>
      </c>
      <c r="BJ667" s="20" t="s">
        <v>88</v>
      </c>
      <c r="BK667" s="194">
        <f>ROUND(I667*H667,2)</f>
        <v>0</v>
      </c>
      <c r="BL667" s="20" t="s">
        <v>258</v>
      </c>
      <c r="BM667" s="193" t="s">
        <v>981</v>
      </c>
    </row>
    <row r="668" spans="1:47" s="2" customFormat="1" ht="11.25">
      <c r="A668" s="37"/>
      <c r="B668" s="38"/>
      <c r="C668" s="39"/>
      <c r="D668" s="218" t="s">
        <v>167</v>
      </c>
      <c r="E668" s="39"/>
      <c r="F668" s="219" t="s">
        <v>982</v>
      </c>
      <c r="G668" s="39"/>
      <c r="H668" s="39"/>
      <c r="I668" s="220"/>
      <c r="J668" s="39"/>
      <c r="K668" s="39"/>
      <c r="L668" s="42"/>
      <c r="M668" s="221"/>
      <c r="N668" s="222"/>
      <c r="O668" s="67"/>
      <c r="P668" s="67"/>
      <c r="Q668" s="67"/>
      <c r="R668" s="67"/>
      <c r="S668" s="67"/>
      <c r="T668" s="68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T668" s="20" t="s">
        <v>167</v>
      </c>
      <c r="AU668" s="20" t="s">
        <v>88</v>
      </c>
    </row>
    <row r="669" spans="2:51" s="13" customFormat="1" ht="11.25">
      <c r="B669" s="195"/>
      <c r="C669" s="196"/>
      <c r="D669" s="197" t="s">
        <v>159</v>
      </c>
      <c r="E669" s="198" t="s">
        <v>21</v>
      </c>
      <c r="F669" s="199" t="s">
        <v>983</v>
      </c>
      <c r="G669" s="196"/>
      <c r="H669" s="200">
        <v>2</v>
      </c>
      <c r="I669" s="201"/>
      <c r="J669" s="196"/>
      <c r="K669" s="196"/>
      <c r="L669" s="202"/>
      <c r="M669" s="203"/>
      <c r="N669" s="204"/>
      <c r="O669" s="204"/>
      <c r="P669" s="204"/>
      <c r="Q669" s="204"/>
      <c r="R669" s="204"/>
      <c r="S669" s="204"/>
      <c r="T669" s="205"/>
      <c r="AT669" s="206" t="s">
        <v>159</v>
      </c>
      <c r="AU669" s="206" t="s">
        <v>88</v>
      </c>
      <c r="AV669" s="13" t="s">
        <v>88</v>
      </c>
      <c r="AW669" s="13" t="s">
        <v>34</v>
      </c>
      <c r="AX669" s="13" t="s">
        <v>73</v>
      </c>
      <c r="AY669" s="206" t="s">
        <v>151</v>
      </c>
    </row>
    <row r="670" spans="2:51" s="14" customFormat="1" ht="11.25">
      <c r="B670" s="207"/>
      <c r="C670" s="208"/>
      <c r="D670" s="197" t="s">
        <v>159</v>
      </c>
      <c r="E670" s="209" t="s">
        <v>21</v>
      </c>
      <c r="F670" s="210" t="s">
        <v>161</v>
      </c>
      <c r="G670" s="208"/>
      <c r="H670" s="211">
        <v>2</v>
      </c>
      <c r="I670" s="212"/>
      <c r="J670" s="208"/>
      <c r="K670" s="208"/>
      <c r="L670" s="213"/>
      <c r="M670" s="214"/>
      <c r="N670" s="215"/>
      <c r="O670" s="215"/>
      <c r="P670" s="215"/>
      <c r="Q670" s="215"/>
      <c r="R670" s="215"/>
      <c r="S670" s="215"/>
      <c r="T670" s="216"/>
      <c r="AT670" s="217" t="s">
        <v>159</v>
      </c>
      <c r="AU670" s="217" t="s">
        <v>88</v>
      </c>
      <c r="AV670" s="14" t="s">
        <v>162</v>
      </c>
      <c r="AW670" s="14" t="s">
        <v>34</v>
      </c>
      <c r="AX670" s="14" t="s">
        <v>81</v>
      </c>
      <c r="AY670" s="217" t="s">
        <v>151</v>
      </c>
    </row>
    <row r="671" spans="1:65" s="2" customFormat="1" ht="16.5" customHeight="1">
      <c r="A671" s="37"/>
      <c r="B671" s="38"/>
      <c r="C671" s="245" t="s">
        <v>984</v>
      </c>
      <c r="D671" s="245" t="s">
        <v>304</v>
      </c>
      <c r="E671" s="246" t="s">
        <v>985</v>
      </c>
      <c r="F671" s="247" t="s">
        <v>986</v>
      </c>
      <c r="G671" s="248" t="s">
        <v>589</v>
      </c>
      <c r="H671" s="249">
        <v>2</v>
      </c>
      <c r="I671" s="250"/>
      <c r="J671" s="251">
        <f>ROUND(I671*H671,2)</f>
        <v>0</v>
      </c>
      <c r="K671" s="247" t="s">
        <v>165</v>
      </c>
      <c r="L671" s="252"/>
      <c r="M671" s="253" t="s">
        <v>21</v>
      </c>
      <c r="N671" s="254" t="s">
        <v>45</v>
      </c>
      <c r="O671" s="67"/>
      <c r="P671" s="191">
        <f>O671*H671</f>
        <v>0</v>
      </c>
      <c r="Q671" s="191">
        <v>0.0024</v>
      </c>
      <c r="R671" s="191">
        <f>Q671*H671</f>
        <v>0.0048</v>
      </c>
      <c r="S671" s="191">
        <v>0</v>
      </c>
      <c r="T671" s="192">
        <f>S671*H671</f>
        <v>0</v>
      </c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R671" s="193" t="s">
        <v>364</v>
      </c>
      <c r="AT671" s="193" t="s">
        <v>304</v>
      </c>
      <c r="AU671" s="193" t="s">
        <v>88</v>
      </c>
      <c r="AY671" s="20" t="s">
        <v>151</v>
      </c>
      <c r="BE671" s="194">
        <f>IF(N671="základní",J671,0)</f>
        <v>0</v>
      </c>
      <c r="BF671" s="194">
        <f>IF(N671="snížená",J671,0)</f>
        <v>0</v>
      </c>
      <c r="BG671" s="194">
        <f>IF(N671="zákl. přenesená",J671,0)</f>
        <v>0</v>
      </c>
      <c r="BH671" s="194">
        <f>IF(N671="sníž. přenesená",J671,0)</f>
        <v>0</v>
      </c>
      <c r="BI671" s="194">
        <f>IF(N671="nulová",J671,0)</f>
        <v>0</v>
      </c>
      <c r="BJ671" s="20" t="s">
        <v>88</v>
      </c>
      <c r="BK671" s="194">
        <f>ROUND(I671*H671,2)</f>
        <v>0</v>
      </c>
      <c r="BL671" s="20" t="s">
        <v>258</v>
      </c>
      <c r="BM671" s="193" t="s">
        <v>987</v>
      </c>
    </row>
    <row r="672" spans="1:65" s="2" customFormat="1" ht="16.5" customHeight="1">
      <c r="A672" s="37"/>
      <c r="B672" s="38"/>
      <c r="C672" s="182" t="s">
        <v>988</v>
      </c>
      <c r="D672" s="182" t="s">
        <v>153</v>
      </c>
      <c r="E672" s="183" t="s">
        <v>989</v>
      </c>
      <c r="F672" s="184" t="s">
        <v>990</v>
      </c>
      <c r="G672" s="185" t="s">
        <v>589</v>
      </c>
      <c r="H672" s="186">
        <v>2</v>
      </c>
      <c r="I672" s="187"/>
      <c r="J672" s="188">
        <f>ROUND(I672*H672,2)</f>
        <v>0</v>
      </c>
      <c r="K672" s="184" t="s">
        <v>165</v>
      </c>
      <c r="L672" s="42"/>
      <c r="M672" s="189" t="s">
        <v>21</v>
      </c>
      <c r="N672" s="190" t="s">
        <v>45</v>
      </c>
      <c r="O672" s="67"/>
      <c r="P672" s="191">
        <f>O672*H672</f>
        <v>0</v>
      </c>
      <c r="Q672" s="191">
        <v>0</v>
      </c>
      <c r="R672" s="191">
        <f>Q672*H672</f>
        <v>0</v>
      </c>
      <c r="S672" s="191">
        <v>0</v>
      </c>
      <c r="T672" s="192">
        <f>S672*H672</f>
        <v>0</v>
      </c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R672" s="193" t="s">
        <v>258</v>
      </c>
      <c r="AT672" s="193" t="s">
        <v>153</v>
      </c>
      <c r="AU672" s="193" t="s">
        <v>88</v>
      </c>
      <c r="AY672" s="20" t="s">
        <v>151</v>
      </c>
      <c r="BE672" s="194">
        <f>IF(N672="základní",J672,0)</f>
        <v>0</v>
      </c>
      <c r="BF672" s="194">
        <f>IF(N672="snížená",J672,0)</f>
        <v>0</v>
      </c>
      <c r="BG672" s="194">
        <f>IF(N672="zákl. přenesená",J672,0)</f>
        <v>0</v>
      </c>
      <c r="BH672" s="194">
        <f>IF(N672="sníž. přenesená",J672,0)</f>
        <v>0</v>
      </c>
      <c r="BI672" s="194">
        <f>IF(N672="nulová",J672,0)</f>
        <v>0</v>
      </c>
      <c r="BJ672" s="20" t="s">
        <v>88</v>
      </c>
      <c r="BK672" s="194">
        <f>ROUND(I672*H672,2)</f>
        <v>0</v>
      </c>
      <c r="BL672" s="20" t="s">
        <v>258</v>
      </c>
      <c r="BM672" s="193" t="s">
        <v>991</v>
      </c>
    </row>
    <row r="673" spans="1:47" s="2" customFormat="1" ht="11.25">
      <c r="A673" s="37"/>
      <c r="B673" s="38"/>
      <c r="C673" s="39"/>
      <c r="D673" s="218" t="s">
        <v>167</v>
      </c>
      <c r="E673" s="39"/>
      <c r="F673" s="219" t="s">
        <v>992</v>
      </c>
      <c r="G673" s="39"/>
      <c r="H673" s="39"/>
      <c r="I673" s="220"/>
      <c r="J673" s="39"/>
      <c r="K673" s="39"/>
      <c r="L673" s="42"/>
      <c r="M673" s="221"/>
      <c r="N673" s="222"/>
      <c r="O673" s="67"/>
      <c r="P673" s="67"/>
      <c r="Q673" s="67"/>
      <c r="R673" s="67"/>
      <c r="S673" s="67"/>
      <c r="T673" s="68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T673" s="20" t="s">
        <v>167</v>
      </c>
      <c r="AU673" s="20" t="s">
        <v>88</v>
      </c>
    </row>
    <row r="674" spans="2:51" s="13" customFormat="1" ht="11.25">
      <c r="B674" s="195"/>
      <c r="C674" s="196"/>
      <c r="D674" s="197" t="s">
        <v>159</v>
      </c>
      <c r="E674" s="198" t="s">
        <v>21</v>
      </c>
      <c r="F674" s="199" t="s">
        <v>983</v>
      </c>
      <c r="G674" s="196"/>
      <c r="H674" s="200">
        <v>2</v>
      </c>
      <c r="I674" s="201"/>
      <c r="J674" s="196"/>
      <c r="K674" s="196"/>
      <c r="L674" s="202"/>
      <c r="M674" s="203"/>
      <c r="N674" s="204"/>
      <c r="O674" s="204"/>
      <c r="P674" s="204"/>
      <c r="Q674" s="204"/>
      <c r="R674" s="204"/>
      <c r="S674" s="204"/>
      <c r="T674" s="205"/>
      <c r="AT674" s="206" t="s">
        <v>159</v>
      </c>
      <c r="AU674" s="206" t="s">
        <v>88</v>
      </c>
      <c r="AV674" s="13" t="s">
        <v>88</v>
      </c>
      <c r="AW674" s="13" t="s">
        <v>34</v>
      </c>
      <c r="AX674" s="13" t="s">
        <v>73</v>
      </c>
      <c r="AY674" s="206" t="s">
        <v>151</v>
      </c>
    </row>
    <row r="675" spans="2:51" s="14" customFormat="1" ht="11.25">
      <c r="B675" s="207"/>
      <c r="C675" s="208"/>
      <c r="D675" s="197" t="s">
        <v>159</v>
      </c>
      <c r="E675" s="209" t="s">
        <v>21</v>
      </c>
      <c r="F675" s="210" t="s">
        <v>161</v>
      </c>
      <c r="G675" s="208"/>
      <c r="H675" s="211">
        <v>2</v>
      </c>
      <c r="I675" s="212"/>
      <c r="J675" s="208"/>
      <c r="K675" s="208"/>
      <c r="L675" s="213"/>
      <c r="M675" s="214"/>
      <c r="N675" s="215"/>
      <c r="O675" s="215"/>
      <c r="P675" s="215"/>
      <c r="Q675" s="215"/>
      <c r="R675" s="215"/>
      <c r="S675" s="215"/>
      <c r="T675" s="216"/>
      <c r="AT675" s="217" t="s">
        <v>159</v>
      </c>
      <c r="AU675" s="217" t="s">
        <v>88</v>
      </c>
      <c r="AV675" s="14" t="s">
        <v>162</v>
      </c>
      <c r="AW675" s="14" t="s">
        <v>34</v>
      </c>
      <c r="AX675" s="14" t="s">
        <v>81</v>
      </c>
      <c r="AY675" s="217" t="s">
        <v>151</v>
      </c>
    </row>
    <row r="676" spans="1:65" s="2" customFormat="1" ht="16.5" customHeight="1">
      <c r="A676" s="37"/>
      <c r="B676" s="38"/>
      <c r="C676" s="245" t="s">
        <v>993</v>
      </c>
      <c r="D676" s="245" t="s">
        <v>304</v>
      </c>
      <c r="E676" s="246" t="s">
        <v>994</v>
      </c>
      <c r="F676" s="247" t="s">
        <v>995</v>
      </c>
      <c r="G676" s="248" t="s">
        <v>589</v>
      </c>
      <c r="H676" s="249">
        <v>2</v>
      </c>
      <c r="I676" s="250"/>
      <c r="J676" s="251">
        <f>ROUND(I676*H676,2)</f>
        <v>0</v>
      </c>
      <c r="K676" s="247" t="s">
        <v>165</v>
      </c>
      <c r="L676" s="252"/>
      <c r="M676" s="253" t="s">
        <v>21</v>
      </c>
      <c r="N676" s="254" t="s">
        <v>45</v>
      </c>
      <c r="O676" s="67"/>
      <c r="P676" s="191">
        <f>O676*H676</f>
        <v>0</v>
      </c>
      <c r="Q676" s="191">
        <v>0.0022</v>
      </c>
      <c r="R676" s="191">
        <f>Q676*H676</f>
        <v>0.0044</v>
      </c>
      <c r="S676" s="191">
        <v>0</v>
      </c>
      <c r="T676" s="192">
        <f>S676*H676</f>
        <v>0</v>
      </c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R676" s="193" t="s">
        <v>364</v>
      </c>
      <c r="AT676" s="193" t="s">
        <v>304</v>
      </c>
      <c r="AU676" s="193" t="s">
        <v>88</v>
      </c>
      <c r="AY676" s="20" t="s">
        <v>151</v>
      </c>
      <c r="BE676" s="194">
        <f>IF(N676="základní",J676,0)</f>
        <v>0</v>
      </c>
      <c r="BF676" s="194">
        <f>IF(N676="snížená",J676,0)</f>
        <v>0</v>
      </c>
      <c r="BG676" s="194">
        <f>IF(N676="zákl. přenesená",J676,0)</f>
        <v>0</v>
      </c>
      <c r="BH676" s="194">
        <f>IF(N676="sníž. přenesená",J676,0)</f>
        <v>0</v>
      </c>
      <c r="BI676" s="194">
        <f>IF(N676="nulová",J676,0)</f>
        <v>0</v>
      </c>
      <c r="BJ676" s="20" t="s">
        <v>88</v>
      </c>
      <c r="BK676" s="194">
        <f>ROUND(I676*H676,2)</f>
        <v>0</v>
      </c>
      <c r="BL676" s="20" t="s">
        <v>258</v>
      </c>
      <c r="BM676" s="193" t="s">
        <v>996</v>
      </c>
    </row>
    <row r="677" spans="1:65" s="2" customFormat="1" ht="24.2" customHeight="1">
      <c r="A677" s="37"/>
      <c r="B677" s="38"/>
      <c r="C677" s="182" t="s">
        <v>997</v>
      </c>
      <c r="D677" s="182" t="s">
        <v>153</v>
      </c>
      <c r="E677" s="183" t="s">
        <v>998</v>
      </c>
      <c r="F677" s="184" t="s">
        <v>999</v>
      </c>
      <c r="G677" s="185" t="s">
        <v>276</v>
      </c>
      <c r="H677" s="186">
        <v>0.092</v>
      </c>
      <c r="I677" s="187"/>
      <c r="J677" s="188">
        <f>ROUND(I677*H677,2)</f>
        <v>0</v>
      </c>
      <c r="K677" s="184" t="s">
        <v>165</v>
      </c>
      <c r="L677" s="42"/>
      <c r="M677" s="189" t="s">
        <v>21</v>
      </c>
      <c r="N677" s="190" t="s">
        <v>45</v>
      </c>
      <c r="O677" s="67"/>
      <c r="P677" s="191">
        <f>O677*H677</f>
        <v>0</v>
      </c>
      <c r="Q677" s="191">
        <v>0</v>
      </c>
      <c r="R677" s="191">
        <f>Q677*H677</f>
        <v>0</v>
      </c>
      <c r="S677" s="191">
        <v>0</v>
      </c>
      <c r="T677" s="192">
        <f>S677*H677</f>
        <v>0</v>
      </c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R677" s="193" t="s">
        <v>258</v>
      </c>
      <c r="AT677" s="193" t="s">
        <v>153</v>
      </c>
      <c r="AU677" s="193" t="s">
        <v>88</v>
      </c>
      <c r="AY677" s="20" t="s">
        <v>151</v>
      </c>
      <c r="BE677" s="194">
        <f>IF(N677="základní",J677,0)</f>
        <v>0</v>
      </c>
      <c r="BF677" s="194">
        <f>IF(N677="snížená",J677,0)</f>
        <v>0</v>
      </c>
      <c r="BG677" s="194">
        <f>IF(N677="zákl. přenesená",J677,0)</f>
        <v>0</v>
      </c>
      <c r="BH677" s="194">
        <f>IF(N677="sníž. přenesená",J677,0)</f>
        <v>0</v>
      </c>
      <c r="BI677" s="194">
        <f>IF(N677="nulová",J677,0)</f>
        <v>0</v>
      </c>
      <c r="BJ677" s="20" t="s">
        <v>88</v>
      </c>
      <c r="BK677" s="194">
        <f>ROUND(I677*H677,2)</f>
        <v>0</v>
      </c>
      <c r="BL677" s="20" t="s">
        <v>258</v>
      </c>
      <c r="BM677" s="193" t="s">
        <v>1000</v>
      </c>
    </row>
    <row r="678" spans="1:47" s="2" customFormat="1" ht="11.25">
      <c r="A678" s="37"/>
      <c r="B678" s="38"/>
      <c r="C678" s="39"/>
      <c r="D678" s="218" t="s">
        <v>167</v>
      </c>
      <c r="E678" s="39"/>
      <c r="F678" s="219" t="s">
        <v>1001</v>
      </c>
      <c r="G678" s="39"/>
      <c r="H678" s="39"/>
      <c r="I678" s="220"/>
      <c r="J678" s="39"/>
      <c r="K678" s="39"/>
      <c r="L678" s="42"/>
      <c r="M678" s="221"/>
      <c r="N678" s="222"/>
      <c r="O678" s="67"/>
      <c r="P678" s="67"/>
      <c r="Q678" s="67"/>
      <c r="R678" s="67"/>
      <c r="S678" s="67"/>
      <c r="T678" s="68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T678" s="20" t="s">
        <v>167</v>
      </c>
      <c r="AU678" s="20" t="s">
        <v>88</v>
      </c>
    </row>
    <row r="679" spans="1:65" s="2" customFormat="1" ht="24.2" customHeight="1">
      <c r="A679" s="37"/>
      <c r="B679" s="38"/>
      <c r="C679" s="182" t="s">
        <v>1002</v>
      </c>
      <c r="D679" s="182" t="s">
        <v>153</v>
      </c>
      <c r="E679" s="183" t="s">
        <v>1003</v>
      </c>
      <c r="F679" s="184" t="s">
        <v>1004</v>
      </c>
      <c r="G679" s="185" t="s">
        <v>276</v>
      </c>
      <c r="H679" s="186">
        <v>0.092</v>
      </c>
      <c r="I679" s="187"/>
      <c r="J679" s="188">
        <f>ROUND(I679*H679,2)</f>
        <v>0</v>
      </c>
      <c r="K679" s="184" t="s">
        <v>165</v>
      </c>
      <c r="L679" s="42"/>
      <c r="M679" s="189" t="s">
        <v>21</v>
      </c>
      <c r="N679" s="190" t="s">
        <v>45</v>
      </c>
      <c r="O679" s="67"/>
      <c r="P679" s="191">
        <f>O679*H679</f>
        <v>0</v>
      </c>
      <c r="Q679" s="191">
        <v>0</v>
      </c>
      <c r="R679" s="191">
        <f>Q679*H679</f>
        <v>0</v>
      </c>
      <c r="S679" s="191">
        <v>0</v>
      </c>
      <c r="T679" s="192">
        <f>S679*H679</f>
        <v>0</v>
      </c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R679" s="193" t="s">
        <v>258</v>
      </c>
      <c r="AT679" s="193" t="s">
        <v>153</v>
      </c>
      <c r="AU679" s="193" t="s">
        <v>88</v>
      </c>
      <c r="AY679" s="20" t="s">
        <v>151</v>
      </c>
      <c r="BE679" s="194">
        <f>IF(N679="základní",J679,0)</f>
        <v>0</v>
      </c>
      <c r="BF679" s="194">
        <f>IF(N679="snížená",J679,0)</f>
        <v>0</v>
      </c>
      <c r="BG679" s="194">
        <f>IF(N679="zákl. přenesená",J679,0)</f>
        <v>0</v>
      </c>
      <c r="BH679" s="194">
        <f>IF(N679="sníž. přenesená",J679,0)</f>
        <v>0</v>
      </c>
      <c r="BI679" s="194">
        <f>IF(N679="nulová",J679,0)</f>
        <v>0</v>
      </c>
      <c r="BJ679" s="20" t="s">
        <v>88</v>
      </c>
      <c r="BK679" s="194">
        <f>ROUND(I679*H679,2)</f>
        <v>0</v>
      </c>
      <c r="BL679" s="20" t="s">
        <v>258</v>
      </c>
      <c r="BM679" s="193" t="s">
        <v>1005</v>
      </c>
    </row>
    <row r="680" spans="1:47" s="2" customFormat="1" ht="11.25">
      <c r="A680" s="37"/>
      <c r="B680" s="38"/>
      <c r="C680" s="39"/>
      <c r="D680" s="218" t="s">
        <v>167</v>
      </c>
      <c r="E680" s="39"/>
      <c r="F680" s="219" t="s">
        <v>1006</v>
      </c>
      <c r="G680" s="39"/>
      <c r="H680" s="39"/>
      <c r="I680" s="220"/>
      <c r="J680" s="39"/>
      <c r="K680" s="39"/>
      <c r="L680" s="42"/>
      <c r="M680" s="221"/>
      <c r="N680" s="222"/>
      <c r="O680" s="67"/>
      <c r="P680" s="67"/>
      <c r="Q680" s="67"/>
      <c r="R680" s="67"/>
      <c r="S680" s="67"/>
      <c r="T680" s="68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T680" s="20" t="s">
        <v>167</v>
      </c>
      <c r="AU680" s="20" t="s">
        <v>88</v>
      </c>
    </row>
    <row r="681" spans="2:63" s="12" customFormat="1" ht="22.9" customHeight="1">
      <c r="B681" s="166"/>
      <c r="C681" s="167"/>
      <c r="D681" s="168" t="s">
        <v>72</v>
      </c>
      <c r="E681" s="180" t="s">
        <v>1007</v>
      </c>
      <c r="F681" s="180" t="s">
        <v>1008</v>
      </c>
      <c r="G681" s="167"/>
      <c r="H681" s="167"/>
      <c r="I681" s="170"/>
      <c r="J681" s="181">
        <f>BK681</f>
        <v>0</v>
      </c>
      <c r="K681" s="167"/>
      <c r="L681" s="172"/>
      <c r="M681" s="173"/>
      <c r="N681" s="174"/>
      <c r="O681" s="174"/>
      <c r="P681" s="175">
        <f>SUM(P682:P727)</f>
        <v>0</v>
      </c>
      <c r="Q681" s="174"/>
      <c r="R681" s="175">
        <f>SUM(R682:R727)</f>
        <v>0.08413225000000002</v>
      </c>
      <c r="S681" s="174"/>
      <c r="T681" s="176">
        <f>SUM(T682:T727)</f>
        <v>0</v>
      </c>
      <c r="AR681" s="177" t="s">
        <v>88</v>
      </c>
      <c r="AT681" s="178" t="s">
        <v>72</v>
      </c>
      <c r="AU681" s="178" t="s">
        <v>81</v>
      </c>
      <c r="AY681" s="177" t="s">
        <v>151</v>
      </c>
      <c r="BK681" s="179">
        <f>SUM(BK682:BK727)</f>
        <v>0</v>
      </c>
    </row>
    <row r="682" spans="1:65" s="2" customFormat="1" ht="16.5" customHeight="1">
      <c r="A682" s="37"/>
      <c r="B682" s="38"/>
      <c r="C682" s="182" t="s">
        <v>1009</v>
      </c>
      <c r="D682" s="182" t="s">
        <v>153</v>
      </c>
      <c r="E682" s="183" t="s">
        <v>1010</v>
      </c>
      <c r="F682" s="184" t="s">
        <v>1011</v>
      </c>
      <c r="G682" s="185" t="s">
        <v>200</v>
      </c>
      <c r="H682" s="186">
        <v>7</v>
      </c>
      <c r="I682" s="187"/>
      <c r="J682" s="188">
        <f>ROUND(I682*H682,2)</f>
        <v>0</v>
      </c>
      <c r="K682" s="184" t="s">
        <v>165</v>
      </c>
      <c r="L682" s="42"/>
      <c r="M682" s="189" t="s">
        <v>21</v>
      </c>
      <c r="N682" s="190" t="s">
        <v>45</v>
      </c>
      <c r="O682" s="67"/>
      <c r="P682" s="191">
        <f>O682*H682</f>
        <v>0</v>
      </c>
      <c r="Q682" s="191">
        <v>0</v>
      </c>
      <c r="R682" s="191">
        <f>Q682*H682</f>
        <v>0</v>
      </c>
      <c r="S682" s="191">
        <v>0</v>
      </c>
      <c r="T682" s="192">
        <f>S682*H682</f>
        <v>0</v>
      </c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R682" s="193" t="s">
        <v>258</v>
      </c>
      <c r="AT682" s="193" t="s">
        <v>153</v>
      </c>
      <c r="AU682" s="193" t="s">
        <v>88</v>
      </c>
      <c r="AY682" s="20" t="s">
        <v>151</v>
      </c>
      <c r="BE682" s="194">
        <f>IF(N682="základní",J682,0)</f>
        <v>0</v>
      </c>
      <c r="BF682" s="194">
        <f>IF(N682="snížená",J682,0)</f>
        <v>0</v>
      </c>
      <c r="BG682" s="194">
        <f>IF(N682="zákl. přenesená",J682,0)</f>
        <v>0</v>
      </c>
      <c r="BH682" s="194">
        <f>IF(N682="sníž. přenesená",J682,0)</f>
        <v>0</v>
      </c>
      <c r="BI682" s="194">
        <f>IF(N682="nulová",J682,0)</f>
        <v>0</v>
      </c>
      <c r="BJ682" s="20" t="s">
        <v>88</v>
      </c>
      <c r="BK682" s="194">
        <f>ROUND(I682*H682,2)</f>
        <v>0</v>
      </c>
      <c r="BL682" s="20" t="s">
        <v>258</v>
      </c>
      <c r="BM682" s="193" t="s">
        <v>1012</v>
      </c>
    </row>
    <row r="683" spans="1:47" s="2" customFormat="1" ht="11.25">
      <c r="A683" s="37"/>
      <c r="B683" s="38"/>
      <c r="C683" s="39"/>
      <c r="D683" s="218" t="s">
        <v>167</v>
      </c>
      <c r="E683" s="39"/>
      <c r="F683" s="219" t="s">
        <v>1013</v>
      </c>
      <c r="G683" s="39"/>
      <c r="H683" s="39"/>
      <c r="I683" s="220"/>
      <c r="J683" s="39"/>
      <c r="K683" s="39"/>
      <c r="L683" s="42"/>
      <c r="M683" s="221"/>
      <c r="N683" s="222"/>
      <c r="O683" s="67"/>
      <c r="P683" s="67"/>
      <c r="Q683" s="67"/>
      <c r="R683" s="67"/>
      <c r="S683" s="67"/>
      <c r="T683" s="68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T683" s="20" t="s">
        <v>167</v>
      </c>
      <c r="AU683" s="20" t="s">
        <v>88</v>
      </c>
    </row>
    <row r="684" spans="2:51" s="13" customFormat="1" ht="11.25">
      <c r="B684" s="195"/>
      <c r="C684" s="196"/>
      <c r="D684" s="197" t="s">
        <v>159</v>
      </c>
      <c r="E684" s="198" t="s">
        <v>21</v>
      </c>
      <c r="F684" s="199" t="s">
        <v>1014</v>
      </c>
      <c r="G684" s="196"/>
      <c r="H684" s="200">
        <v>7</v>
      </c>
      <c r="I684" s="201"/>
      <c r="J684" s="196"/>
      <c r="K684" s="196"/>
      <c r="L684" s="202"/>
      <c r="M684" s="203"/>
      <c r="N684" s="204"/>
      <c r="O684" s="204"/>
      <c r="P684" s="204"/>
      <c r="Q684" s="204"/>
      <c r="R684" s="204"/>
      <c r="S684" s="204"/>
      <c r="T684" s="205"/>
      <c r="AT684" s="206" t="s">
        <v>159</v>
      </c>
      <c r="AU684" s="206" t="s">
        <v>88</v>
      </c>
      <c r="AV684" s="13" t="s">
        <v>88</v>
      </c>
      <c r="AW684" s="13" t="s">
        <v>34</v>
      </c>
      <c r="AX684" s="13" t="s">
        <v>73</v>
      </c>
      <c r="AY684" s="206" t="s">
        <v>151</v>
      </c>
    </row>
    <row r="685" spans="2:51" s="14" customFormat="1" ht="11.25">
      <c r="B685" s="207"/>
      <c r="C685" s="208"/>
      <c r="D685" s="197" t="s">
        <v>159</v>
      </c>
      <c r="E685" s="209" t="s">
        <v>21</v>
      </c>
      <c r="F685" s="210" t="s">
        <v>161</v>
      </c>
      <c r="G685" s="208"/>
      <c r="H685" s="211">
        <v>7</v>
      </c>
      <c r="I685" s="212"/>
      <c r="J685" s="208"/>
      <c r="K685" s="208"/>
      <c r="L685" s="213"/>
      <c r="M685" s="214"/>
      <c r="N685" s="215"/>
      <c r="O685" s="215"/>
      <c r="P685" s="215"/>
      <c r="Q685" s="215"/>
      <c r="R685" s="215"/>
      <c r="S685" s="215"/>
      <c r="T685" s="216"/>
      <c r="AT685" s="217" t="s">
        <v>159</v>
      </c>
      <c r="AU685" s="217" t="s">
        <v>88</v>
      </c>
      <c r="AV685" s="14" t="s">
        <v>162</v>
      </c>
      <c r="AW685" s="14" t="s">
        <v>34</v>
      </c>
      <c r="AX685" s="14" t="s">
        <v>81</v>
      </c>
      <c r="AY685" s="217" t="s">
        <v>151</v>
      </c>
    </row>
    <row r="686" spans="1:65" s="2" customFormat="1" ht="16.5" customHeight="1">
      <c r="A686" s="37"/>
      <c r="B686" s="38"/>
      <c r="C686" s="182" t="s">
        <v>1015</v>
      </c>
      <c r="D686" s="182" t="s">
        <v>153</v>
      </c>
      <c r="E686" s="183" t="s">
        <v>1016</v>
      </c>
      <c r="F686" s="184" t="s">
        <v>1017</v>
      </c>
      <c r="G686" s="185" t="s">
        <v>96</v>
      </c>
      <c r="H686" s="186">
        <v>2.975</v>
      </c>
      <c r="I686" s="187"/>
      <c r="J686" s="188">
        <f>ROUND(I686*H686,2)</f>
        <v>0</v>
      </c>
      <c r="K686" s="184" t="s">
        <v>165</v>
      </c>
      <c r="L686" s="42"/>
      <c r="M686" s="189" t="s">
        <v>21</v>
      </c>
      <c r="N686" s="190" t="s">
        <v>45</v>
      </c>
      <c r="O686" s="67"/>
      <c r="P686" s="191">
        <f>O686*H686</f>
        <v>0</v>
      </c>
      <c r="Q686" s="191">
        <v>0.0003</v>
      </c>
      <c r="R686" s="191">
        <f>Q686*H686</f>
        <v>0.0008925</v>
      </c>
      <c r="S686" s="191">
        <v>0</v>
      </c>
      <c r="T686" s="192">
        <f>S686*H686</f>
        <v>0</v>
      </c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R686" s="193" t="s">
        <v>258</v>
      </c>
      <c r="AT686" s="193" t="s">
        <v>153</v>
      </c>
      <c r="AU686" s="193" t="s">
        <v>88</v>
      </c>
      <c r="AY686" s="20" t="s">
        <v>151</v>
      </c>
      <c r="BE686" s="194">
        <f>IF(N686="základní",J686,0)</f>
        <v>0</v>
      </c>
      <c r="BF686" s="194">
        <f>IF(N686="snížená",J686,0)</f>
        <v>0</v>
      </c>
      <c r="BG686" s="194">
        <f>IF(N686="zákl. přenesená",J686,0)</f>
        <v>0</v>
      </c>
      <c r="BH686" s="194">
        <f>IF(N686="sníž. přenesená",J686,0)</f>
        <v>0</v>
      </c>
      <c r="BI686" s="194">
        <f>IF(N686="nulová",J686,0)</f>
        <v>0</v>
      </c>
      <c r="BJ686" s="20" t="s">
        <v>88</v>
      </c>
      <c r="BK686" s="194">
        <f>ROUND(I686*H686,2)</f>
        <v>0</v>
      </c>
      <c r="BL686" s="20" t="s">
        <v>258</v>
      </c>
      <c r="BM686" s="193" t="s">
        <v>1018</v>
      </c>
    </row>
    <row r="687" spans="1:47" s="2" customFormat="1" ht="11.25">
      <c r="A687" s="37"/>
      <c r="B687" s="38"/>
      <c r="C687" s="39"/>
      <c r="D687" s="218" t="s">
        <v>167</v>
      </c>
      <c r="E687" s="39"/>
      <c r="F687" s="219" t="s">
        <v>1019</v>
      </c>
      <c r="G687" s="39"/>
      <c r="H687" s="39"/>
      <c r="I687" s="220"/>
      <c r="J687" s="39"/>
      <c r="K687" s="39"/>
      <c r="L687" s="42"/>
      <c r="M687" s="221"/>
      <c r="N687" s="222"/>
      <c r="O687" s="67"/>
      <c r="P687" s="67"/>
      <c r="Q687" s="67"/>
      <c r="R687" s="67"/>
      <c r="S687" s="67"/>
      <c r="T687" s="68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T687" s="20" t="s">
        <v>167</v>
      </c>
      <c r="AU687" s="20" t="s">
        <v>88</v>
      </c>
    </row>
    <row r="688" spans="2:51" s="15" customFormat="1" ht="11.25">
      <c r="B688" s="223"/>
      <c r="C688" s="224"/>
      <c r="D688" s="197" t="s">
        <v>159</v>
      </c>
      <c r="E688" s="225" t="s">
        <v>21</v>
      </c>
      <c r="F688" s="226" t="s">
        <v>354</v>
      </c>
      <c r="G688" s="224"/>
      <c r="H688" s="225" t="s">
        <v>21</v>
      </c>
      <c r="I688" s="227"/>
      <c r="J688" s="224"/>
      <c r="K688" s="224"/>
      <c r="L688" s="228"/>
      <c r="M688" s="229"/>
      <c r="N688" s="230"/>
      <c r="O688" s="230"/>
      <c r="P688" s="230"/>
      <c r="Q688" s="230"/>
      <c r="R688" s="230"/>
      <c r="S688" s="230"/>
      <c r="T688" s="231"/>
      <c r="AT688" s="232" t="s">
        <v>159</v>
      </c>
      <c r="AU688" s="232" t="s">
        <v>88</v>
      </c>
      <c r="AV688" s="15" t="s">
        <v>81</v>
      </c>
      <c r="AW688" s="15" t="s">
        <v>34</v>
      </c>
      <c r="AX688" s="15" t="s">
        <v>73</v>
      </c>
      <c r="AY688" s="232" t="s">
        <v>151</v>
      </c>
    </row>
    <row r="689" spans="2:51" s="13" customFormat="1" ht="11.25">
      <c r="B689" s="195"/>
      <c r="C689" s="196"/>
      <c r="D689" s="197" t="s">
        <v>159</v>
      </c>
      <c r="E689" s="198" t="s">
        <v>21</v>
      </c>
      <c r="F689" s="199" t="s">
        <v>1020</v>
      </c>
      <c r="G689" s="196"/>
      <c r="H689" s="200">
        <v>1.575</v>
      </c>
      <c r="I689" s="201"/>
      <c r="J689" s="196"/>
      <c r="K689" s="196"/>
      <c r="L689" s="202"/>
      <c r="M689" s="203"/>
      <c r="N689" s="204"/>
      <c r="O689" s="204"/>
      <c r="P689" s="204"/>
      <c r="Q689" s="204"/>
      <c r="R689" s="204"/>
      <c r="S689" s="204"/>
      <c r="T689" s="205"/>
      <c r="AT689" s="206" t="s">
        <v>159</v>
      </c>
      <c r="AU689" s="206" t="s">
        <v>88</v>
      </c>
      <c r="AV689" s="13" t="s">
        <v>88</v>
      </c>
      <c r="AW689" s="13" t="s">
        <v>34</v>
      </c>
      <c r="AX689" s="13" t="s">
        <v>73</v>
      </c>
      <c r="AY689" s="206" t="s">
        <v>151</v>
      </c>
    </row>
    <row r="690" spans="2:51" s="13" customFormat="1" ht="11.25">
      <c r="B690" s="195"/>
      <c r="C690" s="196"/>
      <c r="D690" s="197" t="s">
        <v>159</v>
      </c>
      <c r="E690" s="198" t="s">
        <v>21</v>
      </c>
      <c r="F690" s="199" t="s">
        <v>1021</v>
      </c>
      <c r="G690" s="196"/>
      <c r="H690" s="200">
        <v>1.4</v>
      </c>
      <c r="I690" s="201"/>
      <c r="J690" s="196"/>
      <c r="K690" s="196"/>
      <c r="L690" s="202"/>
      <c r="M690" s="203"/>
      <c r="N690" s="204"/>
      <c r="O690" s="204"/>
      <c r="P690" s="204"/>
      <c r="Q690" s="204"/>
      <c r="R690" s="204"/>
      <c r="S690" s="204"/>
      <c r="T690" s="205"/>
      <c r="AT690" s="206" t="s">
        <v>159</v>
      </c>
      <c r="AU690" s="206" t="s">
        <v>88</v>
      </c>
      <c r="AV690" s="13" t="s">
        <v>88</v>
      </c>
      <c r="AW690" s="13" t="s">
        <v>34</v>
      </c>
      <c r="AX690" s="13" t="s">
        <v>73</v>
      </c>
      <c r="AY690" s="206" t="s">
        <v>151</v>
      </c>
    </row>
    <row r="691" spans="2:51" s="14" customFormat="1" ht="11.25">
      <c r="B691" s="207"/>
      <c r="C691" s="208"/>
      <c r="D691" s="197" t="s">
        <v>159</v>
      </c>
      <c r="E691" s="209" t="s">
        <v>21</v>
      </c>
      <c r="F691" s="210" t="s">
        <v>161</v>
      </c>
      <c r="G691" s="208"/>
      <c r="H691" s="211">
        <v>2.975</v>
      </c>
      <c r="I691" s="212"/>
      <c r="J691" s="208"/>
      <c r="K691" s="208"/>
      <c r="L691" s="213"/>
      <c r="M691" s="214"/>
      <c r="N691" s="215"/>
      <c r="O691" s="215"/>
      <c r="P691" s="215"/>
      <c r="Q691" s="215"/>
      <c r="R691" s="215"/>
      <c r="S691" s="215"/>
      <c r="T691" s="216"/>
      <c r="AT691" s="217" t="s">
        <v>159</v>
      </c>
      <c r="AU691" s="217" t="s">
        <v>88</v>
      </c>
      <c r="AV691" s="14" t="s">
        <v>162</v>
      </c>
      <c r="AW691" s="14" t="s">
        <v>34</v>
      </c>
      <c r="AX691" s="14" t="s">
        <v>81</v>
      </c>
      <c r="AY691" s="217" t="s">
        <v>151</v>
      </c>
    </row>
    <row r="692" spans="1:65" s="2" customFormat="1" ht="24.2" customHeight="1">
      <c r="A692" s="37"/>
      <c r="B692" s="38"/>
      <c r="C692" s="182" t="s">
        <v>1022</v>
      </c>
      <c r="D692" s="182" t="s">
        <v>153</v>
      </c>
      <c r="E692" s="183" t="s">
        <v>1023</v>
      </c>
      <c r="F692" s="184" t="s">
        <v>1024</v>
      </c>
      <c r="G692" s="185" t="s">
        <v>200</v>
      </c>
      <c r="H692" s="186">
        <v>5.25</v>
      </c>
      <c r="I692" s="187"/>
      <c r="J692" s="188">
        <f>ROUND(I692*H692,2)</f>
        <v>0</v>
      </c>
      <c r="K692" s="184" t="s">
        <v>165</v>
      </c>
      <c r="L692" s="42"/>
      <c r="M692" s="189" t="s">
        <v>21</v>
      </c>
      <c r="N692" s="190" t="s">
        <v>45</v>
      </c>
      <c r="O692" s="67"/>
      <c r="P692" s="191">
        <f>O692*H692</f>
        <v>0</v>
      </c>
      <c r="Q692" s="191">
        <v>0.00034</v>
      </c>
      <c r="R692" s="191">
        <f>Q692*H692</f>
        <v>0.0017850000000000001</v>
      </c>
      <c r="S692" s="191">
        <v>0</v>
      </c>
      <c r="T692" s="192">
        <f>S692*H692</f>
        <v>0</v>
      </c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R692" s="193" t="s">
        <v>258</v>
      </c>
      <c r="AT692" s="193" t="s">
        <v>153</v>
      </c>
      <c r="AU692" s="193" t="s">
        <v>88</v>
      </c>
      <c r="AY692" s="20" t="s">
        <v>151</v>
      </c>
      <c r="BE692" s="194">
        <f>IF(N692="základní",J692,0)</f>
        <v>0</v>
      </c>
      <c r="BF692" s="194">
        <f>IF(N692="snížená",J692,0)</f>
        <v>0</v>
      </c>
      <c r="BG692" s="194">
        <f>IF(N692="zákl. přenesená",J692,0)</f>
        <v>0</v>
      </c>
      <c r="BH692" s="194">
        <f>IF(N692="sníž. přenesená",J692,0)</f>
        <v>0</v>
      </c>
      <c r="BI692" s="194">
        <f>IF(N692="nulová",J692,0)</f>
        <v>0</v>
      </c>
      <c r="BJ692" s="20" t="s">
        <v>88</v>
      </c>
      <c r="BK692" s="194">
        <f>ROUND(I692*H692,2)</f>
        <v>0</v>
      </c>
      <c r="BL692" s="20" t="s">
        <v>258</v>
      </c>
      <c r="BM692" s="193" t="s">
        <v>1025</v>
      </c>
    </row>
    <row r="693" spans="1:47" s="2" customFormat="1" ht="11.25">
      <c r="A693" s="37"/>
      <c r="B693" s="38"/>
      <c r="C693" s="39"/>
      <c r="D693" s="218" t="s">
        <v>167</v>
      </c>
      <c r="E693" s="39"/>
      <c r="F693" s="219" t="s">
        <v>1026</v>
      </c>
      <c r="G693" s="39"/>
      <c r="H693" s="39"/>
      <c r="I693" s="220"/>
      <c r="J693" s="39"/>
      <c r="K693" s="39"/>
      <c r="L693" s="42"/>
      <c r="M693" s="221"/>
      <c r="N693" s="222"/>
      <c r="O693" s="67"/>
      <c r="P693" s="67"/>
      <c r="Q693" s="67"/>
      <c r="R693" s="67"/>
      <c r="S693" s="67"/>
      <c r="T693" s="68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T693" s="20" t="s">
        <v>167</v>
      </c>
      <c r="AU693" s="20" t="s">
        <v>88</v>
      </c>
    </row>
    <row r="694" spans="2:51" s="13" customFormat="1" ht="11.25">
      <c r="B694" s="195"/>
      <c r="C694" s="196"/>
      <c r="D694" s="197" t="s">
        <v>159</v>
      </c>
      <c r="E694" s="198" t="s">
        <v>21</v>
      </c>
      <c r="F694" s="199" t="s">
        <v>1027</v>
      </c>
      <c r="G694" s="196"/>
      <c r="H694" s="200">
        <v>5.25</v>
      </c>
      <c r="I694" s="201"/>
      <c r="J694" s="196"/>
      <c r="K694" s="196"/>
      <c r="L694" s="202"/>
      <c r="M694" s="203"/>
      <c r="N694" s="204"/>
      <c r="O694" s="204"/>
      <c r="P694" s="204"/>
      <c r="Q694" s="204"/>
      <c r="R694" s="204"/>
      <c r="S694" s="204"/>
      <c r="T694" s="205"/>
      <c r="AT694" s="206" t="s">
        <v>159</v>
      </c>
      <c r="AU694" s="206" t="s">
        <v>88</v>
      </c>
      <c r="AV694" s="13" t="s">
        <v>88</v>
      </c>
      <c r="AW694" s="13" t="s">
        <v>34</v>
      </c>
      <c r="AX694" s="13" t="s">
        <v>73</v>
      </c>
      <c r="AY694" s="206" t="s">
        <v>151</v>
      </c>
    </row>
    <row r="695" spans="2:51" s="14" customFormat="1" ht="11.25">
      <c r="B695" s="207"/>
      <c r="C695" s="208"/>
      <c r="D695" s="197" t="s">
        <v>159</v>
      </c>
      <c r="E695" s="209" t="s">
        <v>21</v>
      </c>
      <c r="F695" s="210" t="s">
        <v>161</v>
      </c>
      <c r="G695" s="208"/>
      <c r="H695" s="211">
        <v>5.25</v>
      </c>
      <c r="I695" s="212"/>
      <c r="J695" s="208"/>
      <c r="K695" s="208"/>
      <c r="L695" s="213"/>
      <c r="M695" s="214"/>
      <c r="N695" s="215"/>
      <c r="O695" s="215"/>
      <c r="P695" s="215"/>
      <c r="Q695" s="215"/>
      <c r="R695" s="215"/>
      <c r="S695" s="215"/>
      <c r="T695" s="216"/>
      <c r="AT695" s="217" t="s">
        <v>159</v>
      </c>
      <c r="AU695" s="217" t="s">
        <v>88</v>
      </c>
      <c r="AV695" s="14" t="s">
        <v>162</v>
      </c>
      <c r="AW695" s="14" t="s">
        <v>34</v>
      </c>
      <c r="AX695" s="14" t="s">
        <v>81</v>
      </c>
      <c r="AY695" s="217" t="s">
        <v>151</v>
      </c>
    </row>
    <row r="696" spans="1:65" s="2" customFormat="1" ht="16.5" customHeight="1">
      <c r="A696" s="37"/>
      <c r="B696" s="38"/>
      <c r="C696" s="245" t="s">
        <v>1028</v>
      </c>
      <c r="D696" s="245" t="s">
        <v>304</v>
      </c>
      <c r="E696" s="246" t="s">
        <v>1029</v>
      </c>
      <c r="F696" s="247" t="s">
        <v>1030</v>
      </c>
      <c r="G696" s="248" t="s">
        <v>200</v>
      </c>
      <c r="H696" s="249">
        <v>5.775</v>
      </c>
      <c r="I696" s="250"/>
      <c r="J696" s="251">
        <f>ROUND(I696*H696,2)</f>
        <v>0</v>
      </c>
      <c r="K696" s="247" t="s">
        <v>165</v>
      </c>
      <c r="L696" s="252"/>
      <c r="M696" s="253" t="s">
        <v>21</v>
      </c>
      <c r="N696" s="254" t="s">
        <v>45</v>
      </c>
      <c r="O696" s="67"/>
      <c r="P696" s="191">
        <f>O696*H696</f>
        <v>0</v>
      </c>
      <c r="Q696" s="191">
        <v>0.0004</v>
      </c>
      <c r="R696" s="191">
        <f>Q696*H696</f>
        <v>0.0023100000000000004</v>
      </c>
      <c r="S696" s="191">
        <v>0</v>
      </c>
      <c r="T696" s="192">
        <f>S696*H696</f>
        <v>0</v>
      </c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R696" s="193" t="s">
        <v>364</v>
      </c>
      <c r="AT696" s="193" t="s">
        <v>304</v>
      </c>
      <c r="AU696" s="193" t="s">
        <v>88</v>
      </c>
      <c r="AY696" s="20" t="s">
        <v>151</v>
      </c>
      <c r="BE696" s="194">
        <f>IF(N696="základní",J696,0)</f>
        <v>0</v>
      </c>
      <c r="BF696" s="194">
        <f>IF(N696="snížená",J696,0)</f>
        <v>0</v>
      </c>
      <c r="BG696" s="194">
        <f>IF(N696="zákl. přenesená",J696,0)</f>
        <v>0</v>
      </c>
      <c r="BH696" s="194">
        <f>IF(N696="sníž. přenesená",J696,0)</f>
        <v>0</v>
      </c>
      <c r="BI696" s="194">
        <f>IF(N696="nulová",J696,0)</f>
        <v>0</v>
      </c>
      <c r="BJ696" s="20" t="s">
        <v>88</v>
      </c>
      <c r="BK696" s="194">
        <f>ROUND(I696*H696,2)</f>
        <v>0</v>
      </c>
      <c r="BL696" s="20" t="s">
        <v>258</v>
      </c>
      <c r="BM696" s="193" t="s">
        <v>1031</v>
      </c>
    </row>
    <row r="697" spans="2:51" s="13" customFormat="1" ht="11.25">
      <c r="B697" s="195"/>
      <c r="C697" s="196"/>
      <c r="D697" s="197" t="s">
        <v>159</v>
      </c>
      <c r="E697" s="196"/>
      <c r="F697" s="199" t="s">
        <v>1032</v>
      </c>
      <c r="G697" s="196"/>
      <c r="H697" s="200">
        <v>5.775</v>
      </c>
      <c r="I697" s="201"/>
      <c r="J697" s="196"/>
      <c r="K697" s="196"/>
      <c r="L697" s="202"/>
      <c r="M697" s="203"/>
      <c r="N697" s="204"/>
      <c r="O697" s="204"/>
      <c r="P697" s="204"/>
      <c r="Q697" s="204"/>
      <c r="R697" s="204"/>
      <c r="S697" s="204"/>
      <c r="T697" s="205"/>
      <c r="AT697" s="206" t="s">
        <v>159</v>
      </c>
      <c r="AU697" s="206" t="s">
        <v>88</v>
      </c>
      <c r="AV697" s="13" t="s">
        <v>88</v>
      </c>
      <c r="AW697" s="13" t="s">
        <v>4</v>
      </c>
      <c r="AX697" s="13" t="s">
        <v>81</v>
      </c>
      <c r="AY697" s="206" t="s">
        <v>151</v>
      </c>
    </row>
    <row r="698" spans="1:65" s="2" customFormat="1" ht="24.2" customHeight="1">
      <c r="A698" s="37"/>
      <c r="B698" s="38"/>
      <c r="C698" s="182" t="s">
        <v>1033</v>
      </c>
      <c r="D698" s="182" t="s">
        <v>153</v>
      </c>
      <c r="E698" s="183" t="s">
        <v>1034</v>
      </c>
      <c r="F698" s="184" t="s">
        <v>1035</v>
      </c>
      <c r="G698" s="185" t="s">
        <v>200</v>
      </c>
      <c r="H698" s="186">
        <v>5.25</v>
      </c>
      <c r="I698" s="187"/>
      <c r="J698" s="188">
        <f>ROUND(I698*H698,2)</f>
        <v>0</v>
      </c>
      <c r="K698" s="184" t="s">
        <v>165</v>
      </c>
      <c r="L698" s="42"/>
      <c r="M698" s="189" t="s">
        <v>21</v>
      </c>
      <c r="N698" s="190" t="s">
        <v>45</v>
      </c>
      <c r="O698" s="67"/>
      <c r="P698" s="191">
        <f>O698*H698</f>
        <v>0</v>
      </c>
      <c r="Q698" s="191">
        <v>0.00153</v>
      </c>
      <c r="R698" s="191">
        <f>Q698*H698</f>
        <v>0.0080325</v>
      </c>
      <c r="S698" s="191">
        <v>0</v>
      </c>
      <c r="T698" s="192">
        <f>S698*H698</f>
        <v>0</v>
      </c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R698" s="193" t="s">
        <v>258</v>
      </c>
      <c r="AT698" s="193" t="s">
        <v>153</v>
      </c>
      <c r="AU698" s="193" t="s">
        <v>88</v>
      </c>
      <c r="AY698" s="20" t="s">
        <v>151</v>
      </c>
      <c r="BE698" s="194">
        <f>IF(N698="základní",J698,0)</f>
        <v>0</v>
      </c>
      <c r="BF698" s="194">
        <f>IF(N698="snížená",J698,0)</f>
        <v>0</v>
      </c>
      <c r="BG698" s="194">
        <f>IF(N698="zákl. přenesená",J698,0)</f>
        <v>0</v>
      </c>
      <c r="BH698" s="194">
        <f>IF(N698="sníž. přenesená",J698,0)</f>
        <v>0</v>
      </c>
      <c r="BI698" s="194">
        <f>IF(N698="nulová",J698,0)</f>
        <v>0</v>
      </c>
      <c r="BJ698" s="20" t="s">
        <v>88</v>
      </c>
      <c r="BK698" s="194">
        <f>ROUND(I698*H698,2)</f>
        <v>0</v>
      </c>
      <c r="BL698" s="20" t="s">
        <v>258</v>
      </c>
      <c r="BM698" s="193" t="s">
        <v>1036</v>
      </c>
    </row>
    <row r="699" spans="1:47" s="2" customFormat="1" ht="11.25">
      <c r="A699" s="37"/>
      <c r="B699" s="38"/>
      <c r="C699" s="39"/>
      <c r="D699" s="218" t="s">
        <v>167</v>
      </c>
      <c r="E699" s="39"/>
      <c r="F699" s="219" t="s">
        <v>1037</v>
      </c>
      <c r="G699" s="39"/>
      <c r="H699" s="39"/>
      <c r="I699" s="220"/>
      <c r="J699" s="39"/>
      <c r="K699" s="39"/>
      <c r="L699" s="42"/>
      <c r="M699" s="221"/>
      <c r="N699" s="222"/>
      <c r="O699" s="67"/>
      <c r="P699" s="67"/>
      <c r="Q699" s="67"/>
      <c r="R699" s="67"/>
      <c r="S699" s="67"/>
      <c r="T699" s="68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T699" s="20" t="s">
        <v>167</v>
      </c>
      <c r="AU699" s="20" t="s">
        <v>88</v>
      </c>
    </row>
    <row r="700" spans="2:51" s="15" customFormat="1" ht="11.25">
      <c r="B700" s="223"/>
      <c r="C700" s="224"/>
      <c r="D700" s="197" t="s">
        <v>159</v>
      </c>
      <c r="E700" s="225" t="s">
        <v>21</v>
      </c>
      <c r="F700" s="226" t="s">
        <v>354</v>
      </c>
      <c r="G700" s="224"/>
      <c r="H700" s="225" t="s">
        <v>21</v>
      </c>
      <c r="I700" s="227"/>
      <c r="J700" s="224"/>
      <c r="K700" s="224"/>
      <c r="L700" s="228"/>
      <c r="M700" s="229"/>
      <c r="N700" s="230"/>
      <c r="O700" s="230"/>
      <c r="P700" s="230"/>
      <c r="Q700" s="230"/>
      <c r="R700" s="230"/>
      <c r="S700" s="230"/>
      <c r="T700" s="231"/>
      <c r="AT700" s="232" t="s">
        <v>159</v>
      </c>
      <c r="AU700" s="232" t="s">
        <v>88</v>
      </c>
      <c r="AV700" s="15" t="s">
        <v>81</v>
      </c>
      <c r="AW700" s="15" t="s">
        <v>34</v>
      </c>
      <c r="AX700" s="15" t="s">
        <v>73</v>
      </c>
      <c r="AY700" s="232" t="s">
        <v>151</v>
      </c>
    </row>
    <row r="701" spans="2:51" s="13" customFormat="1" ht="11.25">
      <c r="B701" s="195"/>
      <c r="C701" s="196"/>
      <c r="D701" s="197" t="s">
        <v>159</v>
      </c>
      <c r="E701" s="198" t="s">
        <v>21</v>
      </c>
      <c r="F701" s="199" t="s">
        <v>1038</v>
      </c>
      <c r="G701" s="196"/>
      <c r="H701" s="200">
        <v>5.25</v>
      </c>
      <c r="I701" s="201"/>
      <c r="J701" s="196"/>
      <c r="K701" s="196"/>
      <c r="L701" s="202"/>
      <c r="M701" s="203"/>
      <c r="N701" s="204"/>
      <c r="O701" s="204"/>
      <c r="P701" s="204"/>
      <c r="Q701" s="204"/>
      <c r="R701" s="204"/>
      <c r="S701" s="204"/>
      <c r="T701" s="205"/>
      <c r="AT701" s="206" t="s">
        <v>159</v>
      </c>
      <c r="AU701" s="206" t="s">
        <v>88</v>
      </c>
      <c r="AV701" s="13" t="s">
        <v>88</v>
      </c>
      <c r="AW701" s="13" t="s">
        <v>34</v>
      </c>
      <c r="AX701" s="13" t="s">
        <v>73</v>
      </c>
      <c r="AY701" s="206" t="s">
        <v>151</v>
      </c>
    </row>
    <row r="702" spans="2:51" s="14" customFormat="1" ht="11.25">
      <c r="B702" s="207"/>
      <c r="C702" s="208"/>
      <c r="D702" s="197" t="s">
        <v>159</v>
      </c>
      <c r="E702" s="209" t="s">
        <v>21</v>
      </c>
      <c r="F702" s="210" t="s">
        <v>161</v>
      </c>
      <c r="G702" s="208"/>
      <c r="H702" s="211">
        <v>5.25</v>
      </c>
      <c r="I702" s="212"/>
      <c r="J702" s="208"/>
      <c r="K702" s="208"/>
      <c r="L702" s="213"/>
      <c r="M702" s="214"/>
      <c r="N702" s="215"/>
      <c r="O702" s="215"/>
      <c r="P702" s="215"/>
      <c r="Q702" s="215"/>
      <c r="R702" s="215"/>
      <c r="S702" s="215"/>
      <c r="T702" s="216"/>
      <c r="AT702" s="217" t="s">
        <v>159</v>
      </c>
      <c r="AU702" s="217" t="s">
        <v>88</v>
      </c>
      <c r="AV702" s="14" t="s">
        <v>162</v>
      </c>
      <c r="AW702" s="14" t="s">
        <v>34</v>
      </c>
      <c r="AX702" s="14" t="s">
        <v>81</v>
      </c>
      <c r="AY702" s="217" t="s">
        <v>151</v>
      </c>
    </row>
    <row r="703" spans="1:65" s="2" customFormat="1" ht="21.75" customHeight="1">
      <c r="A703" s="37"/>
      <c r="B703" s="38"/>
      <c r="C703" s="245" t="s">
        <v>1039</v>
      </c>
      <c r="D703" s="245" t="s">
        <v>304</v>
      </c>
      <c r="E703" s="246" t="s">
        <v>1040</v>
      </c>
      <c r="F703" s="247" t="s">
        <v>1041</v>
      </c>
      <c r="G703" s="248" t="s">
        <v>96</v>
      </c>
      <c r="H703" s="249">
        <v>1.733</v>
      </c>
      <c r="I703" s="250"/>
      <c r="J703" s="251">
        <f>ROUND(I703*H703,2)</f>
        <v>0</v>
      </c>
      <c r="K703" s="247" t="s">
        <v>165</v>
      </c>
      <c r="L703" s="252"/>
      <c r="M703" s="253" t="s">
        <v>21</v>
      </c>
      <c r="N703" s="254" t="s">
        <v>45</v>
      </c>
      <c r="O703" s="67"/>
      <c r="P703" s="191">
        <f>O703*H703</f>
        <v>0</v>
      </c>
      <c r="Q703" s="191">
        <v>0.0195</v>
      </c>
      <c r="R703" s="191">
        <f>Q703*H703</f>
        <v>0.033793500000000004</v>
      </c>
      <c r="S703" s="191">
        <v>0</v>
      </c>
      <c r="T703" s="192">
        <f>S703*H703</f>
        <v>0</v>
      </c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R703" s="193" t="s">
        <v>364</v>
      </c>
      <c r="AT703" s="193" t="s">
        <v>304</v>
      </c>
      <c r="AU703" s="193" t="s">
        <v>88</v>
      </c>
      <c r="AY703" s="20" t="s">
        <v>151</v>
      </c>
      <c r="BE703" s="194">
        <f>IF(N703="základní",J703,0)</f>
        <v>0</v>
      </c>
      <c r="BF703" s="194">
        <f>IF(N703="snížená",J703,0)</f>
        <v>0</v>
      </c>
      <c r="BG703" s="194">
        <f>IF(N703="zákl. přenesená",J703,0)</f>
        <v>0</v>
      </c>
      <c r="BH703" s="194">
        <f>IF(N703="sníž. přenesená",J703,0)</f>
        <v>0</v>
      </c>
      <c r="BI703" s="194">
        <f>IF(N703="nulová",J703,0)</f>
        <v>0</v>
      </c>
      <c r="BJ703" s="20" t="s">
        <v>88</v>
      </c>
      <c r="BK703" s="194">
        <f>ROUND(I703*H703,2)</f>
        <v>0</v>
      </c>
      <c r="BL703" s="20" t="s">
        <v>258</v>
      </c>
      <c r="BM703" s="193" t="s">
        <v>1042</v>
      </c>
    </row>
    <row r="704" spans="2:51" s="15" customFormat="1" ht="11.25">
      <c r="B704" s="223"/>
      <c r="C704" s="224"/>
      <c r="D704" s="197" t="s">
        <v>159</v>
      </c>
      <c r="E704" s="225" t="s">
        <v>21</v>
      </c>
      <c r="F704" s="226" t="s">
        <v>354</v>
      </c>
      <c r="G704" s="224"/>
      <c r="H704" s="225" t="s">
        <v>21</v>
      </c>
      <c r="I704" s="227"/>
      <c r="J704" s="224"/>
      <c r="K704" s="224"/>
      <c r="L704" s="228"/>
      <c r="M704" s="229"/>
      <c r="N704" s="230"/>
      <c r="O704" s="230"/>
      <c r="P704" s="230"/>
      <c r="Q704" s="230"/>
      <c r="R704" s="230"/>
      <c r="S704" s="230"/>
      <c r="T704" s="231"/>
      <c r="AT704" s="232" t="s">
        <v>159</v>
      </c>
      <c r="AU704" s="232" t="s">
        <v>88</v>
      </c>
      <c r="AV704" s="15" t="s">
        <v>81</v>
      </c>
      <c r="AW704" s="15" t="s">
        <v>34</v>
      </c>
      <c r="AX704" s="15" t="s">
        <v>73</v>
      </c>
      <c r="AY704" s="232" t="s">
        <v>151</v>
      </c>
    </row>
    <row r="705" spans="2:51" s="13" customFormat="1" ht="11.25">
      <c r="B705" s="195"/>
      <c r="C705" s="196"/>
      <c r="D705" s="197" t="s">
        <v>159</v>
      </c>
      <c r="E705" s="198" t="s">
        <v>21</v>
      </c>
      <c r="F705" s="199" t="s">
        <v>1020</v>
      </c>
      <c r="G705" s="196"/>
      <c r="H705" s="200">
        <v>1.575</v>
      </c>
      <c r="I705" s="201"/>
      <c r="J705" s="196"/>
      <c r="K705" s="196"/>
      <c r="L705" s="202"/>
      <c r="M705" s="203"/>
      <c r="N705" s="204"/>
      <c r="O705" s="204"/>
      <c r="P705" s="204"/>
      <c r="Q705" s="204"/>
      <c r="R705" s="204"/>
      <c r="S705" s="204"/>
      <c r="T705" s="205"/>
      <c r="AT705" s="206" t="s">
        <v>159</v>
      </c>
      <c r="AU705" s="206" t="s">
        <v>88</v>
      </c>
      <c r="AV705" s="13" t="s">
        <v>88</v>
      </c>
      <c r="AW705" s="13" t="s">
        <v>34</v>
      </c>
      <c r="AX705" s="13" t="s">
        <v>73</v>
      </c>
      <c r="AY705" s="206" t="s">
        <v>151</v>
      </c>
    </row>
    <row r="706" spans="2:51" s="14" customFormat="1" ht="11.25">
      <c r="B706" s="207"/>
      <c r="C706" s="208"/>
      <c r="D706" s="197" t="s">
        <v>159</v>
      </c>
      <c r="E706" s="209" t="s">
        <v>21</v>
      </c>
      <c r="F706" s="210" t="s">
        <v>161</v>
      </c>
      <c r="G706" s="208"/>
      <c r="H706" s="211">
        <v>1.575</v>
      </c>
      <c r="I706" s="212"/>
      <c r="J706" s="208"/>
      <c r="K706" s="208"/>
      <c r="L706" s="213"/>
      <c r="M706" s="214"/>
      <c r="N706" s="215"/>
      <c r="O706" s="215"/>
      <c r="P706" s="215"/>
      <c r="Q706" s="215"/>
      <c r="R706" s="215"/>
      <c r="S706" s="215"/>
      <c r="T706" s="216"/>
      <c r="AT706" s="217" t="s">
        <v>159</v>
      </c>
      <c r="AU706" s="217" t="s">
        <v>88</v>
      </c>
      <c r="AV706" s="14" t="s">
        <v>162</v>
      </c>
      <c r="AW706" s="14" t="s">
        <v>34</v>
      </c>
      <c r="AX706" s="14" t="s">
        <v>81</v>
      </c>
      <c r="AY706" s="217" t="s">
        <v>151</v>
      </c>
    </row>
    <row r="707" spans="2:51" s="13" customFormat="1" ht="11.25">
      <c r="B707" s="195"/>
      <c r="C707" s="196"/>
      <c r="D707" s="197" t="s">
        <v>159</v>
      </c>
      <c r="E707" s="196"/>
      <c r="F707" s="199" t="s">
        <v>1043</v>
      </c>
      <c r="G707" s="196"/>
      <c r="H707" s="200">
        <v>1.733</v>
      </c>
      <c r="I707" s="201"/>
      <c r="J707" s="196"/>
      <c r="K707" s="196"/>
      <c r="L707" s="202"/>
      <c r="M707" s="203"/>
      <c r="N707" s="204"/>
      <c r="O707" s="204"/>
      <c r="P707" s="204"/>
      <c r="Q707" s="204"/>
      <c r="R707" s="204"/>
      <c r="S707" s="204"/>
      <c r="T707" s="205"/>
      <c r="AT707" s="206" t="s">
        <v>159</v>
      </c>
      <c r="AU707" s="206" t="s">
        <v>88</v>
      </c>
      <c r="AV707" s="13" t="s">
        <v>88</v>
      </c>
      <c r="AW707" s="13" t="s">
        <v>4</v>
      </c>
      <c r="AX707" s="13" t="s">
        <v>81</v>
      </c>
      <c r="AY707" s="206" t="s">
        <v>151</v>
      </c>
    </row>
    <row r="708" spans="1:65" s="2" customFormat="1" ht="24.2" customHeight="1">
      <c r="A708" s="37"/>
      <c r="B708" s="38"/>
      <c r="C708" s="182" t="s">
        <v>1044</v>
      </c>
      <c r="D708" s="182" t="s">
        <v>153</v>
      </c>
      <c r="E708" s="183" t="s">
        <v>1045</v>
      </c>
      <c r="F708" s="184" t="s">
        <v>1046</v>
      </c>
      <c r="G708" s="185" t="s">
        <v>200</v>
      </c>
      <c r="H708" s="186">
        <v>7</v>
      </c>
      <c r="I708" s="187"/>
      <c r="J708" s="188">
        <f>ROUND(I708*H708,2)</f>
        <v>0</v>
      </c>
      <c r="K708" s="184" t="s">
        <v>165</v>
      </c>
      <c r="L708" s="42"/>
      <c r="M708" s="189" t="s">
        <v>21</v>
      </c>
      <c r="N708" s="190" t="s">
        <v>45</v>
      </c>
      <c r="O708" s="67"/>
      <c r="P708" s="191">
        <f>O708*H708</f>
        <v>0</v>
      </c>
      <c r="Q708" s="191">
        <v>0.00102</v>
      </c>
      <c r="R708" s="191">
        <f>Q708*H708</f>
        <v>0.0071400000000000005</v>
      </c>
      <c r="S708" s="191">
        <v>0</v>
      </c>
      <c r="T708" s="192">
        <f>S708*H708</f>
        <v>0</v>
      </c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R708" s="193" t="s">
        <v>258</v>
      </c>
      <c r="AT708" s="193" t="s">
        <v>153</v>
      </c>
      <c r="AU708" s="193" t="s">
        <v>88</v>
      </c>
      <c r="AY708" s="20" t="s">
        <v>151</v>
      </c>
      <c r="BE708" s="194">
        <f>IF(N708="základní",J708,0)</f>
        <v>0</v>
      </c>
      <c r="BF708" s="194">
        <f>IF(N708="snížená",J708,0)</f>
        <v>0</v>
      </c>
      <c r="BG708" s="194">
        <f>IF(N708="zákl. přenesená",J708,0)</f>
        <v>0</v>
      </c>
      <c r="BH708" s="194">
        <f>IF(N708="sníž. přenesená",J708,0)</f>
        <v>0</v>
      </c>
      <c r="BI708" s="194">
        <f>IF(N708="nulová",J708,0)</f>
        <v>0</v>
      </c>
      <c r="BJ708" s="20" t="s">
        <v>88</v>
      </c>
      <c r="BK708" s="194">
        <f>ROUND(I708*H708,2)</f>
        <v>0</v>
      </c>
      <c r="BL708" s="20" t="s">
        <v>258</v>
      </c>
      <c r="BM708" s="193" t="s">
        <v>1047</v>
      </c>
    </row>
    <row r="709" spans="1:47" s="2" customFormat="1" ht="11.25">
      <c r="A709" s="37"/>
      <c r="B709" s="38"/>
      <c r="C709" s="39"/>
      <c r="D709" s="218" t="s">
        <v>167</v>
      </c>
      <c r="E709" s="39"/>
      <c r="F709" s="219" t="s">
        <v>1048</v>
      </c>
      <c r="G709" s="39"/>
      <c r="H709" s="39"/>
      <c r="I709" s="220"/>
      <c r="J709" s="39"/>
      <c r="K709" s="39"/>
      <c r="L709" s="42"/>
      <c r="M709" s="221"/>
      <c r="N709" s="222"/>
      <c r="O709" s="67"/>
      <c r="P709" s="67"/>
      <c r="Q709" s="67"/>
      <c r="R709" s="67"/>
      <c r="S709" s="67"/>
      <c r="T709" s="68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T709" s="20" t="s">
        <v>167</v>
      </c>
      <c r="AU709" s="20" t="s">
        <v>88</v>
      </c>
    </row>
    <row r="710" spans="2:51" s="15" customFormat="1" ht="11.25">
      <c r="B710" s="223"/>
      <c r="C710" s="224"/>
      <c r="D710" s="197" t="s">
        <v>159</v>
      </c>
      <c r="E710" s="225" t="s">
        <v>21</v>
      </c>
      <c r="F710" s="226" t="s">
        <v>354</v>
      </c>
      <c r="G710" s="224"/>
      <c r="H710" s="225" t="s">
        <v>21</v>
      </c>
      <c r="I710" s="227"/>
      <c r="J710" s="224"/>
      <c r="K710" s="224"/>
      <c r="L710" s="228"/>
      <c r="M710" s="229"/>
      <c r="N710" s="230"/>
      <c r="O710" s="230"/>
      <c r="P710" s="230"/>
      <c r="Q710" s="230"/>
      <c r="R710" s="230"/>
      <c r="S710" s="230"/>
      <c r="T710" s="231"/>
      <c r="AT710" s="232" t="s">
        <v>159</v>
      </c>
      <c r="AU710" s="232" t="s">
        <v>88</v>
      </c>
      <c r="AV710" s="15" t="s">
        <v>81</v>
      </c>
      <c r="AW710" s="15" t="s">
        <v>34</v>
      </c>
      <c r="AX710" s="15" t="s">
        <v>73</v>
      </c>
      <c r="AY710" s="232" t="s">
        <v>151</v>
      </c>
    </row>
    <row r="711" spans="2:51" s="13" customFormat="1" ht="11.25">
      <c r="B711" s="195"/>
      <c r="C711" s="196"/>
      <c r="D711" s="197" t="s">
        <v>159</v>
      </c>
      <c r="E711" s="198" t="s">
        <v>21</v>
      </c>
      <c r="F711" s="199" t="s">
        <v>1049</v>
      </c>
      <c r="G711" s="196"/>
      <c r="H711" s="200">
        <v>7</v>
      </c>
      <c r="I711" s="201"/>
      <c r="J711" s="196"/>
      <c r="K711" s="196"/>
      <c r="L711" s="202"/>
      <c r="M711" s="203"/>
      <c r="N711" s="204"/>
      <c r="O711" s="204"/>
      <c r="P711" s="204"/>
      <c r="Q711" s="204"/>
      <c r="R711" s="204"/>
      <c r="S711" s="204"/>
      <c r="T711" s="205"/>
      <c r="AT711" s="206" t="s">
        <v>159</v>
      </c>
      <c r="AU711" s="206" t="s">
        <v>88</v>
      </c>
      <c r="AV711" s="13" t="s">
        <v>88</v>
      </c>
      <c r="AW711" s="13" t="s">
        <v>34</v>
      </c>
      <c r="AX711" s="13" t="s">
        <v>73</v>
      </c>
      <c r="AY711" s="206" t="s">
        <v>151</v>
      </c>
    </row>
    <row r="712" spans="2:51" s="14" customFormat="1" ht="11.25">
      <c r="B712" s="207"/>
      <c r="C712" s="208"/>
      <c r="D712" s="197" t="s">
        <v>159</v>
      </c>
      <c r="E712" s="209" t="s">
        <v>21</v>
      </c>
      <c r="F712" s="210" t="s">
        <v>161</v>
      </c>
      <c r="G712" s="208"/>
      <c r="H712" s="211">
        <v>7</v>
      </c>
      <c r="I712" s="212"/>
      <c r="J712" s="208"/>
      <c r="K712" s="208"/>
      <c r="L712" s="213"/>
      <c r="M712" s="214"/>
      <c r="N712" s="215"/>
      <c r="O712" s="215"/>
      <c r="P712" s="215"/>
      <c r="Q712" s="215"/>
      <c r="R712" s="215"/>
      <c r="S712" s="215"/>
      <c r="T712" s="216"/>
      <c r="AT712" s="217" t="s">
        <v>159</v>
      </c>
      <c r="AU712" s="217" t="s">
        <v>88</v>
      </c>
      <c r="AV712" s="14" t="s">
        <v>162</v>
      </c>
      <c r="AW712" s="14" t="s">
        <v>34</v>
      </c>
      <c r="AX712" s="14" t="s">
        <v>81</v>
      </c>
      <c r="AY712" s="217" t="s">
        <v>151</v>
      </c>
    </row>
    <row r="713" spans="1:65" s="2" customFormat="1" ht="21.75" customHeight="1">
      <c r="A713" s="37"/>
      <c r="B713" s="38"/>
      <c r="C713" s="245" t="s">
        <v>1050</v>
      </c>
      <c r="D713" s="245" t="s">
        <v>304</v>
      </c>
      <c r="E713" s="246" t="s">
        <v>1040</v>
      </c>
      <c r="F713" s="247" t="s">
        <v>1041</v>
      </c>
      <c r="G713" s="248" t="s">
        <v>96</v>
      </c>
      <c r="H713" s="249">
        <v>1.54</v>
      </c>
      <c r="I713" s="250"/>
      <c r="J713" s="251">
        <f>ROUND(I713*H713,2)</f>
        <v>0</v>
      </c>
      <c r="K713" s="247" t="s">
        <v>165</v>
      </c>
      <c r="L713" s="252"/>
      <c r="M713" s="253" t="s">
        <v>21</v>
      </c>
      <c r="N713" s="254" t="s">
        <v>45</v>
      </c>
      <c r="O713" s="67"/>
      <c r="P713" s="191">
        <f>O713*H713</f>
        <v>0</v>
      </c>
      <c r="Q713" s="191">
        <v>0.0195</v>
      </c>
      <c r="R713" s="191">
        <f>Q713*H713</f>
        <v>0.03003</v>
      </c>
      <c r="S713" s="191">
        <v>0</v>
      </c>
      <c r="T713" s="192">
        <f>S713*H713</f>
        <v>0</v>
      </c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R713" s="193" t="s">
        <v>364</v>
      </c>
      <c r="AT713" s="193" t="s">
        <v>304</v>
      </c>
      <c r="AU713" s="193" t="s">
        <v>88</v>
      </c>
      <c r="AY713" s="20" t="s">
        <v>151</v>
      </c>
      <c r="BE713" s="194">
        <f>IF(N713="základní",J713,0)</f>
        <v>0</v>
      </c>
      <c r="BF713" s="194">
        <f>IF(N713="snížená",J713,0)</f>
        <v>0</v>
      </c>
      <c r="BG713" s="194">
        <f>IF(N713="zákl. přenesená",J713,0)</f>
        <v>0</v>
      </c>
      <c r="BH713" s="194">
        <f>IF(N713="sníž. přenesená",J713,0)</f>
        <v>0</v>
      </c>
      <c r="BI713" s="194">
        <f>IF(N713="nulová",J713,0)</f>
        <v>0</v>
      </c>
      <c r="BJ713" s="20" t="s">
        <v>88</v>
      </c>
      <c r="BK713" s="194">
        <f>ROUND(I713*H713,2)</f>
        <v>0</v>
      </c>
      <c r="BL713" s="20" t="s">
        <v>258</v>
      </c>
      <c r="BM713" s="193" t="s">
        <v>1051</v>
      </c>
    </row>
    <row r="714" spans="2:51" s="15" customFormat="1" ht="11.25">
      <c r="B714" s="223"/>
      <c r="C714" s="224"/>
      <c r="D714" s="197" t="s">
        <v>159</v>
      </c>
      <c r="E714" s="225" t="s">
        <v>21</v>
      </c>
      <c r="F714" s="226" t="s">
        <v>354</v>
      </c>
      <c r="G714" s="224"/>
      <c r="H714" s="225" t="s">
        <v>21</v>
      </c>
      <c r="I714" s="227"/>
      <c r="J714" s="224"/>
      <c r="K714" s="224"/>
      <c r="L714" s="228"/>
      <c r="M714" s="229"/>
      <c r="N714" s="230"/>
      <c r="O714" s="230"/>
      <c r="P714" s="230"/>
      <c r="Q714" s="230"/>
      <c r="R714" s="230"/>
      <c r="S714" s="230"/>
      <c r="T714" s="231"/>
      <c r="AT714" s="232" t="s">
        <v>159</v>
      </c>
      <c r="AU714" s="232" t="s">
        <v>88</v>
      </c>
      <c r="AV714" s="15" t="s">
        <v>81</v>
      </c>
      <c r="AW714" s="15" t="s">
        <v>34</v>
      </c>
      <c r="AX714" s="15" t="s">
        <v>73</v>
      </c>
      <c r="AY714" s="232" t="s">
        <v>151</v>
      </c>
    </row>
    <row r="715" spans="2:51" s="13" customFormat="1" ht="11.25">
      <c r="B715" s="195"/>
      <c r="C715" s="196"/>
      <c r="D715" s="197" t="s">
        <v>159</v>
      </c>
      <c r="E715" s="198" t="s">
        <v>21</v>
      </c>
      <c r="F715" s="199" t="s">
        <v>1021</v>
      </c>
      <c r="G715" s="196"/>
      <c r="H715" s="200">
        <v>1.4</v>
      </c>
      <c r="I715" s="201"/>
      <c r="J715" s="196"/>
      <c r="K715" s="196"/>
      <c r="L715" s="202"/>
      <c r="M715" s="203"/>
      <c r="N715" s="204"/>
      <c r="O715" s="204"/>
      <c r="P715" s="204"/>
      <c r="Q715" s="204"/>
      <c r="R715" s="204"/>
      <c r="S715" s="204"/>
      <c r="T715" s="205"/>
      <c r="AT715" s="206" t="s">
        <v>159</v>
      </c>
      <c r="AU715" s="206" t="s">
        <v>88</v>
      </c>
      <c r="AV715" s="13" t="s">
        <v>88</v>
      </c>
      <c r="AW715" s="13" t="s">
        <v>34</v>
      </c>
      <c r="AX715" s="13" t="s">
        <v>73</v>
      </c>
      <c r="AY715" s="206" t="s">
        <v>151</v>
      </c>
    </row>
    <row r="716" spans="2:51" s="14" customFormat="1" ht="11.25">
      <c r="B716" s="207"/>
      <c r="C716" s="208"/>
      <c r="D716" s="197" t="s">
        <v>159</v>
      </c>
      <c r="E716" s="209" t="s">
        <v>21</v>
      </c>
      <c r="F716" s="210" t="s">
        <v>161</v>
      </c>
      <c r="G716" s="208"/>
      <c r="H716" s="211">
        <v>1.4</v>
      </c>
      <c r="I716" s="212"/>
      <c r="J716" s="208"/>
      <c r="K716" s="208"/>
      <c r="L716" s="213"/>
      <c r="M716" s="214"/>
      <c r="N716" s="215"/>
      <c r="O716" s="215"/>
      <c r="P716" s="215"/>
      <c r="Q716" s="215"/>
      <c r="R716" s="215"/>
      <c r="S716" s="215"/>
      <c r="T716" s="216"/>
      <c r="AT716" s="217" t="s">
        <v>159</v>
      </c>
      <c r="AU716" s="217" t="s">
        <v>88</v>
      </c>
      <c r="AV716" s="14" t="s">
        <v>162</v>
      </c>
      <c r="AW716" s="14" t="s">
        <v>34</v>
      </c>
      <c r="AX716" s="14" t="s">
        <v>81</v>
      </c>
      <c r="AY716" s="217" t="s">
        <v>151</v>
      </c>
    </row>
    <row r="717" spans="2:51" s="13" customFormat="1" ht="11.25">
      <c r="B717" s="195"/>
      <c r="C717" s="196"/>
      <c r="D717" s="197" t="s">
        <v>159</v>
      </c>
      <c r="E717" s="196"/>
      <c r="F717" s="199" t="s">
        <v>1052</v>
      </c>
      <c r="G717" s="196"/>
      <c r="H717" s="200">
        <v>1.54</v>
      </c>
      <c r="I717" s="201"/>
      <c r="J717" s="196"/>
      <c r="K717" s="196"/>
      <c r="L717" s="202"/>
      <c r="M717" s="203"/>
      <c r="N717" s="204"/>
      <c r="O717" s="204"/>
      <c r="P717" s="204"/>
      <c r="Q717" s="204"/>
      <c r="R717" s="204"/>
      <c r="S717" s="204"/>
      <c r="T717" s="205"/>
      <c r="AT717" s="206" t="s">
        <v>159</v>
      </c>
      <c r="AU717" s="206" t="s">
        <v>88</v>
      </c>
      <c r="AV717" s="13" t="s">
        <v>88</v>
      </c>
      <c r="AW717" s="13" t="s">
        <v>4</v>
      </c>
      <c r="AX717" s="13" t="s">
        <v>81</v>
      </c>
      <c r="AY717" s="206" t="s">
        <v>151</v>
      </c>
    </row>
    <row r="718" spans="1:65" s="2" customFormat="1" ht="16.5" customHeight="1">
      <c r="A718" s="37"/>
      <c r="B718" s="38"/>
      <c r="C718" s="182" t="s">
        <v>1053</v>
      </c>
      <c r="D718" s="182" t="s">
        <v>153</v>
      </c>
      <c r="E718" s="183" t="s">
        <v>1054</v>
      </c>
      <c r="F718" s="184" t="s">
        <v>1055</v>
      </c>
      <c r="G718" s="185" t="s">
        <v>96</v>
      </c>
      <c r="H718" s="186">
        <v>2.975</v>
      </c>
      <c r="I718" s="187"/>
      <c r="J718" s="188">
        <f>ROUND(I718*H718,2)</f>
        <v>0</v>
      </c>
      <c r="K718" s="184" t="s">
        <v>165</v>
      </c>
      <c r="L718" s="42"/>
      <c r="M718" s="189" t="s">
        <v>21</v>
      </c>
      <c r="N718" s="190" t="s">
        <v>45</v>
      </c>
      <c r="O718" s="67"/>
      <c r="P718" s="191">
        <f>O718*H718</f>
        <v>0</v>
      </c>
      <c r="Q718" s="191">
        <v>5E-05</v>
      </c>
      <c r="R718" s="191">
        <f>Q718*H718</f>
        <v>0.00014875</v>
      </c>
      <c r="S718" s="191">
        <v>0</v>
      </c>
      <c r="T718" s="192">
        <f>S718*H718</f>
        <v>0</v>
      </c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R718" s="193" t="s">
        <v>258</v>
      </c>
      <c r="AT718" s="193" t="s">
        <v>153</v>
      </c>
      <c r="AU718" s="193" t="s">
        <v>88</v>
      </c>
      <c r="AY718" s="20" t="s">
        <v>151</v>
      </c>
      <c r="BE718" s="194">
        <f>IF(N718="základní",J718,0)</f>
        <v>0</v>
      </c>
      <c r="BF718" s="194">
        <f>IF(N718="snížená",J718,0)</f>
        <v>0</v>
      </c>
      <c r="BG718" s="194">
        <f>IF(N718="zákl. přenesená",J718,0)</f>
        <v>0</v>
      </c>
      <c r="BH718" s="194">
        <f>IF(N718="sníž. přenesená",J718,0)</f>
        <v>0</v>
      </c>
      <c r="BI718" s="194">
        <f>IF(N718="nulová",J718,0)</f>
        <v>0</v>
      </c>
      <c r="BJ718" s="20" t="s">
        <v>88</v>
      </c>
      <c r="BK718" s="194">
        <f>ROUND(I718*H718,2)</f>
        <v>0</v>
      </c>
      <c r="BL718" s="20" t="s">
        <v>258</v>
      </c>
      <c r="BM718" s="193" t="s">
        <v>1056</v>
      </c>
    </row>
    <row r="719" spans="1:47" s="2" customFormat="1" ht="11.25">
      <c r="A719" s="37"/>
      <c r="B719" s="38"/>
      <c r="C719" s="39"/>
      <c r="D719" s="218" t="s">
        <v>167</v>
      </c>
      <c r="E719" s="39"/>
      <c r="F719" s="219" t="s">
        <v>1057</v>
      </c>
      <c r="G719" s="39"/>
      <c r="H719" s="39"/>
      <c r="I719" s="220"/>
      <c r="J719" s="39"/>
      <c r="K719" s="39"/>
      <c r="L719" s="42"/>
      <c r="M719" s="221"/>
      <c r="N719" s="222"/>
      <c r="O719" s="67"/>
      <c r="P719" s="67"/>
      <c r="Q719" s="67"/>
      <c r="R719" s="67"/>
      <c r="S719" s="67"/>
      <c r="T719" s="68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T719" s="20" t="s">
        <v>167</v>
      </c>
      <c r="AU719" s="20" t="s">
        <v>88</v>
      </c>
    </row>
    <row r="720" spans="2:51" s="15" customFormat="1" ht="11.25">
      <c r="B720" s="223"/>
      <c r="C720" s="224"/>
      <c r="D720" s="197" t="s">
        <v>159</v>
      </c>
      <c r="E720" s="225" t="s">
        <v>21</v>
      </c>
      <c r="F720" s="226" t="s">
        <v>354</v>
      </c>
      <c r="G720" s="224"/>
      <c r="H720" s="225" t="s">
        <v>21</v>
      </c>
      <c r="I720" s="227"/>
      <c r="J720" s="224"/>
      <c r="K720" s="224"/>
      <c r="L720" s="228"/>
      <c r="M720" s="229"/>
      <c r="N720" s="230"/>
      <c r="O720" s="230"/>
      <c r="P720" s="230"/>
      <c r="Q720" s="230"/>
      <c r="R720" s="230"/>
      <c r="S720" s="230"/>
      <c r="T720" s="231"/>
      <c r="AT720" s="232" t="s">
        <v>159</v>
      </c>
      <c r="AU720" s="232" t="s">
        <v>88</v>
      </c>
      <c r="AV720" s="15" t="s">
        <v>81</v>
      </c>
      <c r="AW720" s="15" t="s">
        <v>34</v>
      </c>
      <c r="AX720" s="15" t="s">
        <v>73</v>
      </c>
      <c r="AY720" s="232" t="s">
        <v>151</v>
      </c>
    </row>
    <row r="721" spans="2:51" s="13" customFormat="1" ht="11.25">
      <c r="B721" s="195"/>
      <c r="C721" s="196"/>
      <c r="D721" s="197" t="s">
        <v>159</v>
      </c>
      <c r="E721" s="198" t="s">
        <v>21</v>
      </c>
      <c r="F721" s="199" t="s">
        <v>1020</v>
      </c>
      <c r="G721" s="196"/>
      <c r="H721" s="200">
        <v>1.575</v>
      </c>
      <c r="I721" s="201"/>
      <c r="J721" s="196"/>
      <c r="K721" s="196"/>
      <c r="L721" s="202"/>
      <c r="M721" s="203"/>
      <c r="N721" s="204"/>
      <c r="O721" s="204"/>
      <c r="P721" s="204"/>
      <c r="Q721" s="204"/>
      <c r="R721" s="204"/>
      <c r="S721" s="204"/>
      <c r="T721" s="205"/>
      <c r="AT721" s="206" t="s">
        <v>159</v>
      </c>
      <c r="AU721" s="206" t="s">
        <v>88</v>
      </c>
      <c r="AV721" s="13" t="s">
        <v>88</v>
      </c>
      <c r="AW721" s="13" t="s">
        <v>34</v>
      </c>
      <c r="AX721" s="13" t="s">
        <v>73</v>
      </c>
      <c r="AY721" s="206" t="s">
        <v>151</v>
      </c>
    </row>
    <row r="722" spans="2:51" s="13" customFormat="1" ht="11.25">
      <c r="B722" s="195"/>
      <c r="C722" s="196"/>
      <c r="D722" s="197" t="s">
        <v>159</v>
      </c>
      <c r="E722" s="198" t="s">
        <v>21</v>
      </c>
      <c r="F722" s="199" t="s">
        <v>1021</v>
      </c>
      <c r="G722" s="196"/>
      <c r="H722" s="200">
        <v>1.4</v>
      </c>
      <c r="I722" s="201"/>
      <c r="J722" s="196"/>
      <c r="K722" s="196"/>
      <c r="L722" s="202"/>
      <c r="M722" s="203"/>
      <c r="N722" s="204"/>
      <c r="O722" s="204"/>
      <c r="P722" s="204"/>
      <c r="Q722" s="204"/>
      <c r="R722" s="204"/>
      <c r="S722" s="204"/>
      <c r="T722" s="205"/>
      <c r="AT722" s="206" t="s">
        <v>159</v>
      </c>
      <c r="AU722" s="206" t="s">
        <v>88</v>
      </c>
      <c r="AV722" s="13" t="s">
        <v>88</v>
      </c>
      <c r="AW722" s="13" t="s">
        <v>34</v>
      </c>
      <c r="AX722" s="13" t="s">
        <v>73</v>
      </c>
      <c r="AY722" s="206" t="s">
        <v>151</v>
      </c>
    </row>
    <row r="723" spans="2:51" s="14" customFormat="1" ht="11.25">
      <c r="B723" s="207"/>
      <c r="C723" s="208"/>
      <c r="D723" s="197" t="s">
        <v>159</v>
      </c>
      <c r="E723" s="209" t="s">
        <v>21</v>
      </c>
      <c r="F723" s="210" t="s">
        <v>161</v>
      </c>
      <c r="G723" s="208"/>
      <c r="H723" s="211">
        <v>2.975</v>
      </c>
      <c r="I723" s="212"/>
      <c r="J723" s="208"/>
      <c r="K723" s="208"/>
      <c r="L723" s="213"/>
      <c r="M723" s="214"/>
      <c r="N723" s="215"/>
      <c r="O723" s="215"/>
      <c r="P723" s="215"/>
      <c r="Q723" s="215"/>
      <c r="R723" s="215"/>
      <c r="S723" s="215"/>
      <c r="T723" s="216"/>
      <c r="AT723" s="217" t="s">
        <v>159</v>
      </c>
      <c r="AU723" s="217" t="s">
        <v>88</v>
      </c>
      <c r="AV723" s="14" t="s">
        <v>162</v>
      </c>
      <c r="AW723" s="14" t="s">
        <v>34</v>
      </c>
      <c r="AX723" s="14" t="s">
        <v>81</v>
      </c>
      <c r="AY723" s="217" t="s">
        <v>151</v>
      </c>
    </row>
    <row r="724" spans="1:65" s="2" customFormat="1" ht="24.2" customHeight="1">
      <c r="A724" s="37"/>
      <c r="B724" s="38"/>
      <c r="C724" s="182" t="s">
        <v>1058</v>
      </c>
      <c r="D724" s="182" t="s">
        <v>153</v>
      </c>
      <c r="E724" s="183" t="s">
        <v>1059</v>
      </c>
      <c r="F724" s="184" t="s">
        <v>1060</v>
      </c>
      <c r="G724" s="185" t="s">
        <v>276</v>
      </c>
      <c r="H724" s="186">
        <v>0.084</v>
      </c>
      <c r="I724" s="187"/>
      <c r="J724" s="188">
        <f>ROUND(I724*H724,2)</f>
        <v>0</v>
      </c>
      <c r="K724" s="184" t="s">
        <v>165</v>
      </c>
      <c r="L724" s="42"/>
      <c r="M724" s="189" t="s">
        <v>21</v>
      </c>
      <c r="N724" s="190" t="s">
        <v>45</v>
      </c>
      <c r="O724" s="67"/>
      <c r="P724" s="191">
        <f>O724*H724</f>
        <v>0</v>
      </c>
      <c r="Q724" s="191">
        <v>0</v>
      </c>
      <c r="R724" s="191">
        <f>Q724*H724</f>
        <v>0</v>
      </c>
      <c r="S724" s="191">
        <v>0</v>
      </c>
      <c r="T724" s="192">
        <f>S724*H724</f>
        <v>0</v>
      </c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R724" s="193" t="s">
        <v>258</v>
      </c>
      <c r="AT724" s="193" t="s">
        <v>153</v>
      </c>
      <c r="AU724" s="193" t="s">
        <v>88</v>
      </c>
      <c r="AY724" s="20" t="s">
        <v>151</v>
      </c>
      <c r="BE724" s="194">
        <f>IF(N724="základní",J724,0)</f>
        <v>0</v>
      </c>
      <c r="BF724" s="194">
        <f>IF(N724="snížená",J724,0)</f>
        <v>0</v>
      </c>
      <c r="BG724" s="194">
        <f>IF(N724="zákl. přenesená",J724,0)</f>
        <v>0</v>
      </c>
      <c r="BH724" s="194">
        <f>IF(N724="sníž. přenesená",J724,0)</f>
        <v>0</v>
      </c>
      <c r="BI724" s="194">
        <f>IF(N724="nulová",J724,0)</f>
        <v>0</v>
      </c>
      <c r="BJ724" s="20" t="s">
        <v>88</v>
      </c>
      <c r="BK724" s="194">
        <f>ROUND(I724*H724,2)</f>
        <v>0</v>
      </c>
      <c r="BL724" s="20" t="s">
        <v>258</v>
      </c>
      <c r="BM724" s="193" t="s">
        <v>1061</v>
      </c>
    </row>
    <row r="725" spans="1:47" s="2" customFormat="1" ht="11.25">
      <c r="A725" s="37"/>
      <c r="B725" s="38"/>
      <c r="C725" s="39"/>
      <c r="D725" s="218" t="s">
        <v>167</v>
      </c>
      <c r="E725" s="39"/>
      <c r="F725" s="219" t="s">
        <v>1062</v>
      </c>
      <c r="G725" s="39"/>
      <c r="H725" s="39"/>
      <c r="I725" s="220"/>
      <c r="J725" s="39"/>
      <c r="K725" s="39"/>
      <c r="L725" s="42"/>
      <c r="M725" s="221"/>
      <c r="N725" s="222"/>
      <c r="O725" s="67"/>
      <c r="P725" s="67"/>
      <c r="Q725" s="67"/>
      <c r="R725" s="67"/>
      <c r="S725" s="67"/>
      <c r="T725" s="68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T725" s="20" t="s">
        <v>167</v>
      </c>
      <c r="AU725" s="20" t="s">
        <v>88</v>
      </c>
    </row>
    <row r="726" spans="1:65" s="2" customFormat="1" ht="24.2" customHeight="1">
      <c r="A726" s="37"/>
      <c r="B726" s="38"/>
      <c r="C726" s="182" t="s">
        <v>1063</v>
      </c>
      <c r="D726" s="182" t="s">
        <v>153</v>
      </c>
      <c r="E726" s="183" t="s">
        <v>1064</v>
      </c>
      <c r="F726" s="184" t="s">
        <v>1065</v>
      </c>
      <c r="G726" s="185" t="s">
        <v>276</v>
      </c>
      <c r="H726" s="186">
        <v>0.084</v>
      </c>
      <c r="I726" s="187"/>
      <c r="J726" s="188">
        <f>ROUND(I726*H726,2)</f>
        <v>0</v>
      </c>
      <c r="K726" s="184" t="s">
        <v>165</v>
      </c>
      <c r="L726" s="42"/>
      <c r="M726" s="189" t="s">
        <v>21</v>
      </c>
      <c r="N726" s="190" t="s">
        <v>45</v>
      </c>
      <c r="O726" s="67"/>
      <c r="P726" s="191">
        <f>O726*H726</f>
        <v>0</v>
      </c>
      <c r="Q726" s="191">
        <v>0</v>
      </c>
      <c r="R726" s="191">
        <f>Q726*H726</f>
        <v>0</v>
      </c>
      <c r="S726" s="191">
        <v>0</v>
      </c>
      <c r="T726" s="192">
        <f>S726*H726</f>
        <v>0</v>
      </c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R726" s="193" t="s">
        <v>258</v>
      </c>
      <c r="AT726" s="193" t="s">
        <v>153</v>
      </c>
      <c r="AU726" s="193" t="s">
        <v>88</v>
      </c>
      <c r="AY726" s="20" t="s">
        <v>151</v>
      </c>
      <c r="BE726" s="194">
        <f>IF(N726="základní",J726,0)</f>
        <v>0</v>
      </c>
      <c r="BF726" s="194">
        <f>IF(N726="snížená",J726,0)</f>
        <v>0</v>
      </c>
      <c r="BG726" s="194">
        <f>IF(N726="zákl. přenesená",J726,0)</f>
        <v>0</v>
      </c>
      <c r="BH726" s="194">
        <f>IF(N726="sníž. přenesená",J726,0)</f>
        <v>0</v>
      </c>
      <c r="BI726" s="194">
        <f>IF(N726="nulová",J726,0)</f>
        <v>0</v>
      </c>
      <c r="BJ726" s="20" t="s">
        <v>88</v>
      </c>
      <c r="BK726" s="194">
        <f>ROUND(I726*H726,2)</f>
        <v>0</v>
      </c>
      <c r="BL726" s="20" t="s">
        <v>258</v>
      </c>
      <c r="BM726" s="193" t="s">
        <v>1066</v>
      </c>
    </row>
    <row r="727" spans="1:47" s="2" customFormat="1" ht="11.25">
      <c r="A727" s="37"/>
      <c r="B727" s="38"/>
      <c r="C727" s="39"/>
      <c r="D727" s="218" t="s">
        <v>167</v>
      </c>
      <c r="E727" s="39"/>
      <c r="F727" s="219" t="s">
        <v>1067</v>
      </c>
      <c r="G727" s="39"/>
      <c r="H727" s="39"/>
      <c r="I727" s="220"/>
      <c r="J727" s="39"/>
      <c r="K727" s="39"/>
      <c r="L727" s="42"/>
      <c r="M727" s="221"/>
      <c r="N727" s="222"/>
      <c r="O727" s="67"/>
      <c r="P727" s="67"/>
      <c r="Q727" s="67"/>
      <c r="R727" s="67"/>
      <c r="S727" s="67"/>
      <c r="T727" s="68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T727" s="20" t="s">
        <v>167</v>
      </c>
      <c r="AU727" s="20" t="s">
        <v>88</v>
      </c>
    </row>
    <row r="728" spans="2:63" s="12" customFormat="1" ht="22.9" customHeight="1">
      <c r="B728" s="166"/>
      <c r="C728" s="167"/>
      <c r="D728" s="168" t="s">
        <v>72</v>
      </c>
      <c r="E728" s="180" t="s">
        <v>1068</v>
      </c>
      <c r="F728" s="180" t="s">
        <v>1069</v>
      </c>
      <c r="G728" s="167"/>
      <c r="H728" s="167"/>
      <c r="I728" s="170"/>
      <c r="J728" s="181">
        <f>BK728</f>
        <v>0</v>
      </c>
      <c r="K728" s="167"/>
      <c r="L728" s="172"/>
      <c r="M728" s="173"/>
      <c r="N728" s="174"/>
      <c r="O728" s="174"/>
      <c r="P728" s="175">
        <f>SUM(P729:P748)</f>
        <v>0</v>
      </c>
      <c r="Q728" s="174"/>
      <c r="R728" s="175">
        <f>SUM(R729:R748)</f>
        <v>0.02014425</v>
      </c>
      <c r="S728" s="174"/>
      <c r="T728" s="176">
        <f>SUM(T729:T748)</f>
        <v>0</v>
      </c>
      <c r="AR728" s="177" t="s">
        <v>88</v>
      </c>
      <c r="AT728" s="178" t="s">
        <v>72</v>
      </c>
      <c r="AU728" s="178" t="s">
        <v>81</v>
      </c>
      <c r="AY728" s="177" t="s">
        <v>151</v>
      </c>
      <c r="BK728" s="179">
        <f>SUM(BK729:BK748)</f>
        <v>0</v>
      </c>
    </row>
    <row r="729" spans="1:65" s="2" customFormat="1" ht="16.5" customHeight="1">
      <c r="A729" s="37"/>
      <c r="B729" s="38"/>
      <c r="C729" s="182" t="s">
        <v>1070</v>
      </c>
      <c r="D729" s="182" t="s">
        <v>153</v>
      </c>
      <c r="E729" s="183" t="s">
        <v>1071</v>
      </c>
      <c r="F729" s="184" t="s">
        <v>1072</v>
      </c>
      <c r="G729" s="185" t="s">
        <v>96</v>
      </c>
      <c r="H729" s="186">
        <v>2.975</v>
      </c>
      <c r="I729" s="187"/>
      <c r="J729" s="188">
        <f>ROUND(I729*H729,2)</f>
        <v>0</v>
      </c>
      <c r="K729" s="184" t="s">
        <v>165</v>
      </c>
      <c r="L729" s="42"/>
      <c r="M729" s="189" t="s">
        <v>21</v>
      </c>
      <c r="N729" s="190" t="s">
        <v>45</v>
      </c>
      <c r="O729" s="67"/>
      <c r="P729" s="191">
        <f>O729*H729</f>
        <v>0</v>
      </c>
      <c r="Q729" s="191">
        <v>0</v>
      </c>
      <c r="R729" s="191">
        <f>Q729*H729</f>
        <v>0</v>
      </c>
      <c r="S729" s="191">
        <v>0</v>
      </c>
      <c r="T729" s="192">
        <f>S729*H729</f>
        <v>0</v>
      </c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R729" s="193" t="s">
        <v>258</v>
      </c>
      <c r="AT729" s="193" t="s">
        <v>153</v>
      </c>
      <c r="AU729" s="193" t="s">
        <v>88</v>
      </c>
      <c r="AY729" s="20" t="s">
        <v>151</v>
      </c>
      <c r="BE729" s="194">
        <f>IF(N729="základní",J729,0)</f>
        <v>0</v>
      </c>
      <c r="BF729" s="194">
        <f>IF(N729="snížená",J729,0)</f>
        <v>0</v>
      </c>
      <c r="BG729" s="194">
        <f>IF(N729="zákl. přenesená",J729,0)</f>
        <v>0</v>
      </c>
      <c r="BH729" s="194">
        <f>IF(N729="sníž. přenesená",J729,0)</f>
        <v>0</v>
      </c>
      <c r="BI729" s="194">
        <f>IF(N729="nulová",J729,0)</f>
        <v>0</v>
      </c>
      <c r="BJ729" s="20" t="s">
        <v>88</v>
      </c>
      <c r="BK729" s="194">
        <f>ROUND(I729*H729,2)</f>
        <v>0</v>
      </c>
      <c r="BL729" s="20" t="s">
        <v>258</v>
      </c>
      <c r="BM729" s="193" t="s">
        <v>1073</v>
      </c>
    </row>
    <row r="730" spans="1:47" s="2" customFormat="1" ht="11.25">
      <c r="A730" s="37"/>
      <c r="B730" s="38"/>
      <c r="C730" s="39"/>
      <c r="D730" s="218" t="s">
        <v>167</v>
      </c>
      <c r="E730" s="39"/>
      <c r="F730" s="219" t="s">
        <v>1074</v>
      </c>
      <c r="G730" s="39"/>
      <c r="H730" s="39"/>
      <c r="I730" s="220"/>
      <c r="J730" s="39"/>
      <c r="K730" s="39"/>
      <c r="L730" s="42"/>
      <c r="M730" s="221"/>
      <c r="N730" s="222"/>
      <c r="O730" s="67"/>
      <c r="P730" s="67"/>
      <c r="Q730" s="67"/>
      <c r="R730" s="67"/>
      <c r="S730" s="67"/>
      <c r="T730" s="68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T730" s="20" t="s">
        <v>167</v>
      </c>
      <c r="AU730" s="20" t="s">
        <v>88</v>
      </c>
    </row>
    <row r="731" spans="2:51" s="15" customFormat="1" ht="11.25">
      <c r="B731" s="223"/>
      <c r="C731" s="224"/>
      <c r="D731" s="197" t="s">
        <v>159</v>
      </c>
      <c r="E731" s="225" t="s">
        <v>21</v>
      </c>
      <c r="F731" s="226" t="s">
        <v>354</v>
      </c>
      <c r="G731" s="224"/>
      <c r="H731" s="225" t="s">
        <v>21</v>
      </c>
      <c r="I731" s="227"/>
      <c r="J731" s="224"/>
      <c r="K731" s="224"/>
      <c r="L731" s="228"/>
      <c r="M731" s="229"/>
      <c r="N731" s="230"/>
      <c r="O731" s="230"/>
      <c r="P731" s="230"/>
      <c r="Q731" s="230"/>
      <c r="R731" s="230"/>
      <c r="S731" s="230"/>
      <c r="T731" s="231"/>
      <c r="AT731" s="232" t="s">
        <v>159</v>
      </c>
      <c r="AU731" s="232" t="s">
        <v>88</v>
      </c>
      <c r="AV731" s="15" t="s">
        <v>81</v>
      </c>
      <c r="AW731" s="15" t="s">
        <v>34</v>
      </c>
      <c r="AX731" s="15" t="s">
        <v>73</v>
      </c>
      <c r="AY731" s="232" t="s">
        <v>151</v>
      </c>
    </row>
    <row r="732" spans="2:51" s="13" customFormat="1" ht="11.25">
      <c r="B732" s="195"/>
      <c r="C732" s="196"/>
      <c r="D732" s="197" t="s">
        <v>159</v>
      </c>
      <c r="E732" s="198" t="s">
        <v>21</v>
      </c>
      <c r="F732" s="199" t="s">
        <v>1020</v>
      </c>
      <c r="G732" s="196"/>
      <c r="H732" s="200">
        <v>1.575</v>
      </c>
      <c r="I732" s="201"/>
      <c r="J732" s="196"/>
      <c r="K732" s="196"/>
      <c r="L732" s="202"/>
      <c r="M732" s="203"/>
      <c r="N732" s="204"/>
      <c r="O732" s="204"/>
      <c r="P732" s="204"/>
      <c r="Q732" s="204"/>
      <c r="R732" s="204"/>
      <c r="S732" s="204"/>
      <c r="T732" s="205"/>
      <c r="AT732" s="206" t="s">
        <v>159</v>
      </c>
      <c r="AU732" s="206" t="s">
        <v>88</v>
      </c>
      <c r="AV732" s="13" t="s">
        <v>88</v>
      </c>
      <c r="AW732" s="13" t="s">
        <v>34</v>
      </c>
      <c r="AX732" s="13" t="s">
        <v>73</v>
      </c>
      <c r="AY732" s="206" t="s">
        <v>151</v>
      </c>
    </row>
    <row r="733" spans="2:51" s="13" customFormat="1" ht="11.25">
      <c r="B733" s="195"/>
      <c r="C733" s="196"/>
      <c r="D733" s="197" t="s">
        <v>159</v>
      </c>
      <c r="E733" s="198" t="s">
        <v>21</v>
      </c>
      <c r="F733" s="199" t="s">
        <v>1021</v>
      </c>
      <c r="G733" s="196"/>
      <c r="H733" s="200">
        <v>1.4</v>
      </c>
      <c r="I733" s="201"/>
      <c r="J733" s="196"/>
      <c r="K733" s="196"/>
      <c r="L733" s="202"/>
      <c r="M733" s="203"/>
      <c r="N733" s="204"/>
      <c r="O733" s="204"/>
      <c r="P733" s="204"/>
      <c r="Q733" s="204"/>
      <c r="R733" s="204"/>
      <c r="S733" s="204"/>
      <c r="T733" s="205"/>
      <c r="AT733" s="206" t="s">
        <v>159</v>
      </c>
      <c r="AU733" s="206" t="s">
        <v>88</v>
      </c>
      <c r="AV733" s="13" t="s">
        <v>88</v>
      </c>
      <c r="AW733" s="13" t="s">
        <v>34</v>
      </c>
      <c r="AX733" s="13" t="s">
        <v>73</v>
      </c>
      <c r="AY733" s="206" t="s">
        <v>151</v>
      </c>
    </row>
    <row r="734" spans="2:51" s="14" customFormat="1" ht="11.25">
      <c r="B734" s="207"/>
      <c r="C734" s="208"/>
      <c r="D734" s="197" t="s">
        <v>159</v>
      </c>
      <c r="E734" s="209" t="s">
        <v>21</v>
      </c>
      <c r="F734" s="210" t="s">
        <v>161</v>
      </c>
      <c r="G734" s="208"/>
      <c r="H734" s="211">
        <v>2.975</v>
      </c>
      <c r="I734" s="212"/>
      <c r="J734" s="208"/>
      <c r="K734" s="208"/>
      <c r="L734" s="213"/>
      <c r="M734" s="214"/>
      <c r="N734" s="215"/>
      <c r="O734" s="215"/>
      <c r="P734" s="215"/>
      <c r="Q734" s="215"/>
      <c r="R734" s="215"/>
      <c r="S734" s="215"/>
      <c r="T734" s="216"/>
      <c r="AT734" s="217" t="s">
        <v>159</v>
      </c>
      <c r="AU734" s="217" t="s">
        <v>88</v>
      </c>
      <c r="AV734" s="14" t="s">
        <v>162</v>
      </c>
      <c r="AW734" s="14" t="s">
        <v>34</v>
      </c>
      <c r="AX734" s="14" t="s">
        <v>81</v>
      </c>
      <c r="AY734" s="217" t="s">
        <v>151</v>
      </c>
    </row>
    <row r="735" spans="1:65" s="2" customFormat="1" ht="21.75" customHeight="1">
      <c r="A735" s="37"/>
      <c r="B735" s="38"/>
      <c r="C735" s="182" t="s">
        <v>1075</v>
      </c>
      <c r="D735" s="182" t="s">
        <v>153</v>
      </c>
      <c r="E735" s="183" t="s">
        <v>1076</v>
      </c>
      <c r="F735" s="184" t="s">
        <v>1077</v>
      </c>
      <c r="G735" s="185" t="s">
        <v>96</v>
      </c>
      <c r="H735" s="186">
        <v>1.575</v>
      </c>
      <c r="I735" s="187"/>
      <c r="J735" s="188">
        <f>ROUND(I735*H735,2)</f>
        <v>0</v>
      </c>
      <c r="K735" s="184" t="s">
        <v>165</v>
      </c>
      <c r="L735" s="42"/>
      <c r="M735" s="189" t="s">
        <v>21</v>
      </c>
      <c r="N735" s="190" t="s">
        <v>45</v>
      </c>
      <c r="O735" s="67"/>
      <c r="P735" s="191">
        <f>O735*H735</f>
        <v>0</v>
      </c>
      <c r="Q735" s="191">
        <v>0.00495</v>
      </c>
      <c r="R735" s="191">
        <f>Q735*H735</f>
        <v>0.00779625</v>
      </c>
      <c r="S735" s="191">
        <v>0</v>
      </c>
      <c r="T735" s="192">
        <f>S735*H735</f>
        <v>0</v>
      </c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R735" s="193" t="s">
        <v>258</v>
      </c>
      <c r="AT735" s="193" t="s">
        <v>153</v>
      </c>
      <c r="AU735" s="193" t="s">
        <v>88</v>
      </c>
      <c r="AY735" s="20" t="s">
        <v>151</v>
      </c>
      <c r="BE735" s="194">
        <f>IF(N735="základní",J735,0)</f>
        <v>0</v>
      </c>
      <c r="BF735" s="194">
        <f>IF(N735="snížená",J735,0)</f>
        <v>0</v>
      </c>
      <c r="BG735" s="194">
        <f>IF(N735="zákl. přenesená",J735,0)</f>
        <v>0</v>
      </c>
      <c r="BH735" s="194">
        <f>IF(N735="sníž. přenesená",J735,0)</f>
        <v>0</v>
      </c>
      <c r="BI735" s="194">
        <f>IF(N735="nulová",J735,0)</f>
        <v>0</v>
      </c>
      <c r="BJ735" s="20" t="s">
        <v>88</v>
      </c>
      <c r="BK735" s="194">
        <f>ROUND(I735*H735,2)</f>
        <v>0</v>
      </c>
      <c r="BL735" s="20" t="s">
        <v>258</v>
      </c>
      <c r="BM735" s="193" t="s">
        <v>1078</v>
      </c>
    </row>
    <row r="736" spans="1:47" s="2" customFormat="1" ht="11.25">
      <c r="A736" s="37"/>
      <c r="B736" s="38"/>
      <c r="C736" s="39"/>
      <c r="D736" s="218" t="s">
        <v>167</v>
      </c>
      <c r="E736" s="39"/>
      <c r="F736" s="219" t="s">
        <v>1079</v>
      </c>
      <c r="G736" s="39"/>
      <c r="H736" s="39"/>
      <c r="I736" s="220"/>
      <c r="J736" s="39"/>
      <c r="K736" s="39"/>
      <c r="L736" s="42"/>
      <c r="M736" s="221"/>
      <c r="N736" s="222"/>
      <c r="O736" s="67"/>
      <c r="P736" s="67"/>
      <c r="Q736" s="67"/>
      <c r="R736" s="67"/>
      <c r="S736" s="67"/>
      <c r="T736" s="68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T736" s="20" t="s">
        <v>167</v>
      </c>
      <c r="AU736" s="20" t="s">
        <v>88</v>
      </c>
    </row>
    <row r="737" spans="2:51" s="13" customFormat="1" ht="11.25">
      <c r="B737" s="195"/>
      <c r="C737" s="196"/>
      <c r="D737" s="197" t="s">
        <v>159</v>
      </c>
      <c r="E737" s="198" t="s">
        <v>21</v>
      </c>
      <c r="F737" s="199" t="s">
        <v>1020</v>
      </c>
      <c r="G737" s="196"/>
      <c r="H737" s="200">
        <v>1.575</v>
      </c>
      <c r="I737" s="201"/>
      <c r="J737" s="196"/>
      <c r="K737" s="196"/>
      <c r="L737" s="202"/>
      <c r="M737" s="203"/>
      <c r="N737" s="204"/>
      <c r="O737" s="204"/>
      <c r="P737" s="204"/>
      <c r="Q737" s="204"/>
      <c r="R737" s="204"/>
      <c r="S737" s="204"/>
      <c r="T737" s="205"/>
      <c r="AT737" s="206" t="s">
        <v>159</v>
      </c>
      <c r="AU737" s="206" t="s">
        <v>88</v>
      </c>
      <c r="AV737" s="13" t="s">
        <v>88</v>
      </c>
      <c r="AW737" s="13" t="s">
        <v>34</v>
      </c>
      <c r="AX737" s="13" t="s">
        <v>81</v>
      </c>
      <c r="AY737" s="206" t="s">
        <v>151</v>
      </c>
    </row>
    <row r="738" spans="1:65" s="2" customFormat="1" ht="16.5" customHeight="1">
      <c r="A738" s="37"/>
      <c r="B738" s="38"/>
      <c r="C738" s="182" t="s">
        <v>1080</v>
      </c>
      <c r="D738" s="182" t="s">
        <v>153</v>
      </c>
      <c r="E738" s="183" t="s">
        <v>1081</v>
      </c>
      <c r="F738" s="184" t="s">
        <v>1082</v>
      </c>
      <c r="G738" s="185" t="s">
        <v>96</v>
      </c>
      <c r="H738" s="186">
        <v>1.4</v>
      </c>
      <c r="I738" s="187"/>
      <c r="J738" s="188">
        <f>ROUND(I738*H738,2)</f>
        <v>0</v>
      </c>
      <c r="K738" s="184" t="s">
        <v>165</v>
      </c>
      <c r="L738" s="42"/>
      <c r="M738" s="189" t="s">
        <v>21</v>
      </c>
      <c r="N738" s="190" t="s">
        <v>45</v>
      </c>
      <c r="O738" s="67"/>
      <c r="P738" s="191">
        <f>O738*H738</f>
        <v>0</v>
      </c>
      <c r="Q738" s="191">
        <v>0.00432</v>
      </c>
      <c r="R738" s="191">
        <f>Q738*H738</f>
        <v>0.0060479999999999996</v>
      </c>
      <c r="S738" s="191">
        <v>0</v>
      </c>
      <c r="T738" s="192">
        <f>S738*H738</f>
        <v>0</v>
      </c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R738" s="193" t="s">
        <v>258</v>
      </c>
      <c r="AT738" s="193" t="s">
        <v>153</v>
      </c>
      <c r="AU738" s="193" t="s">
        <v>88</v>
      </c>
      <c r="AY738" s="20" t="s">
        <v>151</v>
      </c>
      <c r="BE738" s="194">
        <f>IF(N738="základní",J738,0)</f>
        <v>0</v>
      </c>
      <c r="BF738" s="194">
        <f>IF(N738="snížená",J738,0)</f>
        <v>0</v>
      </c>
      <c r="BG738" s="194">
        <f>IF(N738="zákl. přenesená",J738,0)</f>
        <v>0</v>
      </c>
      <c r="BH738" s="194">
        <f>IF(N738="sníž. přenesená",J738,0)</f>
        <v>0</v>
      </c>
      <c r="BI738" s="194">
        <f>IF(N738="nulová",J738,0)</f>
        <v>0</v>
      </c>
      <c r="BJ738" s="20" t="s">
        <v>88</v>
      </c>
      <c r="BK738" s="194">
        <f>ROUND(I738*H738,2)</f>
        <v>0</v>
      </c>
      <c r="BL738" s="20" t="s">
        <v>258</v>
      </c>
      <c r="BM738" s="193" t="s">
        <v>1083</v>
      </c>
    </row>
    <row r="739" spans="1:47" s="2" customFormat="1" ht="11.25">
      <c r="A739" s="37"/>
      <c r="B739" s="38"/>
      <c r="C739" s="39"/>
      <c r="D739" s="218" t="s">
        <v>167</v>
      </c>
      <c r="E739" s="39"/>
      <c r="F739" s="219" t="s">
        <v>1084</v>
      </c>
      <c r="G739" s="39"/>
      <c r="H739" s="39"/>
      <c r="I739" s="220"/>
      <c r="J739" s="39"/>
      <c r="K739" s="39"/>
      <c r="L739" s="42"/>
      <c r="M739" s="221"/>
      <c r="N739" s="222"/>
      <c r="O739" s="67"/>
      <c r="P739" s="67"/>
      <c r="Q739" s="67"/>
      <c r="R739" s="67"/>
      <c r="S739" s="67"/>
      <c r="T739" s="68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T739" s="20" t="s">
        <v>167</v>
      </c>
      <c r="AU739" s="20" t="s">
        <v>88</v>
      </c>
    </row>
    <row r="740" spans="2:51" s="13" customFormat="1" ht="11.25">
      <c r="B740" s="195"/>
      <c r="C740" s="196"/>
      <c r="D740" s="197" t="s">
        <v>159</v>
      </c>
      <c r="E740" s="198" t="s">
        <v>21</v>
      </c>
      <c r="F740" s="199" t="s">
        <v>1021</v>
      </c>
      <c r="G740" s="196"/>
      <c r="H740" s="200">
        <v>1.4</v>
      </c>
      <c r="I740" s="201"/>
      <c r="J740" s="196"/>
      <c r="K740" s="196"/>
      <c r="L740" s="202"/>
      <c r="M740" s="203"/>
      <c r="N740" s="204"/>
      <c r="O740" s="204"/>
      <c r="P740" s="204"/>
      <c r="Q740" s="204"/>
      <c r="R740" s="204"/>
      <c r="S740" s="204"/>
      <c r="T740" s="205"/>
      <c r="AT740" s="206" t="s">
        <v>159</v>
      </c>
      <c r="AU740" s="206" t="s">
        <v>88</v>
      </c>
      <c r="AV740" s="13" t="s">
        <v>88</v>
      </c>
      <c r="AW740" s="13" t="s">
        <v>34</v>
      </c>
      <c r="AX740" s="13" t="s">
        <v>81</v>
      </c>
      <c r="AY740" s="206" t="s">
        <v>151</v>
      </c>
    </row>
    <row r="741" spans="1:65" s="2" customFormat="1" ht="16.5" customHeight="1">
      <c r="A741" s="37"/>
      <c r="B741" s="38"/>
      <c r="C741" s="182" t="s">
        <v>1085</v>
      </c>
      <c r="D741" s="182" t="s">
        <v>153</v>
      </c>
      <c r="E741" s="183" t="s">
        <v>1086</v>
      </c>
      <c r="F741" s="184" t="s">
        <v>1087</v>
      </c>
      <c r="G741" s="185" t="s">
        <v>200</v>
      </c>
      <c r="H741" s="186">
        <v>5.25</v>
      </c>
      <c r="I741" s="187"/>
      <c r="J741" s="188">
        <f>ROUND(I741*H741,2)</f>
        <v>0</v>
      </c>
      <c r="K741" s="184" t="s">
        <v>165</v>
      </c>
      <c r="L741" s="42"/>
      <c r="M741" s="189" t="s">
        <v>21</v>
      </c>
      <c r="N741" s="190" t="s">
        <v>45</v>
      </c>
      <c r="O741" s="67"/>
      <c r="P741" s="191">
        <f>O741*H741</f>
        <v>0</v>
      </c>
      <c r="Q741" s="191">
        <v>0.0012</v>
      </c>
      <c r="R741" s="191">
        <f>Q741*H741</f>
        <v>0.006299999999999999</v>
      </c>
      <c r="S741" s="191">
        <v>0</v>
      </c>
      <c r="T741" s="192">
        <f>S741*H741</f>
        <v>0</v>
      </c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R741" s="193" t="s">
        <v>258</v>
      </c>
      <c r="AT741" s="193" t="s">
        <v>153</v>
      </c>
      <c r="AU741" s="193" t="s">
        <v>88</v>
      </c>
      <c r="AY741" s="20" t="s">
        <v>151</v>
      </c>
      <c r="BE741" s="194">
        <f>IF(N741="základní",J741,0)</f>
        <v>0</v>
      </c>
      <c r="BF741" s="194">
        <f>IF(N741="snížená",J741,0)</f>
        <v>0</v>
      </c>
      <c r="BG741" s="194">
        <f>IF(N741="zákl. přenesená",J741,0)</f>
        <v>0</v>
      </c>
      <c r="BH741" s="194">
        <f>IF(N741="sníž. přenesená",J741,0)</f>
        <v>0</v>
      </c>
      <c r="BI741" s="194">
        <f>IF(N741="nulová",J741,0)</f>
        <v>0</v>
      </c>
      <c r="BJ741" s="20" t="s">
        <v>88</v>
      </c>
      <c r="BK741" s="194">
        <f>ROUND(I741*H741,2)</f>
        <v>0</v>
      </c>
      <c r="BL741" s="20" t="s">
        <v>258</v>
      </c>
      <c r="BM741" s="193" t="s">
        <v>1088</v>
      </c>
    </row>
    <row r="742" spans="1:47" s="2" customFormat="1" ht="11.25">
      <c r="A742" s="37"/>
      <c r="B742" s="38"/>
      <c r="C742" s="39"/>
      <c r="D742" s="218" t="s">
        <v>167</v>
      </c>
      <c r="E742" s="39"/>
      <c r="F742" s="219" t="s">
        <v>1089</v>
      </c>
      <c r="G742" s="39"/>
      <c r="H742" s="39"/>
      <c r="I742" s="220"/>
      <c r="J742" s="39"/>
      <c r="K742" s="39"/>
      <c r="L742" s="42"/>
      <c r="M742" s="221"/>
      <c r="N742" s="222"/>
      <c r="O742" s="67"/>
      <c r="P742" s="67"/>
      <c r="Q742" s="67"/>
      <c r="R742" s="67"/>
      <c r="S742" s="67"/>
      <c r="T742" s="68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T742" s="20" t="s">
        <v>167</v>
      </c>
      <c r="AU742" s="20" t="s">
        <v>88</v>
      </c>
    </row>
    <row r="743" spans="2:51" s="13" customFormat="1" ht="11.25">
      <c r="B743" s="195"/>
      <c r="C743" s="196"/>
      <c r="D743" s="197" t="s">
        <v>159</v>
      </c>
      <c r="E743" s="198" t="s">
        <v>21</v>
      </c>
      <c r="F743" s="199" t="s">
        <v>1027</v>
      </c>
      <c r="G743" s="196"/>
      <c r="H743" s="200">
        <v>5.25</v>
      </c>
      <c r="I743" s="201"/>
      <c r="J743" s="196"/>
      <c r="K743" s="196"/>
      <c r="L743" s="202"/>
      <c r="M743" s="203"/>
      <c r="N743" s="204"/>
      <c r="O743" s="204"/>
      <c r="P743" s="204"/>
      <c r="Q743" s="204"/>
      <c r="R743" s="204"/>
      <c r="S743" s="204"/>
      <c r="T743" s="205"/>
      <c r="AT743" s="206" t="s">
        <v>159</v>
      </c>
      <c r="AU743" s="206" t="s">
        <v>88</v>
      </c>
      <c r="AV743" s="13" t="s">
        <v>88</v>
      </c>
      <c r="AW743" s="13" t="s">
        <v>34</v>
      </c>
      <c r="AX743" s="13" t="s">
        <v>73</v>
      </c>
      <c r="AY743" s="206" t="s">
        <v>151</v>
      </c>
    </row>
    <row r="744" spans="2:51" s="14" customFormat="1" ht="11.25">
      <c r="B744" s="207"/>
      <c r="C744" s="208"/>
      <c r="D744" s="197" t="s">
        <v>159</v>
      </c>
      <c r="E744" s="209" t="s">
        <v>21</v>
      </c>
      <c r="F744" s="210" t="s">
        <v>161</v>
      </c>
      <c r="G744" s="208"/>
      <c r="H744" s="211">
        <v>5.25</v>
      </c>
      <c r="I744" s="212"/>
      <c r="J744" s="208"/>
      <c r="K744" s="208"/>
      <c r="L744" s="213"/>
      <c r="M744" s="214"/>
      <c r="N744" s="215"/>
      <c r="O744" s="215"/>
      <c r="P744" s="215"/>
      <c r="Q744" s="215"/>
      <c r="R744" s="215"/>
      <c r="S744" s="215"/>
      <c r="T744" s="216"/>
      <c r="AT744" s="217" t="s">
        <v>159</v>
      </c>
      <c r="AU744" s="217" t="s">
        <v>88</v>
      </c>
      <c r="AV744" s="14" t="s">
        <v>162</v>
      </c>
      <c r="AW744" s="14" t="s">
        <v>34</v>
      </c>
      <c r="AX744" s="14" t="s">
        <v>81</v>
      </c>
      <c r="AY744" s="217" t="s">
        <v>151</v>
      </c>
    </row>
    <row r="745" spans="1:65" s="2" customFormat="1" ht="24.2" customHeight="1">
      <c r="A745" s="37"/>
      <c r="B745" s="38"/>
      <c r="C745" s="182" t="s">
        <v>1090</v>
      </c>
      <c r="D745" s="182" t="s">
        <v>153</v>
      </c>
      <c r="E745" s="183" t="s">
        <v>1091</v>
      </c>
      <c r="F745" s="184" t="s">
        <v>1092</v>
      </c>
      <c r="G745" s="185" t="s">
        <v>276</v>
      </c>
      <c r="H745" s="186">
        <v>0.02</v>
      </c>
      <c r="I745" s="187"/>
      <c r="J745" s="188">
        <f>ROUND(I745*H745,2)</f>
        <v>0</v>
      </c>
      <c r="K745" s="184" t="s">
        <v>165</v>
      </c>
      <c r="L745" s="42"/>
      <c r="M745" s="189" t="s">
        <v>21</v>
      </c>
      <c r="N745" s="190" t="s">
        <v>45</v>
      </c>
      <c r="O745" s="67"/>
      <c r="P745" s="191">
        <f>O745*H745</f>
        <v>0</v>
      </c>
      <c r="Q745" s="191">
        <v>0</v>
      </c>
      <c r="R745" s="191">
        <f>Q745*H745</f>
        <v>0</v>
      </c>
      <c r="S745" s="191">
        <v>0</v>
      </c>
      <c r="T745" s="192">
        <f>S745*H745</f>
        <v>0</v>
      </c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R745" s="193" t="s">
        <v>258</v>
      </c>
      <c r="AT745" s="193" t="s">
        <v>153</v>
      </c>
      <c r="AU745" s="193" t="s">
        <v>88</v>
      </c>
      <c r="AY745" s="20" t="s">
        <v>151</v>
      </c>
      <c r="BE745" s="194">
        <f>IF(N745="základní",J745,0)</f>
        <v>0</v>
      </c>
      <c r="BF745" s="194">
        <f>IF(N745="snížená",J745,0)</f>
        <v>0</v>
      </c>
      <c r="BG745" s="194">
        <f>IF(N745="zákl. přenesená",J745,0)</f>
        <v>0</v>
      </c>
      <c r="BH745" s="194">
        <f>IF(N745="sníž. přenesená",J745,0)</f>
        <v>0</v>
      </c>
      <c r="BI745" s="194">
        <f>IF(N745="nulová",J745,0)</f>
        <v>0</v>
      </c>
      <c r="BJ745" s="20" t="s">
        <v>88</v>
      </c>
      <c r="BK745" s="194">
        <f>ROUND(I745*H745,2)</f>
        <v>0</v>
      </c>
      <c r="BL745" s="20" t="s">
        <v>258</v>
      </c>
      <c r="BM745" s="193" t="s">
        <v>1093</v>
      </c>
    </row>
    <row r="746" spans="1:47" s="2" customFormat="1" ht="11.25">
      <c r="A746" s="37"/>
      <c r="B746" s="38"/>
      <c r="C746" s="39"/>
      <c r="D746" s="218" t="s">
        <v>167</v>
      </c>
      <c r="E746" s="39"/>
      <c r="F746" s="219" t="s">
        <v>1094</v>
      </c>
      <c r="G746" s="39"/>
      <c r="H746" s="39"/>
      <c r="I746" s="220"/>
      <c r="J746" s="39"/>
      <c r="K746" s="39"/>
      <c r="L746" s="42"/>
      <c r="M746" s="221"/>
      <c r="N746" s="222"/>
      <c r="O746" s="67"/>
      <c r="P746" s="67"/>
      <c r="Q746" s="67"/>
      <c r="R746" s="67"/>
      <c r="S746" s="67"/>
      <c r="T746" s="68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T746" s="20" t="s">
        <v>167</v>
      </c>
      <c r="AU746" s="20" t="s">
        <v>88</v>
      </c>
    </row>
    <row r="747" spans="1:65" s="2" customFormat="1" ht="24.2" customHeight="1">
      <c r="A747" s="37"/>
      <c r="B747" s="38"/>
      <c r="C747" s="182" t="s">
        <v>1095</v>
      </c>
      <c r="D747" s="182" t="s">
        <v>153</v>
      </c>
      <c r="E747" s="183" t="s">
        <v>1096</v>
      </c>
      <c r="F747" s="184" t="s">
        <v>1097</v>
      </c>
      <c r="G747" s="185" t="s">
        <v>276</v>
      </c>
      <c r="H747" s="186">
        <v>0.02</v>
      </c>
      <c r="I747" s="187"/>
      <c r="J747" s="188">
        <f>ROUND(I747*H747,2)</f>
        <v>0</v>
      </c>
      <c r="K747" s="184" t="s">
        <v>165</v>
      </c>
      <c r="L747" s="42"/>
      <c r="M747" s="189" t="s">
        <v>21</v>
      </c>
      <c r="N747" s="190" t="s">
        <v>45</v>
      </c>
      <c r="O747" s="67"/>
      <c r="P747" s="191">
        <f>O747*H747</f>
        <v>0</v>
      </c>
      <c r="Q747" s="191">
        <v>0</v>
      </c>
      <c r="R747" s="191">
        <f>Q747*H747</f>
        <v>0</v>
      </c>
      <c r="S747" s="191">
        <v>0</v>
      </c>
      <c r="T747" s="192">
        <f>S747*H747</f>
        <v>0</v>
      </c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R747" s="193" t="s">
        <v>258</v>
      </c>
      <c r="AT747" s="193" t="s">
        <v>153</v>
      </c>
      <c r="AU747" s="193" t="s">
        <v>88</v>
      </c>
      <c r="AY747" s="20" t="s">
        <v>151</v>
      </c>
      <c r="BE747" s="194">
        <f>IF(N747="základní",J747,0)</f>
        <v>0</v>
      </c>
      <c r="BF747" s="194">
        <f>IF(N747="snížená",J747,0)</f>
        <v>0</v>
      </c>
      <c r="BG747" s="194">
        <f>IF(N747="zákl. přenesená",J747,0)</f>
        <v>0</v>
      </c>
      <c r="BH747" s="194">
        <f>IF(N747="sníž. přenesená",J747,0)</f>
        <v>0</v>
      </c>
      <c r="BI747" s="194">
        <f>IF(N747="nulová",J747,0)</f>
        <v>0</v>
      </c>
      <c r="BJ747" s="20" t="s">
        <v>88</v>
      </c>
      <c r="BK747" s="194">
        <f>ROUND(I747*H747,2)</f>
        <v>0</v>
      </c>
      <c r="BL747" s="20" t="s">
        <v>258</v>
      </c>
      <c r="BM747" s="193" t="s">
        <v>1098</v>
      </c>
    </row>
    <row r="748" spans="1:47" s="2" customFormat="1" ht="11.25">
      <c r="A748" s="37"/>
      <c r="B748" s="38"/>
      <c r="C748" s="39"/>
      <c r="D748" s="218" t="s">
        <v>167</v>
      </c>
      <c r="E748" s="39"/>
      <c r="F748" s="219" t="s">
        <v>1099</v>
      </c>
      <c r="G748" s="39"/>
      <c r="H748" s="39"/>
      <c r="I748" s="220"/>
      <c r="J748" s="39"/>
      <c r="K748" s="39"/>
      <c r="L748" s="42"/>
      <c r="M748" s="221"/>
      <c r="N748" s="222"/>
      <c r="O748" s="67"/>
      <c r="P748" s="67"/>
      <c r="Q748" s="67"/>
      <c r="R748" s="67"/>
      <c r="S748" s="67"/>
      <c r="T748" s="68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T748" s="20" t="s">
        <v>167</v>
      </c>
      <c r="AU748" s="20" t="s">
        <v>88</v>
      </c>
    </row>
    <row r="749" spans="2:63" s="12" customFormat="1" ht="22.9" customHeight="1">
      <c r="B749" s="166"/>
      <c r="C749" s="167"/>
      <c r="D749" s="168" t="s">
        <v>72</v>
      </c>
      <c r="E749" s="180" t="s">
        <v>1100</v>
      </c>
      <c r="F749" s="180" t="s">
        <v>1101</v>
      </c>
      <c r="G749" s="167"/>
      <c r="H749" s="167"/>
      <c r="I749" s="170"/>
      <c r="J749" s="181">
        <f>BK749</f>
        <v>0</v>
      </c>
      <c r="K749" s="167"/>
      <c r="L749" s="172"/>
      <c r="M749" s="173"/>
      <c r="N749" s="174"/>
      <c r="O749" s="174"/>
      <c r="P749" s="175">
        <f>SUM(P750:P760)</f>
        <v>0</v>
      </c>
      <c r="Q749" s="174"/>
      <c r="R749" s="175">
        <f>SUM(R750:R760)</f>
        <v>0.00074375</v>
      </c>
      <c r="S749" s="174"/>
      <c r="T749" s="176">
        <f>SUM(T750:T760)</f>
        <v>0</v>
      </c>
      <c r="AR749" s="177" t="s">
        <v>88</v>
      </c>
      <c r="AT749" s="178" t="s">
        <v>72</v>
      </c>
      <c r="AU749" s="178" t="s">
        <v>81</v>
      </c>
      <c r="AY749" s="177" t="s">
        <v>151</v>
      </c>
      <c r="BK749" s="179">
        <f>SUM(BK750:BK760)</f>
        <v>0</v>
      </c>
    </row>
    <row r="750" spans="1:65" s="2" customFormat="1" ht="16.5" customHeight="1">
      <c r="A750" s="37"/>
      <c r="B750" s="38"/>
      <c r="C750" s="182" t="s">
        <v>1102</v>
      </c>
      <c r="D750" s="182" t="s">
        <v>153</v>
      </c>
      <c r="E750" s="183" t="s">
        <v>1103</v>
      </c>
      <c r="F750" s="184" t="s">
        <v>1104</v>
      </c>
      <c r="G750" s="185" t="s">
        <v>96</v>
      </c>
      <c r="H750" s="186">
        <v>2.975</v>
      </c>
      <c r="I750" s="187"/>
      <c r="J750" s="188">
        <f>ROUND(I750*H750,2)</f>
        <v>0</v>
      </c>
      <c r="K750" s="184" t="s">
        <v>165</v>
      </c>
      <c r="L750" s="42"/>
      <c r="M750" s="189" t="s">
        <v>21</v>
      </c>
      <c r="N750" s="190" t="s">
        <v>45</v>
      </c>
      <c r="O750" s="67"/>
      <c r="P750" s="191">
        <f>O750*H750</f>
        <v>0</v>
      </c>
      <c r="Q750" s="191">
        <v>0</v>
      </c>
      <c r="R750" s="191">
        <f>Q750*H750</f>
        <v>0</v>
      </c>
      <c r="S750" s="191">
        <v>0</v>
      </c>
      <c r="T750" s="192">
        <f>S750*H750</f>
        <v>0</v>
      </c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R750" s="193" t="s">
        <v>258</v>
      </c>
      <c r="AT750" s="193" t="s">
        <v>153</v>
      </c>
      <c r="AU750" s="193" t="s">
        <v>88</v>
      </c>
      <c r="AY750" s="20" t="s">
        <v>151</v>
      </c>
      <c r="BE750" s="194">
        <f>IF(N750="základní",J750,0)</f>
        <v>0</v>
      </c>
      <c r="BF750" s="194">
        <f>IF(N750="snížená",J750,0)</f>
        <v>0</v>
      </c>
      <c r="BG750" s="194">
        <f>IF(N750="zákl. přenesená",J750,0)</f>
        <v>0</v>
      </c>
      <c r="BH750" s="194">
        <f>IF(N750="sníž. přenesená",J750,0)</f>
        <v>0</v>
      </c>
      <c r="BI750" s="194">
        <f>IF(N750="nulová",J750,0)</f>
        <v>0</v>
      </c>
      <c r="BJ750" s="20" t="s">
        <v>88</v>
      </c>
      <c r="BK750" s="194">
        <f>ROUND(I750*H750,2)</f>
        <v>0</v>
      </c>
      <c r="BL750" s="20" t="s">
        <v>258</v>
      </c>
      <c r="BM750" s="193" t="s">
        <v>1105</v>
      </c>
    </row>
    <row r="751" spans="1:47" s="2" customFormat="1" ht="11.25">
      <c r="A751" s="37"/>
      <c r="B751" s="38"/>
      <c r="C751" s="39"/>
      <c r="D751" s="218" t="s">
        <v>167</v>
      </c>
      <c r="E751" s="39"/>
      <c r="F751" s="219" t="s">
        <v>1106</v>
      </c>
      <c r="G751" s="39"/>
      <c r="H751" s="39"/>
      <c r="I751" s="220"/>
      <c r="J751" s="39"/>
      <c r="K751" s="39"/>
      <c r="L751" s="42"/>
      <c r="M751" s="221"/>
      <c r="N751" s="222"/>
      <c r="O751" s="67"/>
      <c r="P751" s="67"/>
      <c r="Q751" s="67"/>
      <c r="R751" s="67"/>
      <c r="S751" s="67"/>
      <c r="T751" s="68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T751" s="20" t="s">
        <v>167</v>
      </c>
      <c r="AU751" s="20" t="s">
        <v>88</v>
      </c>
    </row>
    <row r="752" spans="2:51" s="13" customFormat="1" ht="11.25">
      <c r="B752" s="195"/>
      <c r="C752" s="196"/>
      <c r="D752" s="197" t="s">
        <v>159</v>
      </c>
      <c r="E752" s="198" t="s">
        <v>21</v>
      </c>
      <c r="F752" s="199" t="s">
        <v>1107</v>
      </c>
      <c r="G752" s="196"/>
      <c r="H752" s="200">
        <v>2.975</v>
      </c>
      <c r="I752" s="201"/>
      <c r="J752" s="196"/>
      <c r="K752" s="196"/>
      <c r="L752" s="202"/>
      <c r="M752" s="203"/>
      <c r="N752" s="204"/>
      <c r="O752" s="204"/>
      <c r="P752" s="204"/>
      <c r="Q752" s="204"/>
      <c r="R752" s="204"/>
      <c r="S752" s="204"/>
      <c r="T752" s="205"/>
      <c r="AT752" s="206" t="s">
        <v>159</v>
      </c>
      <c r="AU752" s="206" t="s">
        <v>88</v>
      </c>
      <c r="AV752" s="13" t="s">
        <v>88</v>
      </c>
      <c r="AW752" s="13" t="s">
        <v>34</v>
      </c>
      <c r="AX752" s="13" t="s">
        <v>73</v>
      </c>
      <c r="AY752" s="206" t="s">
        <v>151</v>
      </c>
    </row>
    <row r="753" spans="2:51" s="14" customFormat="1" ht="11.25">
      <c r="B753" s="207"/>
      <c r="C753" s="208"/>
      <c r="D753" s="197" t="s">
        <v>159</v>
      </c>
      <c r="E753" s="209" t="s">
        <v>21</v>
      </c>
      <c r="F753" s="210" t="s">
        <v>161</v>
      </c>
      <c r="G753" s="208"/>
      <c r="H753" s="211">
        <v>2.975</v>
      </c>
      <c r="I753" s="212"/>
      <c r="J753" s="208"/>
      <c r="K753" s="208"/>
      <c r="L753" s="213"/>
      <c r="M753" s="214"/>
      <c r="N753" s="215"/>
      <c r="O753" s="215"/>
      <c r="P753" s="215"/>
      <c r="Q753" s="215"/>
      <c r="R753" s="215"/>
      <c r="S753" s="215"/>
      <c r="T753" s="216"/>
      <c r="AT753" s="217" t="s">
        <v>159</v>
      </c>
      <c r="AU753" s="217" t="s">
        <v>88</v>
      </c>
      <c r="AV753" s="14" t="s">
        <v>162</v>
      </c>
      <c r="AW753" s="14" t="s">
        <v>34</v>
      </c>
      <c r="AX753" s="14" t="s">
        <v>81</v>
      </c>
      <c r="AY753" s="217" t="s">
        <v>151</v>
      </c>
    </row>
    <row r="754" spans="1:65" s="2" customFormat="1" ht="16.5" customHeight="1">
      <c r="A754" s="37"/>
      <c r="B754" s="38"/>
      <c r="C754" s="182" t="s">
        <v>1108</v>
      </c>
      <c r="D754" s="182" t="s">
        <v>153</v>
      </c>
      <c r="E754" s="183" t="s">
        <v>1109</v>
      </c>
      <c r="F754" s="184" t="s">
        <v>1110</v>
      </c>
      <c r="G754" s="185" t="s">
        <v>96</v>
      </c>
      <c r="H754" s="186">
        <v>2.975</v>
      </c>
      <c r="I754" s="187"/>
      <c r="J754" s="188">
        <f>ROUND(I754*H754,2)</f>
        <v>0</v>
      </c>
      <c r="K754" s="184" t="s">
        <v>165</v>
      </c>
      <c r="L754" s="42"/>
      <c r="M754" s="189" t="s">
        <v>21</v>
      </c>
      <c r="N754" s="190" t="s">
        <v>45</v>
      </c>
      <c r="O754" s="67"/>
      <c r="P754" s="191">
        <f>O754*H754</f>
        <v>0</v>
      </c>
      <c r="Q754" s="191">
        <v>0.00025</v>
      </c>
      <c r="R754" s="191">
        <f>Q754*H754</f>
        <v>0.00074375</v>
      </c>
      <c r="S754" s="191">
        <v>0</v>
      </c>
      <c r="T754" s="192">
        <f>S754*H754</f>
        <v>0</v>
      </c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R754" s="193" t="s">
        <v>258</v>
      </c>
      <c r="AT754" s="193" t="s">
        <v>153</v>
      </c>
      <c r="AU754" s="193" t="s">
        <v>88</v>
      </c>
      <c r="AY754" s="20" t="s">
        <v>151</v>
      </c>
      <c r="BE754" s="194">
        <f>IF(N754="základní",J754,0)</f>
        <v>0</v>
      </c>
      <c r="BF754" s="194">
        <f>IF(N754="snížená",J754,0)</f>
        <v>0</v>
      </c>
      <c r="BG754" s="194">
        <f>IF(N754="zákl. přenesená",J754,0)</f>
        <v>0</v>
      </c>
      <c r="BH754" s="194">
        <f>IF(N754="sníž. přenesená",J754,0)</f>
        <v>0</v>
      </c>
      <c r="BI754" s="194">
        <f>IF(N754="nulová",J754,0)</f>
        <v>0</v>
      </c>
      <c r="BJ754" s="20" t="s">
        <v>88</v>
      </c>
      <c r="BK754" s="194">
        <f>ROUND(I754*H754,2)</f>
        <v>0</v>
      </c>
      <c r="BL754" s="20" t="s">
        <v>258</v>
      </c>
      <c r="BM754" s="193" t="s">
        <v>1111</v>
      </c>
    </row>
    <row r="755" spans="1:47" s="2" customFormat="1" ht="11.25">
      <c r="A755" s="37"/>
      <c r="B755" s="38"/>
      <c r="C755" s="39"/>
      <c r="D755" s="218" t="s">
        <v>167</v>
      </c>
      <c r="E755" s="39"/>
      <c r="F755" s="219" t="s">
        <v>1112</v>
      </c>
      <c r="G755" s="39"/>
      <c r="H755" s="39"/>
      <c r="I755" s="220"/>
      <c r="J755" s="39"/>
      <c r="K755" s="39"/>
      <c r="L755" s="42"/>
      <c r="M755" s="221"/>
      <c r="N755" s="222"/>
      <c r="O755" s="67"/>
      <c r="P755" s="67"/>
      <c r="Q755" s="67"/>
      <c r="R755" s="67"/>
      <c r="S755" s="67"/>
      <c r="T755" s="68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T755" s="20" t="s">
        <v>167</v>
      </c>
      <c r="AU755" s="20" t="s">
        <v>88</v>
      </c>
    </row>
    <row r="756" spans="2:51" s="15" customFormat="1" ht="11.25">
      <c r="B756" s="223"/>
      <c r="C756" s="224"/>
      <c r="D756" s="197" t="s">
        <v>159</v>
      </c>
      <c r="E756" s="225" t="s">
        <v>21</v>
      </c>
      <c r="F756" s="226" t="s">
        <v>1113</v>
      </c>
      <c r="G756" s="224"/>
      <c r="H756" s="225" t="s">
        <v>21</v>
      </c>
      <c r="I756" s="227"/>
      <c r="J756" s="224"/>
      <c r="K756" s="224"/>
      <c r="L756" s="228"/>
      <c r="M756" s="229"/>
      <c r="N756" s="230"/>
      <c r="O756" s="230"/>
      <c r="P756" s="230"/>
      <c r="Q756" s="230"/>
      <c r="R756" s="230"/>
      <c r="S756" s="230"/>
      <c r="T756" s="231"/>
      <c r="AT756" s="232" t="s">
        <v>159</v>
      </c>
      <c r="AU756" s="232" t="s">
        <v>88</v>
      </c>
      <c r="AV756" s="15" t="s">
        <v>81</v>
      </c>
      <c r="AW756" s="15" t="s">
        <v>34</v>
      </c>
      <c r="AX756" s="15" t="s">
        <v>73</v>
      </c>
      <c r="AY756" s="232" t="s">
        <v>151</v>
      </c>
    </row>
    <row r="757" spans="2:51" s="15" customFormat="1" ht="11.25">
      <c r="B757" s="223"/>
      <c r="C757" s="224"/>
      <c r="D757" s="197" t="s">
        <v>159</v>
      </c>
      <c r="E757" s="225" t="s">
        <v>21</v>
      </c>
      <c r="F757" s="226" t="s">
        <v>354</v>
      </c>
      <c r="G757" s="224"/>
      <c r="H757" s="225" t="s">
        <v>21</v>
      </c>
      <c r="I757" s="227"/>
      <c r="J757" s="224"/>
      <c r="K757" s="224"/>
      <c r="L757" s="228"/>
      <c r="M757" s="229"/>
      <c r="N757" s="230"/>
      <c r="O757" s="230"/>
      <c r="P757" s="230"/>
      <c r="Q757" s="230"/>
      <c r="R757" s="230"/>
      <c r="S757" s="230"/>
      <c r="T757" s="231"/>
      <c r="AT757" s="232" t="s">
        <v>159</v>
      </c>
      <c r="AU757" s="232" t="s">
        <v>88</v>
      </c>
      <c r="AV757" s="15" t="s">
        <v>81</v>
      </c>
      <c r="AW757" s="15" t="s">
        <v>34</v>
      </c>
      <c r="AX757" s="15" t="s">
        <v>73</v>
      </c>
      <c r="AY757" s="232" t="s">
        <v>151</v>
      </c>
    </row>
    <row r="758" spans="2:51" s="13" customFormat="1" ht="11.25">
      <c r="B758" s="195"/>
      <c r="C758" s="196"/>
      <c r="D758" s="197" t="s">
        <v>159</v>
      </c>
      <c r="E758" s="198" t="s">
        <v>21</v>
      </c>
      <c r="F758" s="199" t="s">
        <v>1020</v>
      </c>
      <c r="G758" s="196"/>
      <c r="H758" s="200">
        <v>1.575</v>
      </c>
      <c r="I758" s="201"/>
      <c r="J758" s="196"/>
      <c r="K758" s="196"/>
      <c r="L758" s="202"/>
      <c r="M758" s="203"/>
      <c r="N758" s="204"/>
      <c r="O758" s="204"/>
      <c r="P758" s="204"/>
      <c r="Q758" s="204"/>
      <c r="R758" s="204"/>
      <c r="S758" s="204"/>
      <c r="T758" s="205"/>
      <c r="AT758" s="206" t="s">
        <v>159</v>
      </c>
      <c r="AU758" s="206" t="s">
        <v>88</v>
      </c>
      <c r="AV758" s="13" t="s">
        <v>88</v>
      </c>
      <c r="AW758" s="13" t="s">
        <v>34</v>
      </c>
      <c r="AX758" s="13" t="s">
        <v>73</v>
      </c>
      <c r="AY758" s="206" t="s">
        <v>151</v>
      </c>
    </row>
    <row r="759" spans="2:51" s="13" customFormat="1" ht="11.25">
      <c r="B759" s="195"/>
      <c r="C759" s="196"/>
      <c r="D759" s="197" t="s">
        <v>159</v>
      </c>
      <c r="E759" s="198" t="s">
        <v>21</v>
      </c>
      <c r="F759" s="199" t="s">
        <v>1021</v>
      </c>
      <c r="G759" s="196"/>
      <c r="H759" s="200">
        <v>1.4</v>
      </c>
      <c r="I759" s="201"/>
      <c r="J759" s="196"/>
      <c r="K759" s="196"/>
      <c r="L759" s="202"/>
      <c r="M759" s="203"/>
      <c r="N759" s="204"/>
      <c r="O759" s="204"/>
      <c r="P759" s="204"/>
      <c r="Q759" s="204"/>
      <c r="R759" s="204"/>
      <c r="S759" s="204"/>
      <c r="T759" s="205"/>
      <c r="AT759" s="206" t="s">
        <v>159</v>
      </c>
      <c r="AU759" s="206" t="s">
        <v>88</v>
      </c>
      <c r="AV759" s="13" t="s">
        <v>88</v>
      </c>
      <c r="AW759" s="13" t="s">
        <v>34</v>
      </c>
      <c r="AX759" s="13" t="s">
        <v>73</v>
      </c>
      <c r="AY759" s="206" t="s">
        <v>151</v>
      </c>
    </row>
    <row r="760" spans="2:51" s="14" customFormat="1" ht="11.25">
      <c r="B760" s="207"/>
      <c r="C760" s="208"/>
      <c r="D760" s="197" t="s">
        <v>159</v>
      </c>
      <c r="E760" s="209" t="s">
        <v>21</v>
      </c>
      <c r="F760" s="210" t="s">
        <v>161</v>
      </c>
      <c r="G760" s="208"/>
      <c r="H760" s="211">
        <v>2.975</v>
      </c>
      <c r="I760" s="212"/>
      <c r="J760" s="208"/>
      <c r="K760" s="208"/>
      <c r="L760" s="213"/>
      <c r="M760" s="214"/>
      <c r="N760" s="215"/>
      <c r="O760" s="215"/>
      <c r="P760" s="215"/>
      <c r="Q760" s="215"/>
      <c r="R760" s="215"/>
      <c r="S760" s="215"/>
      <c r="T760" s="216"/>
      <c r="AT760" s="217" t="s">
        <v>159</v>
      </c>
      <c r="AU760" s="217" t="s">
        <v>88</v>
      </c>
      <c r="AV760" s="14" t="s">
        <v>162</v>
      </c>
      <c r="AW760" s="14" t="s">
        <v>34</v>
      </c>
      <c r="AX760" s="14" t="s">
        <v>81</v>
      </c>
      <c r="AY760" s="217" t="s">
        <v>151</v>
      </c>
    </row>
    <row r="761" spans="2:63" s="12" customFormat="1" ht="22.9" customHeight="1">
      <c r="B761" s="166"/>
      <c r="C761" s="167"/>
      <c r="D761" s="168" t="s">
        <v>72</v>
      </c>
      <c r="E761" s="180" t="s">
        <v>1114</v>
      </c>
      <c r="F761" s="180" t="s">
        <v>1115</v>
      </c>
      <c r="G761" s="167"/>
      <c r="H761" s="167"/>
      <c r="I761" s="170"/>
      <c r="J761" s="181">
        <f>BK761</f>
        <v>0</v>
      </c>
      <c r="K761" s="167"/>
      <c r="L761" s="172"/>
      <c r="M761" s="173"/>
      <c r="N761" s="174"/>
      <c r="O761" s="174"/>
      <c r="P761" s="175">
        <f>SUM(P762:P798)</f>
        <v>0</v>
      </c>
      <c r="Q761" s="174"/>
      <c r="R761" s="175">
        <f>SUM(R762:R798)</f>
        <v>0.43771420000000005</v>
      </c>
      <c r="S761" s="174"/>
      <c r="T761" s="176">
        <f>SUM(T762:T798)</f>
        <v>0.0356686</v>
      </c>
      <c r="AR761" s="177" t="s">
        <v>88</v>
      </c>
      <c r="AT761" s="178" t="s">
        <v>72</v>
      </c>
      <c r="AU761" s="178" t="s">
        <v>81</v>
      </c>
      <c r="AY761" s="177" t="s">
        <v>151</v>
      </c>
      <c r="BK761" s="179">
        <f>SUM(BK762:BK798)</f>
        <v>0</v>
      </c>
    </row>
    <row r="762" spans="1:65" s="2" customFormat="1" ht="16.5" customHeight="1">
      <c r="A762" s="37"/>
      <c r="B762" s="38"/>
      <c r="C762" s="182" t="s">
        <v>1116</v>
      </c>
      <c r="D762" s="182" t="s">
        <v>153</v>
      </c>
      <c r="E762" s="183" t="s">
        <v>1117</v>
      </c>
      <c r="F762" s="184" t="s">
        <v>1118</v>
      </c>
      <c r="G762" s="185" t="s">
        <v>96</v>
      </c>
      <c r="H762" s="186">
        <v>536.53</v>
      </c>
      <c r="I762" s="187"/>
      <c r="J762" s="188">
        <f>ROUND(I762*H762,2)</f>
        <v>0</v>
      </c>
      <c r="K762" s="184" t="s">
        <v>165</v>
      </c>
      <c r="L762" s="42"/>
      <c r="M762" s="189" t="s">
        <v>21</v>
      </c>
      <c r="N762" s="190" t="s">
        <v>45</v>
      </c>
      <c r="O762" s="67"/>
      <c r="P762" s="191">
        <f>O762*H762</f>
        <v>0</v>
      </c>
      <c r="Q762" s="191">
        <v>0</v>
      </c>
      <c r="R762" s="191">
        <f>Q762*H762</f>
        <v>0</v>
      </c>
      <c r="S762" s="191">
        <v>0</v>
      </c>
      <c r="T762" s="192">
        <f>S762*H762</f>
        <v>0</v>
      </c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R762" s="193" t="s">
        <v>258</v>
      </c>
      <c r="AT762" s="193" t="s">
        <v>153</v>
      </c>
      <c r="AU762" s="193" t="s">
        <v>88</v>
      </c>
      <c r="AY762" s="20" t="s">
        <v>151</v>
      </c>
      <c r="BE762" s="194">
        <f>IF(N762="základní",J762,0)</f>
        <v>0</v>
      </c>
      <c r="BF762" s="194">
        <f>IF(N762="snížená",J762,0)</f>
        <v>0</v>
      </c>
      <c r="BG762" s="194">
        <f>IF(N762="zákl. přenesená",J762,0)</f>
        <v>0</v>
      </c>
      <c r="BH762" s="194">
        <f>IF(N762="sníž. přenesená",J762,0)</f>
        <v>0</v>
      </c>
      <c r="BI762" s="194">
        <f>IF(N762="nulová",J762,0)</f>
        <v>0</v>
      </c>
      <c r="BJ762" s="20" t="s">
        <v>88</v>
      </c>
      <c r="BK762" s="194">
        <f>ROUND(I762*H762,2)</f>
        <v>0</v>
      </c>
      <c r="BL762" s="20" t="s">
        <v>258</v>
      </c>
      <c r="BM762" s="193" t="s">
        <v>1119</v>
      </c>
    </row>
    <row r="763" spans="1:47" s="2" customFormat="1" ht="11.25">
      <c r="A763" s="37"/>
      <c r="B763" s="38"/>
      <c r="C763" s="39"/>
      <c r="D763" s="218" t="s">
        <v>167</v>
      </c>
      <c r="E763" s="39"/>
      <c r="F763" s="219" t="s">
        <v>1120</v>
      </c>
      <c r="G763" s="39"/>
      <c r="H763" s="39"/>
      <c r="I763" s="220"/>
      <c r="J763" s="39"/>
      <c r="K763" s="39"/>
      <c r="L763" s="42"/>
      <c r="M763" s="221"/>
      <c r="N763" s="222"/>
      <c r="O763" s="67"/>
      <c r="P763" s="67"/>
      <c r="Q763" s="67"/>
      <c r="R763" s="67"/>
      <c r="S763" s="67"/>
      <c r="T763" s="68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T763" s="20" t="s">
        <v>167</v>
      </c>
      <c r="AU763" s="20" t="s">
        <v>88</v>
      </c>
    </row>
    <row r="764" spans="2:51" s="13" customFormat="1" ht="11.25">
      <c r="B764" s="195"/>
      <c r="C764" s="196"/>
      <c r="D764" s="197" t="s">
        <v>159</v>
      </c>
      <c r="E764" s="198" t="s">
        <v>21</v>
      </c>
      <c r="F764" s="199" t="s">
        <v>1121</v>
      </c>
      <c r="G764" s="196"/>
      <c r="H764" s="200">
        <v>536.53</v>
      </c>
      <c r="I764" s="201"/>
      <c r="J764" s="196"/>
      <c r="K764" s="196"/>
      <c r="L764" s="202"/>
      <c r="M764" s="203"/>
      <c r="N764" s="204"/>
      <c r="O764" s="204"/>
      <c r="P764" s="204"/>
      <c r="Q764" s="204"/>
      <c r="R764" s="204"/>
      <c r="S764" s="204"/>
      <c r="T764" s="205"/>
      <c r="AT764" s="206" t="s">
        <v>159</v>
      </c>
      <c r="AU764" s="206" t="s">
        <v>88</v>
      </c>
      <c r="AV764" s="13" t="s">
        <v>88</v>
      </c>
      <c r="AW764" s="13" t="s">
        <v>34</v>
      </c>
      <c r="AX764" s="13" t="s">
        <v>73</v>
      </c>
      <c r="AY764" s="206" t="s">
        <v>151</v>
      </c>
    </row>
    <row r="765" spans="2:51" s="14" customFormat="1" ht="11.25">
      <c r="B765" s="207"/>
      <c r="C765" s="208"/>
      <c r="D765" s="197" t="s">
        <v>159</v>
      </c>
      <c r="E765" s="209" t="s">
        <v>21</v>
      </c>
      <c r="F765" s="210" t="s">
        <v>161</v>
      </c>
      <c r="G765" s="208"/>
      <c r="H765" s="211">
        <v>536.53</v>
      </c>
      <c r="I765" s="212"/>
      <c r="J765" s="208"/>
      <c r="K765" s="208"/>
      <c r="L765" s="213"/>
      <c r="M765" s="214"/>
      <c r="N765" s="215"/>
      <c r="O765" s="215"/>
      <c r="P765" s="215"/>
      <c r="Q765" s="215"/>
      <c r="R765" s="215"/>
      <c r="S765" s="215"/>
      <c r="T765" s="216"/>
      <c r="AT765" s="217" t="s">
        <v>159</v>
      </c>
      <c r="AU765" s="217" t="s">
        <v>88</v>
      </c>
      <c r="AV765" s="14" t="s">
        <v>162</v>
      </c>
      <c r="AW765" s="14" t="s">
        <v>34</v>
      </c>
      <c r="AX765" s="14" t="s">
        <v>81</v>
      </c>
      <c r="AY765" s="217" t="s">
        <v>151</v>
      </c>
    </row>
    <row r="766" spans="1:65" s="2" customFormat="1" ht="16.5" customHeight="1">
      <c r="A766" s="37"/>
      <c r="B766" s="38"/>
      <c r="C766" s="182" t="s">
        <v>1122</v>
      </c>
      <c r="D766" s="182" t="s">
        <v>153</v>
      </c>
      <c r="E766" s="183" t="s">
        <v>1123</v>
      </c>
      <c r="F766" s="184" t="s">
        <v>1124</v>
      </c>
      <c r="G766" s="185" t="s">
        <v>96</v>
      </c>
      <c r="H766" s="186">
        <v>115.06</v>
      </c>
      <c r="I766" s="187"/>
      <c r="J766" s="188">
        <f>ROUND(I766*H766,2)</f>
        <v>0</v>
      </c>
      <c r="K766" s="184" t="s">
        <v>165</v>
      </c>
      <c r="L766" s="42"/>
      <c r="M766" s="189" t="s">
        <v>21</v>
      </c>
      <c r="N766" s="190" t="s">
        <v>45</v>
      </c>
      <c r="O766" s="67"/>
      <c r="P766" s="191">
        <f>O766*H766</f>
        <v>0</v>
      </c>
      <c r="Q766" s="191">
        <v>0.001</v>
      </c>
      <c r="R766" s="191">
        <f>Q766*H766</f>
        <v>0.11506000000000001</v>
      </c>
      <c r="S766" s="191">
        <v>0.00031</v>
      </c>
      <c r="T766" s="192">
        <f>S766*H766</f>
        <v>0.0356686</v>
      </c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R766" s="193" t="s">
        <v>258</v>
      </c>
      <c r="AT766" s="193" t="s">
        <v>153</v>
      </c>
      <c r="AU766" s="193" t="s">
        <v>88</v>
      </c>
      <c r="AY766" s="20" t="s">
        <v>151</v>
      </c>
      <c r="BE766" s="194">
        <f>IF(N766="základní",J766,0)</f>
        <v>0</v>
      </c>
      <c r="BF766" s="194">
        <f>IF(N766="snížená",J766,0)</f>
        <v>0</v>
      </c>
      <c r="BG766" s="194">
        <f>IF(N766="zákl. přenesená",J766,0)</f>
        <v>0</v>
      </c>
      <c r="BH766" s="194">
        <f>IF(N766="sníž. přenesená",J766,0)</f>
        <v>0</v>
      </c>
      <c r="BI766" s="194">
        <f>IF(N766="nulová",J766,0)</f>
        <v>0</v>
      </c>
      <c r="BJ766" s="20" t="s">
        <v>88</v>
      </c>
      <c r="BK766" s="194">
        <f>ROUND(I766*H766,2)</f>
        <v>0</v>
      </c>
      <c r="BL766" s="20" t="s">
        <v>258</v>
      </c>
      <c r="BM766" s="193" t="s">
        <v>1125</v>
      </c>
    </row>
    <row r="767" spans="1:47" s="2" customFormat="1" ht="11.25">
      <c r="A767" s="37"/>
      <c r="B767" s="38"/>
      <c r="C767" s="39"/>
      <c r="D767" s="218" t="s">
        <v>167</v>
      </c>
      <c r="E767" s="39"/>
      <c r="F767" s="219" t="s">
        <v>1126</v>
      </c>
      <c r="G767" s="39"/>
      <c r="H767" s="39"/>
      <c r="I767" s="220"/>
      <c r="J767" s="39"/>
      <c r="K767" s="39"/>
      <c r="L767" s="42"/>
      <c r="M767" s="221"/>
      <c r="N767" s="222"/>
      <c r="O767" s="67"/>
      <c r="P767" s="67"/>
      <c r="Q767" s="67"/>
      <c r="R767" s="67"/>
      <c r="S767" s="67"/>
      <c r="T767" s="68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T767" s="20" t="s">
        <v>167</v>
      </c>
      <c r="AU767" s="20" t="s">
        <v>88</v>
      </c>
    </row>
    <row r="768" spans="2:51" s="13" customFormat="1" ht="11.25">
      <c r="B768" s="195"/>
      <c r="C768" s="196"/>
      <c r="D768" s="197" t="s">
        <v>159</v>
      </c>
      <c r="E768" s="198" t="s">
        <v>21</v>
      </c>
      <c r="F768" s="199" t="s">
        <v>1127</v>
      </c>
      <c r="G768" s="196"/>
      <c r="H768" s="200">
        <v>115.06</v>
      </c>
      <c r="I768" s="201"/>
      <c r="J768" s="196"/>
      <c r="K768" s="196"/>
      <c r="L768" s="202"/>
      <c r="M768" s="203"/>
      <c r="N768" s="204"/>
      <c r="O768" s="204"/>
      <c r="P768" s="204"/>
      <c r="Q768" s="204"/>
      <c r="R768" s="204"/>
      <c r="S768" s="204"/>
      <c r="T768" s="205"/>
      <c r="AT768" s="206" t="s">
        <v>159</v>
      </c>
      <c r="AU768" s="206" t="s">
        <v>88</v>
      </c>
      <c r="AV768" s="13" t="s">
        <v>88</v>
      </c>
      <c r="AW768" s="13" t="s">
        <v>34</v>
      </c>
      <c r="AX768" s="13" t="s">
        <v>73</v>
      </c>
      <c r="AY768" s="206" t="s">
        <v>151</v>
      </c>
    </row>
    <row r="769" spans="2:51" s="14" customFormat="1" ht="11.25">
      <c r="B769" s="207"/>
      <c r="C769" s="208"/>
      <c r="D769" s="197" t="s">
        <v>159</v>
      </c>
      <c r="E769" s="209" t="s">
        <v>21</v>
      </c>
      <c r="F769" s="210" t="s">
        <v>161</v>
      </c>
      <c r="G769" s="208"/>
      <c r="H769" s="211">
        <v>115.06</v>
      </c>
      <c r="I769" s="212"/>
      <c r="J769" s="208"/>
      <c r="K769" s="208"/>
      <c r="L769" s="213"/>
      <c r="M769" s="214"/>
      <c r="N769" s="215"/>
      <c r="O769" s="215"/>
      <c r="P769" s="215"/>
      <c r="Q769" s="215"/>
      <c r="R769" s="215"/>
      <c r="S769" s="215"/>
      <c r="T769" s="216"/>
      <c r="AT769" s="217" t="s">
        <v>159</v>
      </c>
      <c r="AU769" s="217" t="s">
        <v>88</v>
      </c>
      <c r="AV769" s="14" t="s">
        <v>162</v>
      </c>
      <c r="AW769" s="14" t="s">
        <v>34</v>
      </c>
      <c r="AX769" s="14" t="s">
        <v>81</v>
      </c>
      <c r="AY769" s="217" t="s">
        <v>151</v>
      </c>
    </row>
    <row r="770" spans="1:65" s="2" customFormat="1" ht="16.5" customHeight="1">
      <c r="A770" s="37"/>
      <c r="B770" s="38"/>
      <c r="C770" s="182" t="s">
        <v>1128</v>
      </c>
      <c r="D770" s="182" t="s">
        <v>153</v>
      </c>
      <c r="E770" s="183" t="s">
        <v>1129</v>
      </c>
      <c r="F770" s="184" t="s">
        <v>1130</v>
      </c>
      <c r="G770" s="185" t="s">
        <v>96</v>
      </c>
      <c r="H770" s="186">
        <v>115.06</v>
      </c>
      <c r="I770" s="187"/>
      <c r="J770" s="188">
        <f>ROUND(I770*H770,2)</f>
        <v>0</v>
      </c>
      <c r="K770" s="184" t="s">
        <v>165</v>
      </c>
      <c r="L770" s="42"/>
      <c r="M770" s="189" t="s">
        <v>21</v>
      </c>
      <c r="N770" s="190" t="s">
        <v>45</v>
      </c>
      <c r="O770" s="67"/>
      <c r="P770" s="191">
        <f>O770*H770</f>
        <v>0</v>
      </c>
      <c r="Q770" s="191">
        <v>0</v>
      </c>
      <c r="R770" s="191">
        <f>Q770*H770</f>
        <v>0</v>
      </c>
      <c r="S770" s="191">
        <v>0</v>
      </c>
      <c r="T770" s="192">
        <f>S770*H770</f>
        <v>0</v>
      </c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R770" s="193" t="s">
        <v>258</v>
      </c>
      <c r="AT770" s="193" t="s">
        <v>153</v>
      </c>
      <c r="AU770" s="193" t="s">
        <v>88</v>
      </c>
      <c r="AY770" s="20" t="s">
        <v>151</v>
      </c>
      <c r="BE770" s="194">
        <f>IF(N770="základní",J770,0)</f>
        <v>0</v>
      </c>
      <c r="BF770" s="194">
        <f>IF(N770="snížená",J770,0)</f>
        <v>0</v>
      </c>
      <c r="BG770" s="194">
        <f>IF(N770="zákl. přenesená",J770,0)</f>
        <v>0</v>
      </c>
      <c r="BH770" s="194">
        <f>IF(N770="sníž. přenesená",J770,0)</f>
        <v>0</v>
      </c>
      <c r="BI770" s="194">
        <f>IF(N770="nulová",J770,0)</f>
        <v>0</v>
      </c>
      <c r="BJ770" s="20" t="s">
        <v>88</v>
      </c>
      <c r="BK770" s="194">
        <f>ROUND(I770*H770,2)</f>
        <v>0</v>
      </c>
      <c r="BL770" s="20" t="s">
        <v>258</v>
      </c>
      <c r="BM770" s="193" t="s">
        <v>1131</v>
      </c>
    </row>
    <row r="771" spans="1:47" s="2" customFormat="1" ht="11.25">
      <c r="A771" s="37"/>
      <c r="B771" s="38"/>
      <c r="C771" s="39"/>
      <c r="D771" s="218" t="s">
        <v>167</v>
      </c>
      <c r="E771" s="39"/>
      <c r="F771" s="219" t="s">
        <v>1132</v>
      </c>
      <c r="G771" s="39"/>
      <c r="H771" s="39"/>
      <c r="I771" s="220"/>
      <c r="J771" s="39"/>
      <c r="K771" s="39"/>
      <c r="L771" s="42"/>
      <c r="M771" s="221"/>
      <c r="N771" s="222"/>
      <c r="O771" s="67"/>
      <c r="P771" s="67"/>
      <c r="Q771" s="67"/>
      <c r="R771" s="67"/>
      <c r="S771" s="67"/>
      <c r="T771" s="68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T771" s="20" t="s">
        <v>167</v>
      </c>
      <c r="AU771" s="20" t="s">
        <v>88</v>
      </c>
    </row>
    <row r="772" spans="2:51" s="13" customFormat="1" ht="11.25">
      <c r="B772" s="195"/>
      <c r="C772" s="196"/>
      <c r="D772" s="197" t="s">
        <v>159</v>
      </c>
      <c r="E772" s="198" t="s">
        <v>21</v>
      </c>
      <c r="F772" s="199" t="s">
        <v>1127</v>
      </c>
      <c r="G772" s="196"/>
      <c r="H772" s="200">
        <v>115.06</v>
      </c>
      <c r="I772" s="201"/>
      <c r="J772" s="196"/>
      <c r="K772" s="196"/>
      <c r="L772" s="202"/>
      <c r="M772" s="203"/>
      <c r="N772" s="204"/>
      <c r="O772" s="204"/>
      <c r="P772" s="204"/>
      <c r="Q772" s="204"/>
      <c r="R772" s="204"/>
      <c r="S772" s="204"/>
      <c r="T772" s="205"/>
      <c r="AT772" s="206" t="s">
        <v>159</v>
      </c>
      <c r="AU772" s="206" t="s">
        <v>88</v>
      </c>
      <c r="AV772" s="13" t="s">
        <v>88</v>
      </c>
      <c r="AW772" s="13" t="s">
        <v>34</v>
      </c>
      <c r="AX772" s="13" t="s">
        <v>73</v>
      </c>
      <c r="AY772" s="206" t="s">
        <v>151</v>
      </c>
    </row>
    <row r="773" spans="2:51" s="14" customFormat="1" ht="11.25">
      <c r="B773" s="207"/>
      <c r="C773" s="208"/>
      <c r="D773" s="197" t="s">
        <v>159</v>
      </c>
      <c r="E773" s="209" t="s">
        <v>21</v>
      </c>
      <c r="F773" s="210" t="s">
        <v>161</v>
      </c>
      <c r="G773" s="208"/>
      <c r="H773" s="211">
        <v>115.06</v>
      </c>
      <c r="I773" s="212"/>
      <c r="J773" s="208"/>
      <c r="K773" s="208"/>
      <c r="L773" s="213"/>
      <c r="M773" s="214"/>
      <c r="N773" s="215"/>
      <c r="O773" s="215"/>
      <c r="P773" s="215"/>
      <c r="Q773" s="215"/>
      <c r="R773" s="215"/>
      <c r="S773" s="215"/>
      <c r="T773" s="216"/>
      <c r="AT773" s="217" t="s">
        <v>159</v>
      </c>
      <c r="AU773" s="217" t="s">
        <v>88</v>
      </c>
      <c r="AV773" s="14" t="s">
        <v>162</v>
      </c>
      <c r="AW773" s="14" t="s">
        <v>34</v>
      </c>
      <c r="AX773" s="14" t="s">
        <v>81</v>
      </c>
      <c r="AY773" s="217" t="s">
        <v>151</v>
      </c>
    </row>
    <row r="774" spans="1:65" s="2" customFormat="1" ht="16.5" customHeight="1">
      <c r="A774" s="37"/>
      <c r="B774" s="38"/>
      <c r="C774" s="182" t="s">
        <v>1133</v>
      </c>
      <c r="D774" s="182" t="s">
        <v>153</v>
      </c>
      <c r="E774" s="183" t="s">
        <v>1134</v>
      </c>
      <c r="F774" s="184" t="s">
        <v>1135</v>
      </c>
      <c r="G774" s="185" t="s">
        <v>96</v>
      </c>
      <c r="H774" s="186">
        <v>536.53</v>
      </c>
      <c r="I774" s="187"/>
      <c r="J774" s="188">
        <f>ROUND(I774*H774,2)</f>
        <v>0</v>
      </c>
      <c r="K774" s="184" t="s">
        <v>165</v>
      </c>
      <c r="L774" s="42"/>
      <c r="M774" s="189" t="s">
        <v>21</v>
      </c>
      <c r="N774" s="190" t="s">
        <v>45</v>
      </c>
      <c r="O774" s="67"/>
      <c r="P774" s="191">
        <f>O774*H774</f>
        <v>0</v>
      </c>
      <c r="Q774" s="191">
        <v>0.00021</v>
      </c>
      <c r="R774" s="191">
        <f>Q774*H774</f>
        <v>0.1126713</v>
      </c>
      <c r="S774" s="191">
        <v>0</v>
      </c>
      <c r="T774" s="192">
        <f>S774*H774</f>
        <v>0</v>
      </c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R774" s="193" t="s">
        <v>258</v>
      </c>
      <c r="AT774" s="193" t="s">
        <v>153</v>
      </c>
      <c r="AU774" s="193" t="s">
        <v>88</v>
      </c>
      <c r="AY774" s="20" t="s">
        <v>151</v>
      </c>
      <c r="BE774" s="194">
        <f>IF(N774="základní",J774,0)</f>
        <v>0</v>
      </c>
      <c r="BF774" s="194">
        <f>IF(N774="snížená",J774,0)</f>
        <v>0</v>
      </c>
      <c r="BG774" s="194">
        <f>IF(N774="zákl. přenesená",J774,0)</f>
        <v>0</v>
      </c>
      <c r="BH774" s="194">
        <f>IF(N774="sníž. přenesená",J774,0)</f>
        <v>0</v>
      </c>
      <c r="BI774" s="194">
        <f>IF(N774="nulová",J774,0)</f>
        <v>0</v>
      </c>
      <c r="BJ774" s="20" t="s">
        <v>88</v>
      </c>
      <c r="BK774" s="194">
        <f>ROUND(I774*H774,2)</f>
        <v>0</v>
      </c>
      <c r="BL774" s="20" t="s">
        <v>258</v>
      </c>
      <c r="BM774" s="193" t="s">
        <v>1136</v>
      </c>
    </row>
    <row r="775" spans="1:47" s="2" customFormat="1" ht="11.25">
      <c r="A775" s="37"/>
      <c r="B775" s="38"/>
      <c r="C775" s="39"/>
      <c r="D775" s="218" t="s">
        <v>167</v>
      </c>
      <c r="E775" s="39"/>
      <c r="F775" s="219" t="s">
        <v>1137</v>
      </c>
      <c r="G775" s="39"/>
      <c r="H775" s="39"/>
      <c r="I775" s="220"/>
      <c r="J775" s="39"/>
      <c r="K775" s="39"/>
      <c r="L775" s="42"/>
      <c r="M775" s="221"/>
      <c r="N775" s="222"/>
      <c r="O775" s="67"/>
      <c r="P775" s="67"/>
      <c r="Q775" s="67"/>
      <c r="R775" s="67"/>
      <c r="S775" s="67"/>
      <c r="T775" s="68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T775" s="20" t="s">
        <v>167</v>
      </c>
      <c r="AU775" s="20" t="s">
        <v>88</v>
      </c>
    </row>
    <row r="776" spans="2:51" s="13" customFormat="1" ht="11.25">
      <c r="B776" s="195"/>
      <c r="C776" s="196"/>
      <c r="D776" s="197" t="s">
        <v>159</v>
      </c>
      <c r="E776" s="198" t="s">
        <v>21</v>
      </c>
      <c r="F776" s="199" t="s">
        <v>1121</v>
      </c>
      <c r="G776" s="196"/>
      <c r="H776" s="200">
        <v>536.53</v>
      </c>
      <c r="I776" s="201"/>
      <c r="J776" s="196"/>
      <c r="K776" s="196"/>
      <c r="L776" s="202"/>
      <c r="M776" s="203"/>
      <c r="N776" s="204"/>
      <c r="O776" s="204"/>
      <c r="P776" s="204"/>
      <c r="Q776" s="204"/>
      <c r="R776" s="204"/>
      <c r="S776" s="204"/>
      <c r="T776" s="205"/>
      <c r="AT776" s="206" t="s">
        <v>159</v>
      </c>
      <c r="AU776" s="206" t="s">
        <v>88</v>
      </c>
      <c r="AV776" s="13" t="s">
        <v>88</v>
      </c>
      <c r="AW776" s="13" t="s">
        <v>34</v>
      </c>
      <c r="AX776" s="13" t="s">
        <v>73</v>
      </c>
      <c r="AY776" s="206" t="s">
        <v>151</v>
      </c>
    </row>
    <row r="777" spans="2:51" s="14" customFormat="1" ht="11.25">
      <c r="B777" s="207"/>
      <c r="C777" s="208"/>
      <c r="D777" s="197" t="s">
        <v>159</v>
      </c>
      <c r="E777" s="209" t="s">
        <v>21</v>
      </c>
      <c r="F777" s="210" t="s">
        <v>161</v>
      </c>
      <c r="G777" s="208"/>
      <c r="H777" s="211">
        <v>536.53</v>
      </c>
      <c r="I777" s="212"/>
      <c r="J777" s="208"/>
      <c r="K777" s="208"/>
      <c r="L777" s="213"/>
      <c r="M777" s="214"/>
      <c r="N777" s="215"/>
      <c r="O777" s="215"/>
      <c r="P777" s="215"/>
      <c r="Q777" s="215"/>
      <c r="R777" s="215"/>
      <c r="S777" s="215"/>
      <c r="T777" s="216"/>
      <c r="AT777" s="217" t="s">
        <v>159</v>
      </c>
      <c r="AU777" s="217" t="s">
        <v>88</v>
      </c>
      <c r="AV777" s="14" t="s">
        <v>162</v>
      </c>
      <c r="AW777" s="14" t="s">
        <v>34</v>
      </c>
      <c r="AX777" s="14" t="s">
        <v>81</v>
      </c>
      <c r="AY777" s="217" t="s">
        <v>151</v>
      </c>
    </row>
    <row r="778" spans="1:65" s="2" customFormat="1" ht="16.5" customHeight="1">
      <c r="A778" s="37"/>
      <c r="B778" s="38"/>
      <c r="C778" s="182" t="s">
        <v>1138</v>
      </c>
      <c r="D778" s="182" t="s">
        <v>153</v>
      </c>
      <c r="E778" s="183" t="s">
        <v>1139</v>
      </c>
      <c r="F778" s="184" t="s">
        <v>1140</v>
      </c>
      <c r="G778" s="185" t="s">
        <v>96</v>
      </c>
      <c r="H778" s="186">
        <v>67.2</v>
      </c>
      <c r="I778" s="187"/>
      <c r="J778" s="188">
        <f>ROUND(I778*H778,2)</f>
        <v>0</v>
      </c>
      <c r="K778" s="184" t="s">
        <v>165</v>
      </c>
      <c r="L778" s="42"/>
      <c r="M778" s="189" t="s">
        <v>21</v>
      </c>
      <c r="N778" s="190" t="s">
        <v>45</v>
      </c>
      <c r="O778" s="67"/>
      <c r="P778" s="191">
        <f>O778*H778</f>
        <v>0</v>
      </c>
      <c r="Q778" s="191">
        <v>0.0002</v>
      </c>
      <c r="R778" s="191">
        <f>Q778*H778</f>
        <v>0.01344</v>
      </c>
      <c r="S778" s="191">
        <v>0</v>
      </c>
      <c r="T778" s="192">
        <f>S778*H778</f>
        <v>0</v>
      </c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R778" s="193" t="s">
        <v>258</v>
      </c>
      <c r="AT778" s="193" t="s">
        <v>153</v>
      </c>
      <c r="AU778" s="193" t="s">
        <v>88</v>
      </c>
      <c r="AY778" s="20" t="s">
        <v>151</v>
      </c>
      <c r="BE778" s="194">
        <f>IF(N778="základní",J778,0)</f>
        <v>0</v>
      </c>
      <c r="BF778" s="194">
        <f>IF(N778="snížená",J778,0)</f>
        <v>0</v>
      </c>
      <c r="BG778" s="194">
        <f>IF(N778="zákl. přenesená",J778,0)</f>
        <v>0</v>
      </c>
      <c r="BH778" s="194">
        <f>IF(N778="sníž. přenesená",J778,0)</f>
        <v>0</v>
      </c>
      <c r="BI778" s="194">
        <f>IF(N778="nulová",J778,0)</f>
        <v>0</v>
      </c>
      <c r="BJ778" s="20" t="s">
        <v>88</v>
      </c>
      <c r="BK778" s="194">
        <f>ROUND(I778*H778,2)</f>
        <v>0</v>
      </c>
      <c r="BL778" s="20" t="s">
        <v>258</v>
      </c>
      <c r="BM778" s="193" t="s">
        <v>1141</v>
      </c>
    </row>
    <row r="779" spans="1:47" s="2" customFormat="1" ht="11.25">
      <c r="A779" s="37"/>
      <c r="B779" s="38"/>
      <c r="C779" s="39"/>
      <c r="D779" s="218" t="s">
        <v>167</v>
      </c>
      <c r="E779" s="39"/>
      <c r="F779" s="219" t="s">
        <v>1142</v>
      </c>
      <c r="G779" s="39"/>
      <c r="H779" s="39"/>
      <c r="I779" s="220"/>
      <c r="J779" s="39"/>
      <c r="K779" s="39"/>
      <c r="L779" s="42"/>
      <c r="M779" s="221"/>
      <c r="N779" s="222"/>
      <c r="O779" s="67"/>
      <c r="P779" s="67"/>
      <c r="Q779" s="67"/>
      <c r="R779" s="67"/>
      <c r="S779" s="67"/>
      <c r="T779" s="68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T779" s="20" t="s">
        <v>167</v>
      </c>
      <c r="AU779" s="20" t="s">
        <v>88</v>
      </c>
    </row>
    <row r="780" spans="2:51" s="13" customFormat="1" ht="11.25">
      <c r="B780" s="195"/>
      <c r="C780" s="196"/>
      <c r="D780" s="197" t="s">
        <v>159</v>
      </c>
      <c r="E780" s="198" t="s">
        <v>21</v>
      </c>
      <c r="F780" s="199" t="s">
        <v>1143</v>
      </c>
      <c r="G780" s="196"/>
      <c r="H780" s="200">
        <v>67.2</v>
      </c>
      <c r="I780" s="201"/>
      <c r="J780" s="196"/>
      <c r="K780" s="196"/>
      <c r="L780" s="202"/>
      <c r="M780" s="203"/>
      <c r="N780" s="204"/>
      <c r="O780" s="204"/>
      <c r="P780" s="204"/>
      <c r="Q780" s="204"/>
      <c r="R780" s="204"/>
      <c r="S780" s="204"/>
      <c r="T780" s="205"/>
      <c r="AT780" s="206" t="s">
        <v>159</v>
      </c>
      <c r="AU780" s="206" t="s">
        <v>88</v>
      </c>
      <c r="AV780" s="13" t="s">
        <v>88</v>
      </c>
      <c r="AW780" s="13" t="s">
        <v>34</v>
      </c>
      <c r="AX780" s="13" t="s">
        <v>73</v>
      </c>
      <c r="AY780" s="206" t="s">
        <v>151</v>
      </c>
    </row>
    <row r="781" spans="2:51" s="14" customFormat="1" ht="11.25">
      <c r="B781" s="207"/>
      <c r="C781" s="208"/>
      <c r="D781" s="197" t="s">
        <v>159</v>
      </c>
      <c r="E781" s="209" t="s">
        <v>21</v>
      </c>
      <c r="F781" s="210" t="s">
        <v>161</v>
      </c>
      <c r="G781" s="208"/>
      <c r="H781" s="211">
        <v>67.2</v>
      </c>
      <c r="I781" s="212"/>
      <c r="J781" s="208"/>
      <c r="K781" s="208"/>
      <c r="L781" s="213"/>
      <c r="M781" s="214"/>
      <c r="N781" s="215"/>
      <c r="O781" s="215"/>
      <c r="P781" s="215"/>
      <c r="Q781" s="215"/>
      <c r="R781" s="215"/>
      <c r="S781" s="215"/>
      <c r="T781" s="216"/>
      <c r="AT781" s="217" t="s">
        <v>159</v>
      </c>
      <c r="AU781" s="217" t="s">
        <v>88</v>
      </c>
      <c r="AV781" s="14" t="s">
        <v>162</v>
      </c>
      <c r="AW781" s="14" t="s">
        <v>34</v>
      </c>
      <c r="AX781" s="14" t="s">
        <v>81</v>
      </c>
      <c r="AY781" s="217" t="s">
        <v>151</v>
      </c>
    </row>
    <row r="782" spans="1:65" s="2" customFormat="1" ht="24.2" customHeight="1">
      <c r="A782" s="37"/>
      <c r="B782" s="38"/>
      <c r="C782" s="182" t="s">
        <v>1144</v>
      </c>
      <c r="D782" s="182" t="s">
        <v>153</v>
      </c>
      <c r="E782" s="183" t="s">
        <v>1145</v>
      </c>
      <c r="F782" s="184" t="s">
        <v>1146</v>
      </c>
      <c r="G782" s="185" t="s">
        <v>96</v>
      </c>
      <c r="H782" s="186">
        <v>67.2</v>
      </c>
      <c r="I782" s="187"/>
      <c r="J782" s="188">
        <f>ROUND(I782*H782,2)</f>
        <v>0</v>
      </c>
      <c r="K782" s="184" t="s">
        <v>165</v>
      </c>
      <c r="L782" s="42"/>
      <c r="M782" s="189" t="s">
        <v>21</v>
      </c>
      <c r="N782" s="190" t="s">
        <v>45</v>
      </c>
      <c r="O782" s="67"/>
      <c r="P782" s="191">
        <f>O782*H782</f>
        <v>0</v>
      </c>
      <c r="Q782" s="191">
        <v>0.00029</v>
      </c>
      <c r="R782" s="191">
        <f>Q782*H782</f>
        <v>0.019488000000000002</v>
      </c>
      <c r="S782" s="191">
        <v>0</v>
      </c>
      <c r="T782" s="192">
        <f>S782*H782</f>
        <v>0</v>
      </c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R782" s="193" t="s">
        <v>258</v>
      </c>
      <c r="AT782" s="193" t="s">
        <v>153</v>
      </c>
      <c r="AU782" s="193" t="s">
        <v>88</v>
      </c>
      <c r="AY782" s="20" t="s">
        <v>151</v>
      </c>
      <c r="BE782" s="194">
        <f>IF(N782="základní",J782,0)</f>
        <v>0</v>
      </c>
      <c r="BF782" s="194">
        <f>IF(N782="snížená",J782,0)</f>
        <v>0</v>
      </c>
      <c r="BG782" s="194">
        <f>IF(N782="zákl. přenesená",J782,0)</f>
        <v>0</v>
      </c>
      <c r="BH782" s="194">
        <f>IF(N782="sníž. přenesená",J782,0)</f>
        <v>0</v>
      </c>
      <c r="BI782" s="194">
        <f>IF(N782="nulová",J782,0)</f>
        <v>0</v>
      </c>
      <c r="BJ782" s="20" t="s">
        <v>88</v>
      </c>
      <c r="BK782" s="194">
        <f>ROUND(I782*H782,2)</f>
        <v>0</v>
      </c>
      <c r="BL782" s="20" t="s">
        <v>258</v>
      </c>
      <c r="BM782" s="193" t="s">
        <v>1147</v>
      </c>
    </row>
    <row r="783" spans="1:47" s="2" customFormat="1" ht="11.25">
      <c r="A783" s="37"/>
      <c r="B783" s="38"/>
      <c r="C783" s="39"/>
      <c r="D783" s="218" t="s">
        <v>167</v>
      </c>
      <c r="E783" s="39"/>
      <c r="F783" s="219" t="s">
        <v>1148</v>
      </c>
      <c r="G783" s="39"/>
      <c r="H783" s="39"/>
      <c r="I783" s="220"/>
      <c r="J783" s="39"/>
      <c r="K783" s="39"/>
      <c r="L783" s="42"/>
      <c r="M783" s="221"/>
      <c r="N783" s="222"/>
      <c r="O783" s="67"/>
      <c r="P783" s="67"/>
      <c r="Q783" s="67"/>
      <c r="R783" s="67"/>
      <c r="S783" s="67"/>
      <c r="T783" s="68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T783" s="20" t="s">
        <v>167</v>
      </c>
      <c r="AU783" s="20" t="s">
        <v>88</v>
      </c>
    </row>
    <row r="784" spans="2:51" s="13" customFormat="1" ht="11.25">
      <c r="B784" s="195"/>
      <c r="C784" s="196"/>
      <c r="D784" s="197" t="s">
        <v>159</v>
      </c>
      <c r="E784" s="198" t="s">
        <v>21</v>
      </c>
      <c r="F784" s="199" t="s">
        <v>1149</v>
      </c>
      <c r="G784" s="196"/>
      <c r="H784" s="200">
        <v>7.2</v>
      </c>
      <c r="I784" s="201"/>
      <c r="J784" s="196"/>
      <c r="K784" s="196"/>
      <c r="L784" s="202"/>
      <c r="M784" s="203"/>
      <c r="N784" s="204"/>
      <c r="O784" s="204"/>
      <c r="P784" s="204"/>
      <c r="Q784" s="204"/>
      <c r="R784" s="204"/>
      <c r="S784" s="204"/>
      <c r="T784" s="205"/>
      <c r="AT784" s="206" t="s">
        <v>159</v>
      </c>
      <c r="AU784" s="206" t="s">
        <v>88</v>
      </c>
      <c r="AV784" s="13" t="s">
        <v>88</v>
      </c>
      <c r="AW784" s="13" t="s">
        <v>34</v>
      </c>
      <c r="AX784" s="13" t="s">
        <v>73</v>
      </c>
      <c r="AY784" s="206" t="s">
        <v>151</v>
      </c>
    </row>
    <row r="785" spans="2:51" s="14" customFormat="1" ht="11.25">
      <c r="B785" s="207"/>
      <c r="C785" s="208"/>
      <c r="D785" s="197" t="s">
        <v>159</v>
      </c>
      <c r="E785" s="209" t="s">
        <v>21</v>
      </c>
      <c r="F785" s="210" t="s">
        <v>161</v>
      </c>
      <c r="G785" s="208"/>
      <c r="H785" s="211">
        <v>7.2</v>
      </c>
      <c r="I785" s="212"/>
      <c r="J785" s="208"/>
      <c r="K785" s="208"/>
      <c r="L785" s="213"/>
      <c r="M785" s="214"/>
      <c r="N785" s="215"/>
      <c r="O785" s="215"/>
      <c r="P785" s="215"/>
      <c r="Q785" s="215"/>
      <c r="R785" s="215"/>
      <c r="S785" s="215"/>
      <c r="T785" s="216"/>
      <c r="AT785" s="217" t="s">
        <v>159</v>
      </c>
      <c r="AU785" s="217" t="s">
        <v>88</v>
      </c>
      <c r="AV785" s="14" t="s">
        <v>162</v>
      </c>
      <c r="AW785" s="14" t="s">
        <v>34</v>
      </c>
      <c r="AX785" s="14" t="s">
        <v>73</v>
      </c>
      <c r="AY785" s="217" t="s">
        <v>151</v>
      </c>
    </row>
    <row r="786" spans="2:51" s="13" customFormat="1" ht="11.25">
      <c r="B786" s="195"/>
      <c r="C786" s="196"/>
      <c r="D786" s="197" t="s">
        <v>159</v>
      </c>
      <c r="E786" s="198" t="s">
        <v>21</v>
      </c>
      <c r="F786" s="199" t="s">
        <v>1150</v>
      </c>
      <c r="G786" s="196"/>
      <c r="H786" s="200">
        <v>60</v>
      </c>
      <c r="I786" s="201"/>
      <c r="J786" s="196"/>
      <c r="K786" s="196"/>
      <c r="L786" s="202"/>
      <c r="M786" s="203"/>
      <c r="N786" s="204"/>
      <c r="O786" s="204"/>
      <c r="P786" s="204"/>
      <c r="Q786" s="204"/>
      <c r="R786" s="204"/>
      <c r="S786" s="204"/>
      <c r="T786" s="205"/>
      <c r="AT786" s="206" t="s">
        <v>159</v>
      </c>
      <c r="AU786" s="206" t="s">
        <v>88</v>
      </c>
      <c r="AV786" s="13" t="s">
        <v>88</v>
      </c>
      <c r="AW786" s="13" t="s">
        <v>34</v>
      </c>
      <c r="AX786" s="13" t="s">
        <v>73</v>
      </c>
      <c r="AY786" s="206" t="s">
        <v>151</v>
      </c>
    </row>
    <row r="787" spans="2:51" s="14" customFormat="1" ht="11.25">
      <c r="B787" s="207"/>
      <c r="C787" s="208"/>
      <c r="D787" s="197" t="s">
        <v>159</v>
      </c>
      <c r="E787" s="209" t="s">
        <v>21</v>
      </c>
      <c r="F787" s="210" t="s">
        <v>161</v>
      </c>
      <c r="G787" s="208"/>
      <c r="H787" s="211">
        <v>60</v>
      </c>
      <c r="I787" s="212"/>
      <c r="J787" s="208"/>
      <c r="K787" s="208"/>
      <c r="L787" s="213"/>
      <c r="M787" s="214"/>
      <c r="N787" s="215"/>
      <c r="O787" s="215"/>
      <c r="P787" s="215"/>
      <c r="Q787" s="215"/>
      <c r="R787" s="215"/>
      <c r="S787" s="215"/>
      <c r="T787" s="216"/>
      <c r="AT787" s="217" t="s">
        <v>159</v>
      </c>
      <c r="AU787" s="217" t="s">
        <v>88</v>
      </c>
      <c r="AV787" s="14" t="s">
        <v>162</v>
      </c>
      <c r="AW787" s="14" t="s">
        <v>34</v>
      </c>
      <c r="AX787" s="14" t="s">
        <v>73</v>
      </c>
      <c r="AY787" s="217" t="s">
        <v>151</v>
      </c>
    </row>
    <row r="788" spans="2:51" s="16" customFormat="1" ht="11.25">
      <c r="B788" s="233"/>
      <c r="C788" s="234"/>
      <c r="D788" s="197" t="s">
        <v>159</v>
      </c>
      <c r="E788" s="235" t="s">
        <v>21</v>
      </c>
      <c r="F788" s="236" t="s">
        <v>228</v>
      </c>
      <c r="G788" s="234"/>
      <c r="H788" s="237">
        <v>67.2</v>
      </c>
      <c r="I788" s="238"/>
      <c r="J788" s="234"/>
      <c r="K788" s="234"/>
      <c r="L788" s="239"/>
      <c r="M788" s="240"/>
      <c r="N788" s="241"/>
      <c r="O788" s="241"/>
      <c r="P788" s="241"/>
      <c r="Q788" s="241"/>
      <c r="R788" s="241"/>
      <c r="S788" s="241"/>
      <c r="T788" s="242"/>
      <c r="AT788" s="243" t="s">
        <v>159</v>
      </c>
      <c r="AU788" s="243" t="s">
        <v>88</v>
      </c>
      <c r="AV788" s="16" t="s">
        <v>157</v>
      </c>
      <c r="AW788" s="16" t="s">
        <v>34</v>
      </c>
      <c r="AX788" s="16" t="s">
        <v>81</v>
      </c>
      <c r="AY788" s="243" t="s">
        <v>151</v>
      </c>
    </row>
    <row r="789" spans="1:65" s="2" customFormat="1" ht="16.5" customHeight="1">
      <c r="A789" s="37"/>
      <c r="B789" s="38"/>
      <c r="C789" s="182" t="s">
        <v>1151</v>
      </c>
      <c r="D789" s="182" t="s">
        <v>153</v>
      </c>
      <c r="E789" s="183" t="s">
        <v>1152</v>
      </c>
      <c r="F789" s="184" t="s">
        <v>1153</v>
      </c>
      <c r="G789" s="185" t="s">
        <v>96</v>
      </c>
      <c r="H789" s="186">
        <v>536.53</v>
      </c>
      <c r="I789" s="187"/>
      <c r="J789" s="188">
        <f>ROUND(I789*H789,2)</f>
        <v>0</v>
      </c>
      <c r="K789" s="184" t="s">
        <v>165</v>
      </c>
      <c r="L789" s="42"/>
      <c r="M789" s="189" t="s">
        <v>21</v>
      </c>
      <c r="N789" s="190" t="s">
        <v>45</v>
      </c>
      <c r="O789" s="67"/>
      <c r="P789" s="191">
        <f>O789*H789</f>
        <v>0</v>
      </c>
      <c r="Q789" s="191">
        <v>0.00033</v>
      </c>
      <c r="R789" s="191">
        <f>Q789*H789</f>
        <v>0.1770549</v>
      </c>
      <c r="S789" s="191">
        <v>0</v>
      </c>
      <c r="T789" s="192">
        <f>S789*H789</f>
        <v>0</v>
      </c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R789" s="193" t="s">
        <v>258</v>
      </c>
      <c r="AT789" s="193" t="s">
        <v>153</v>
      </c>
      <c r="AU789" s="193" t="s">
        <v>88</v>
      </c>
      <c r="AY789" s="20" t="s">
        <v>151</v>
      </c>
      <c r="BE789" s="194">
        <f>IF(N789="základní",J789,0)</f>
        <v>0</v>
      </c>
      <c r="BF789" s="194">
        <f>IF(N789="snížená",J789,0)</f>
        <v>0</v>
      </c>
      <c r="BG789" s="194">
        <f>IF(N789="zákl. přenesená",J789,0)</f>
        <v>0</v>
      </c>
      <c r="BH789" s="194">
        <f>IF(N789="sníž. přenesená",J789,0)</f>
        <v>0</v>
      </c>
      <c r="BI789" s="194">
        <f>IF(N789="nulová",J789,0)</f>
        <v>0</v>
      </c>
      <c r="BJ789" s="20" t="s">
        <v>88</v>
      </c>
      <c r="BK789" s="194">
        <f>ROUND(I789*H789,2)</f>
        <v>0</v>
      </c>
      <c r="BL789" s="20" t="s">
        <v>258</v>
      </c>
      <c r="BM789" s="193" t="s">
        <v>1154</v>
      </c>
    </row>
    <row r="790" spans="1:47" s="2" customFormat="1" ht="11.25">
      <c r="A790" s="37"/>
      <c r="B790" s="38"/>
      <c r="C790" s="39"/>
      <c r="D790" s="218" t="s">
        <v>167</v>
      </c>
      <c r="E790" s="39"/>
      <c r="F790" s="219" t="s">
        <v>1155</v>
      </c>
      <c r="G790" s="39"/>
      <c r="H790" s="39"/>
      <c r="I790" s="220"/>
      <c r="J790" s="39"/>
      <c r="K790" s="39"/>
      <c r="L790" s="42"/>
      <c r="M790" s="221"/>
      <c r="N790" s="222"/>
      <c r="O790" s="67"/>
      <c r="P790" s="67"/>
      <c r="Q790" s="67"/>
      <c r="R790" s="67"/>
      <c r="S790" s="67"/>
      <c r="T790" s="68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T790" s="20" t="s">
        <v>167</v>
      </c>
      <c r="AU790" s="20" t="s">
        <v>88</v>
      </c>
    </row>
    <row r="791" spans="1:47" s="2" customFormat="1" ht="19.5">
      <c r="A791" s="37"/>
      <c r="B791" s="38"/>
      <c r="C791" s="39"/>
      <c r="D791" s="197" t="s">
        <v>255</v>
      </c>
      <c r="E791" s="39"/>
      <c r="F791" s="244" t="s">
        <v>1156</v>
      </c>
      <c r="G791" s="39"/>
      <c r="H791" s="39"/>
      <c r="I791" s="220"/>
      <c r="J791" s="39"/>
      <c r="K791" s="39"/>
      <c r="L791" s="42"/>
      <c r="M791" s="221"/>
      <c r="N791" s="222"/>
      <c r="O791" s="67"/>
      <c r="P791" s="67"/>
      <c r="Q791" s="67"/>
      <c r="R791" s="67"/>
      <c r="S791" s="67"/>
      <c r="T791" s="68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T791" s="20" t="s">
        <v>255</v>
      </c>
      <c r="AU791" s="20" t="s">
        <v>88</v>
      </c>
    </row>
    <row r="792" spans="2:51" s="15" customFormat="1" ht="11.25">
      <c r="B792" s="223"/>
      <c r="C792" s="224"/>
      <c r="D792" s="197" t="s">
        <v>159</v>
      </c>
      <c r="E792" s="225" t="s">
        <v>21</v>
      </c>
      <c r="F792" s="226" t="s">
        <v>1157</v>
      </c>
      <c r="G792" s="224"/>
      <c r="H792" s="225" t="s">
        <v>21</v>
      </c>
      <c r="I792" s="227"/>
      <c r="J792" s="224"/>
      <c r="K792" s="224"/>
      <c r="L792" s="228"/>
      <c r="M792" s="229"/>
      <c r="N792" s="230"/>
      <c r="O792" s="230"/>
      <c r="P792" s="230"/>
      <c r="Q792" s="230"/>
      <c r="R792" s="230"/>
      <c r="S792" s="230"/>
      <c r="T792" s="231"/>
      <c r="AT792" s="232" t="s">
        <v>159</v>
      </c>
      <c r="AU792" s="232" t="s">
        <v>88</v>
      </c>
      <c r="AV792" s="15" t="s">
        <v>81</v>
      </c>
      <c r="AW792" s="15" t="s">
        <v>34</v>
      </c>
      <c r="AX792" s="15" t="s">
        <v>73</v>
      </c>
      <c r="AY792" s="232" t="s">
        <v>151</v>
      </c>
    </row>
    <row r="793" spans="2:51" s="15" customFormat="1" ht="11.25">
      <c r="B793" s="223"/>
      <c r="C793" s="224"/>
      <c r="D793" s="197" t="s">
        <v>159</v>
      </c>
      <c r="E793" s="225" t="s">
        <v>21</v>
      </c>
      <c r="F793" s="226" t="s">
        <v>682</v>
      </c>
      <c r="G793" s="224"/>
      <c r="H793" s="225" t="s">
        <v>21</v>
      </c>
      <c r="I793" s="227"/>
      <c r="J793" s="224"/>
      <c r="K793" s="224"/>
      <c r="L793" s="228"/>
      <c r="M793" s="229"/>
      <c r="N793" s="230"/>
      <c r="O793" s="230"/>
      <c r="P793" s="230"/>
      <c r="Q793" s="230"/>
      <c r="R793" s="230"/>
      <c r="S793" s="230"/>
      <c r="T793" s="231"/>
      <c r="AT793" s="232" t="s">
        <v>159</v>
      </c>
      <c r="AU793" s="232" t="s">
        <v>88</v>
      </c>
      <c r="AV793" s="15" t="s">
        <v>81</v>
      </c>
      <c r="AW793" s="15" t="s">
        <v>34</v>
      </c>
      <c r="AX793" s="15" t="s">
        <v>73</v>
      </c>
      <c r="AY793" s="232" t="s">
        <v>151</v>
      </c>
    </row>
    <row r="794" spans="2:51" s="13" customFormat="1" ht="11.25">
      <c r="B794" s="195"/>
      <c r="C794" s="196"/>
      <c r="D794" s="197" t="s">
        <v>159</v>
      </c>
      <c r="E794" s="198" t="s">
        <v>21</v>
      </c>
      <c r="F794" s="199" t="s">
        <v>683</v>
      </c>
      <c r="G794" s="196"/>
      <c r="H794" s="200">
        <v>371.47</v>
      </c>
      <c r="I794" s="201"/>
      <c r="J794" s="196"/>
      <c r="K794" s="196"/>
      <c r="L794" s="202"/>
      <c r="M794" s="203"/>
      <c r="N794" s="204"/>
      <c r="O794" s="204"/>
      <c r="P794" s="204"/>
      <c r="Q794" s="204"/>
      <c r="R794" s="204"/>
      <c r="S794" s="204"/>
      <c r="T794" s="205"/>
      <c r="AT794" s="206" t="s">
        <v>159</v>
      </c>
      <c r="AU794" s="206" t="s">
        <v>88</v>
      </c>
      <c r="AV794" s="13" t="s">
        <v>88</v>
      </c>
      <c r="AW794" s="13" t="s">
        <v>34</v>
      </c>
      <c r="AX794" s="13" t="s">
        <v>73</v>
      </c>
      <c r="AY794" s="206" t="s">
        <v>151</v>
      </c>
    </row>
    <row r="795" spans="2:51" s="13" customFormat="1" ht="11.25">
      <c r="B795" s="195"/>
      <c r="C795" s="196"/>
      <c r="D795" s="197" t="s">
        <v>159</v>
      </c>
      <c r="E795" s="198" t="s">
        <v>21</v>
      </c>
      <c r="F795" s="199" t="s">
        <v>1158</v>
      </c>
      <c r="G795" s="196"/>
      <c r="H795" s="200">
        <v>115.06</v>
      </c>
      <c r="I795" s="201"/>
      <c r="J795" s="196"/>
      <c r="K795" s="196"/>
      <c r="L795" s="202"/>
      <c r="M795" s="203"/>
      <c r="N795" s="204"/>
      <c r="O795" s="204"/>
      <c r="P795" s="204"/>
      <c r="Q795" s="204"/>
      <c r="R795" s="204"/>
      <c r="S795" s="204"/>
      <c r="T795" s="205"/>
      <c r="AT795" s="206" t="s">
        <v>159</v>
      </c>
      <c r="AU795" s="206" t="s">
        <v>88</v>
      </c>
      <c r="AV795" s="13" t="s">
        <v>88</v>
      </c>
      <c r="AW795" s="13" t="s">
        <v>34</v>
      </c>
      <c r="AX795" s="13" t="s">
        <v>73</v>
      </c>
      <c r="AY795" s="206" t="s">
        <v>151</v>
      </c>
    </row>
    <row r="796" spans="2:51" s="14" customFormat="1" ht="11.25">
      <c r="B796" s="207"/>
      <c r="C796" s="208"/>
      <c r="D796" s="197" t="s">
        <v>159</v>
      </c>
      <c r="E796" s="209" t="s">
        <v>21</v>
      </c>
      <c r="F796" s="210" t="s">
        <v>161</v>
      </c>
      <c r="G796" s="208"/>
      <c r="H796" s="211">
        <v>486.53</v>
      </c>
      <c r="I796" s="212"/>
      <c r="J796" s="208"/>
      <c r="K796" s="208"/>
      <c r="L796" s="213"/>
      <c r="M796" s="214"/>
      <c r="N796" s="215"/>
      <c r="O796" s="215"/>
      <c r="P796" s="215"/>
      <c r="Q796" s="215"/>
      <c r="R796" s="215"/>
      <c r="S796" s="215"/>
      <c r="T796" s="216"/>
      <c r="AT796" s="217" t="s">
        <v>159</v>
      </c>
      <c r="AU796" s="217" t="s">
        <v>88</v>
      </c>
      <c r="AV796" s="14" t="s">
        <v>162</v>
      </c>
      <c r="AW796" s="14" t="s">
        <v>34</v>
      </c>
      <c r="AX796" s="14" t="s">
        <v>73</v>
      </c>
      <c r="AY796" s="217" t="s">
        <v>151</v>
      </c>
    </row>
    <row r="797" spans="2:51" s="13" customFormat="1" ht="11.25">
      <c r="B797" s="195"/>
      <c r="C797" s="196"/>
      <c r="D797" s="197" t="s">
        <v>159</v>
      </c>
      <c r="E797" s="198" t="s">
        <v>21</v>
      </c>
      <c r="F797" s="199" t="s">
        <v>480</v>
      </c>
      <c r="G797" s="196"/>
      <c r="H797" s="200">
        <v>50</v>
      </c>
      <c r="I797" s="201"/>
      <c r="J797" s="196"/>
      <c r="K797" s="196"/>
      <c r="L797" s="202"/>
      <c r="M797" s="203"/>
      <c r="N797" s="204"/>
      <c r="O797" s="204"/>
      <c r="P797" s="204"/>
      <c r="Q797" s="204"/>
      <c r="R797" s="204"/>
      <c r="S797" s="204"/>
      <c r="T797" s="205"/>
      <c r="AT797" s="206" t="s">
        <v>159</v>
      </c>
      <c r="AU797" s="206" t="s">
        <v>88</v>
      </c>
      <c r="AV797" s="13" t="s">
        <v>88</v>
      </c>
      <c r="AW797" s="13" t="s">
        <v>34</v>
      </c>
      <c r="AX797" s="13" t="s">
        <v>73</v>
      </c>
      <c r="AY797" s="206" t="s">
        <v>151</v>
      </c>
    </row>
    <row r="798" spans="2:51" s="16" customFormat="1" ht="11.25">
      <c r="B798" s="233"/>
      <c r="C798" s="234"/>
      <c r="D798" s="197" t="s">
        <v>159</v>
      </c>
      <c r="E798" s="235" t="s">
        <v>21</v>
      </c>
      <c r="F798" s="236" t="s">
        <v>228</v>
      </c>
      <c r="G798" s="234"/>
      <c r="H798" s="237">
        <v>536.53</v>
      </c>
      <c r="I798" s="238"/>
      <c r="J798" s="234"/>
      <c r="K798" s="234"/>
      <c r="L798" s="239"/>
      <c r="M798" s="240"/>
      <c r="N798" s="241"/>
      <c r="O798" s="241"/>
      <c r="P798" s="241"/>
      <c r="Q798" s="241"/>
      <c r="R798" s="241"/>
      <c r="S798" s="241"/>
      <c r="T798" s="242"/>
      <c r="AT798" s="243" t="s">
        <v>159</v>
      </c>
      <c r="AU798" s="243" t="s">
        <v>88</v>
      </c>
      <c r="AV798" s="16" t="s">
        <v>157</v>
      </c>
      <c r="AW798" s="16" t="s">
        <v>34</v>
      </c>
      <c r="AX798" s="16" t="s">
        <v>81</v>
      </c>
      <c r="AY798" s="243" t="s">
        <v>151</v>
      </c>
    </row>
    <row r="799" spans="2:63" s="12" customFormat="1" ht="22.9" customHeight="1">
      <c r="B799" s="166"/>
      <c r="C799" s="167"/>
      <c r="D799" s="168" t="s">
        <v>72</v>
      </c>
      <c r="E799" s="180" t="s">
        <v>1159</v>
      </c>
      <c r="F799" s="180" t="s">
        <v>1160</v>
      </c>
      <c r="G799" s="167"/>
      <c r="H799" s="167"/>
      <c r="I799" s="170"/>
      <c r="J799" s="181">
        <f>BK799</f>
        <v>0</v>
      </c>
      <c r="K799" s="167"/>
      <c r="L799" s="172"/>
      <c r="M799" s="173"/>
      <c r="N799" s="174"/>
      <c r="O799" s="174"/>
      <c r="P799" s="175">
        <f>SUM(P800:P808)</f>
        <v>0</v>
      </c>
      <c r="Q799" s="174"/>
      <c r="R799" s="175">
        <f>SUM(R800:R808)</f>
        <v>0.00486</v>
      </c>
      <c r="S799" s="174"/>
      <c r="T799" s="176">
        <f>SUM(T800:T808)</f>
        <v>0</v>
      </c>
      <c r="AR799" s="177" t="s">
        <v>88</v>
      </c>
      <c r="AT799" s="178" t="s">
        <v>72</v>
      </c>
      <c r="AU799" s="178" t="s">
        <v>81</v>
      </c>
      <c r="AY799" s="177" t="s">
        <v>151</v>
      </c>
      <c r="BK799" s="179">
        <f>SUM(BK800:BK808)</f>
        <v>0</v>
      </c>
    </row>
    <row r="800" spans="1:65" s="2" customFormat="1" ht="16.5" customHeight="1">
      <c r="A800" s="37"/>
      <c r="B800" s="38"/>
      <c r="C800" s="182" t="s">
        <v>1161</v>
      </c>
      <c r="D800" s="182" t="s">
        <v>153</v>
      </c>
      <c r="E800" s="183" t="s">
        <v>1162</v>
      </c>
      <c r="F800" s="184" t="s">
        <v>1163</v>
      </c>
      <c r="G800" s="185" t="s">
        <v>589</v>
      </c>
      <c r="H800" s="186">
        <v>3</v>
      </c>
      <c r="I800" s="187"/>
      <c r="J800" s="188">
        <f>ROUND(I800*H800,2)</f>
        <v>0</v>
      </c>
      <c r="K800" s="184" t="s">
        <v>165</v>
      </c>
      <c r="L800" s="42"/>
      <c r="M800" s="189" t="s">
        <v>21</v>
      </c>
      <c r="N800" s="190" t="s">
        <v>45</v>
      </c>
      <c r="O800" s="67"/>
      <c r="P800" s="191">
        <f>O800*H800</f>
        <v>0</v>
      </c>
      <c r="Q800" s="191">
        <v>0</v>
      </c>
      <c r="R800" s="191">
        <f>Q800*H800</f>
        <v>0</v>
      </c>
      <c r="S800" s="191">
        <v>0</v>
      </c>
      <c r="T800" s="192">
        <f>S800*H800</f>
        <v>0</v>
      </c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R800" s="193" t="s">
        <v>258</v>
      </c>
      <c r="AT800" s="193" t="s">
        <v>153</v>
      </c>
      <c r="AU800" s="193" t="s">
        <v>88</v>
      </c>
      <c r="AY800" s="20" t="s">
        <v>151</v>
      </c>
      <c r="BE800" s="194">
        <f>IF(N800="základní",J800,0)</f>
        <v>0</v>
      </c>
      <c r="BF800" s="194">
        <f>IF(N800="snížená",J800,0)</f>
        <v>0</v>
      </c>
      <c r="BG800" s="194">
        <f>IF(N800="zákl. přenesená",J800,0)</f>
        <v>0</v>
      </c>
      <c r="BH800" s="194">
        <f>IF(N800="sníž. přenesená",J800,0)</f>
        <v>0</v>
      </c>
      <c r="BI800" s="194">
        <f>IF(N800="nulová",J800,0)</f>
        <v>0</v>
      </c>
      <c r="BJ800" s="20" t="s">
        <v>88</v>
      </c>
      <c r="BK800" s="194">
        <f>ROUND(I800*H800,2)</f>
        <v>0</v>
      </c>
      <c r="BL800" s="20" t="s">
        <v>258</v>
      </c>
      <c r="BM800" s="193" t="s">
        <v>1164</v>
      </c>
    </row>
    <row r="801" spans="1:47" s="2" customFormat="1" ht="11.25">
      <c r="A801" s="37"/>
      <c r="B801" s="38"/>
      <c r="C801" s="39"/>
      <c r="D801" s="218" t="s">
        <v>167</v>
      </c>
      <c r="E801" s="39"/>
      <c r="F801" s="219" t="s">
        <v>1165</v>
      </c>
      <c r="G801" s="39"/>
      <c r="H801" s="39"/>
      <c r="I801" s="220"/>
      <c r="J801" s="39"/>
      <c r="K801" s="39"/>
      <c r="L801" s="42"/>
      <c r="M801" s="221"/>
      <c r="N801" s="222"/>
      <c r="O801" s="67"/>
      <c r="P801" s="67"/>
      <c r="Q801" s="67"/>
      <c r="R801" s="67"/>
      <c r="S801" s="67"/>
      <c r="T801" s="68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T801" s="20" t="s">
        <v>167</v>
      </c>
      <c r="AU801" s="20" t="s">
        <v>88</v>
      </c>
    </row>
    <row r="802" spans="2:51" s="13" customFormat="1" ht="11.25">
      <c r="B802" s="195"/>
      <c r="C802" s="196"/>
      <c r="D802" s="197" t="s">
        <v>159</v>
      </c>
      <c r="E802" s="198" t="s">
        <v>21</v>
      </c>
      <c r="F802" s="199" t="s">
        <v>908</v>
      </c>
      <c r="G802" s="196"/>
      <c r="H802" s="200">
        <v>3</v>
      </c>
      <c r="I802" s="201"/>
      <c r="J802" s="196"/>
      <c r="K802" s="196"/>
      <c r="L802" s="202"/>
      <c r="M802" s="203"/>
      <c r="N802" s="204"/>
      <c r="O802" s="204"/>
      <c r="P802" s="204"/>
      <c r="Q802" s="204"/>
      <c r="R802" s="204"/>
      <c r="S802" s="204"/>
      <c r="T802" s="205"/>
      <c r="AT802" s="206" t="s">
        <v>159</v>
      </c>
      <c r="AU802" s="206" t="s">
        <v>88</v>
      </c>
      <c r="AV802" s="13" t="s">
        <v>88</v>
      </c>
      <c r="AW802" s="13" t="s">
        <v>34</v>
      </c>
      <c r="AX802" s="13" t="s">
        <v>73</v>
      </c>
      <c r="AY802" s="206" t="s">
        <v>151</v>
      </c>
    </row>
    <row r="803" spans="2:51" s="14" customFormat="1" ht="11.25">
      <c r="B803" s="207"/>
      <c r="C803" s="208"/>
      <c r="D803" s="197" t="s">
        <v>159</v>
      </c>
      <c r="E803" s="209" t="s">
        <v>21</v>
      </c>
      <c r="F803" s="210" t="s">
        <v>161</v>
      </c>
      <c r="G803" s="208"/>
      <c r="H803" s="211">
        <v>3</v>
      </c>
      <c r="I803" s="212"/>
      <c r="J803" s="208"/>
      <c r="K803" s="208"/>
      <c r="L803" s="213"/>
      <c r="M803" s="214"/>
      <c r="N803" s="215"/>
      <c r="O803" s="215"/>
      <c r="P803" s="215"/>
      <c r="Q803" s="215"/>
      <c r="R803" s="215"/>
      <c r="S803" s="215"/>
      <c r="T803" s="216"/>
      <c r="AT803" s="217" t="s">
        <v>159</v>
      </c>
      <c r="AU803" s="217" t="s">
        <v>88</v>
      </c>
      <c r="AV803" s="14" t="s">
        <v>162</v>
      </c>
      <c r="AW803" s="14" t="s">
        <v>34</v>
      </c>
      <c r="AX803" s="14" t="s">
        <v>81</v>
      </c>
      <c r="AY803" s="217" t="s">
        <v>151</v>
      </c>
    </row>
    <row r="804" spans="1:65" s="2" customFormat="1" ht="16.5" customHeight="1">
      <c r="A804" s="37"/>
      <c r="B804" s="38"/>
      <c r="C804" s="245" t="s">
        <v>1166</v>
      </c>
      <c r="D804" s="245" t="s">
        <v>304</v>
      </c>
      <c r="E804" s="246" t="s">
        <v>1167</v>
      </c>
      <c r="F804" s="247" t="s">
        <v>1168</v>
      </c>
      <c r="G804" s="248" t="s">
        <v>589</v>
      </c>
      <c r="H804" s="249">
        <v>3</v>
      </c>
      <c r="I804" s="250"/>
      <c r="J804" s="251">
        <f>ROUND(I804*H804,2)</f>
        <v>0</v>
      </c>
      <c r="K804" s="247" t="s">
        <v>156</v>
      </c>
      <c r="L804" s="252"/>
      <c r="M804" s="253" t="s">
        <v>21</v>
      </c>
      <c r="N804" s="254" t="s">
        <v>45</v>
      </c>
      <c r="O804" s="67"/>
      <c r="P804" s="191">
        <f>O804*H804</f>
        <v>0</v>
      </c>
      <c r="Q804" s="191">
        <v>0.00162</v>
      </c>
      <c r="R804" s="191">
        <f>Q804*H804</f>
        <v>0.00486</v>
      </c>
      <c r="S804" s="191">
        <v>0</v>
      </c>
      <c r="T804" s="192">
        <f>S804*H804</f>
        <v>0</v>
      </c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R804" s="193" t="s">
        <v>364</v>
      </c>
      <c r="AT804" s="193" t="s">
        <v>304</v>
      </c>
      <c r="AU804" s="193" t="s">
        <v>88</v>
      </c>
      <c r="AY804" s="20" t="s">
        <v>151</v>
      </c>
      <c r="BE804" s="194">
        <f>IF(N804="základní",J804,0)</f>
        <v>0</v>
      </c>
      <c r="BF804" s="194">
        <f>IF(N804="snížená",J804,0)</f>
        <v>0</v>
      </c>
      <c r="BG804" s="194">
        <f>IF(N804="zákl. přenesená",J804,0)</f>
        <v>0</v>
      </c>
      <c r="BH804" s="194">
        <f>IF(N804="sníž. přenesená",J804,0)</f>
        <v>0</v>
      </c>
      <c r="BI804" s="194">
        <f>IF(N804="nulová",J804,0)</f>
        <v>0</v>
      </c>
      <c r="BJ804" s="20" t="s">
        <v>88</v>
      </c>
      <c r="BK804" s="194">
        <f>ROUND(I804*H804,2)</f>
        <v>0</v>
      </c>
      <c r="BL804" s="20" t="s">
        <v>258</v>
      </c>
      <c r="BM804" s="193" t="s">
        <v>1169</v>
      </c>
    </row>
    <row r="805" spans="1:65" s="2" customFormat="1" ht="24.2" customHeight="1">
      <c r="A805" s="37"/>
      <c r="B805" s="38"/>
      <c r="C805" s="182" t="s">
        <v>1170</v>
      </c>
      <c r="D805" s="182" t="s">
        <v>153</v>
      </c>
      <c r="E805" s="183" t="s">
        <v>1171</v>
      </c>
      <c r="F805" s="184" t="s">
        <v>1172</v>
      </c>
      <c r="G805" s="185" t="s">
        <v>276</v>
      </c>
      <c r="H805" s="186">
        <v>0.005</v>
      </c>
      <c r="I805" s="187"/>
      <c r="J805" s="188">
        <f>ROUND(I805*H805,2)</f>
        <v>0</v>
      </c>
      <c r="K805" s="184" t="s">
        <v>165</v>
      </c>
      <c r="L805" s="42"/>
      <c r="M805" s="189" t="s">
        <v>21</v>
      </c>
      <c r="N805" s="190" t="s">
        <v>45</v>
      </c>
      <c r="O805" s="67"/>
      <c r="P805" s="191">
        <f>O805*H805</f>
        <v>0</v>
      </c>
      <c r="Q805" s="191">
        <v>0</v>
      </c>
      <c r="R805" s="191">
        <f>Q805*H805</f>
        <v>0</v>
      </c>
      <c r="S805" s="191">
        <v>0</v>
      </c>
      <c r="T805" s="192">
        <f>S805*H805</f>
        <v>0</v>
      </c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R805" s="193" t="s">
        <v>258</v>
      </c>
      <c r="AT805" s="193" t="s">
        <v>153</v>
      </c>
      <c r="AU805" s="193" t="s">
        <v>88</v>
      </c>
      <c r="AY805" s="20" t="s">
        <v>151</v>
      </c>
      <c r="BE805" s="194">
        <f>IF(N805="základní",J805,0)</f>
        <v>0</v>
      </c>
      <c r="BF805" s="194">
        <f>IF(N805="snížená",J805,0)</f>
        <v>0</v>
      </c>
      <c r="BG805" s="194">
        <f>IF(N805="zákl. přenesená",J805,0)</f>
        <v>0</v>
      </c>
      <c r="BH805" s="194">
        <f>IF(N805="sníž. přenesená",J805,0)</f>
        <v>0</v>
      </c>
      <c r="BI805" s="194">
        <f>IF(N805="nulová",J805,0)</f>
        <v>0</v>
      </c>
      <c r="BJ805" s="20" t="s">
        <v>88</v>
      </c>
      <c r="BK805" s="194">
        <f>ROUND(I805*H805,2)</f>
        <v>0</v>
      </c>
      <c r="BL805" s="20" t="s">
        <v>258</v>
      </c>
      <c r="BM805" s="193" t="s">
        <v>1173</v>
      </c>
    </row>
    <row r="806" spans="1:47" s="2" customFormat="1" ht="11.25">
      <c r="A806" s="37"/>
      <c r="B806" s="38"/>
      <c r="C806" s="39"/>
      <c r="D806" s="218" t="s">
        <v>167</v>
      </c>
      <c r="E806" s="39"/>
      <c r="F806" s="219" t="s">
        <v>1174</v>
      </c>
      <c r="G806" s="39"/>
      <c r="H806" s="39"/>
      <c r="I806" s="220"/>
      <c r="J806" s="39"/>
      <c r="K806" s="39"/>
      <c r="L806" s="42"/>
      <c r="M806" s="221"/>
      <c r="N806" s="222"/>
      <c r="O806" s="67"/>
      <c r="P806" s="67"/>
      <c r="Q806" s="67"/>
      <c r="R806" s="67"/>
      <c r="S806" s="67"/>
      <c r="T806" s="68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T806" s="20" t="s">
        <v>167</v>
      </c>
      <c r="AU806" s="20" t="s">
        <v>88</v>
      </c>
    </row>
    <row r="807" spans="1:65" s="2" customFormat="1" ht="24.2" customHeight="1">
      <c r="A807" s="37"/>
      <c r="B807" s="38"/>
      <c r="C807" s="182" t="s">
        <v>1175</v>
      </c>
      <c r="D807" s="182" t="s">
        <v>153</v>
      </c>
      <c r="E807" s="183" t="s">
        <v>1176</v>
      </c>
      <c r="F807" s="184" t="s">
        <v>1177</v>
      </c>
      <c r="G807" s="185" t="s">
        <v>276</v>
      </c>
      <c r="H807" s="186">
        <v>0.005</v>
      </c>
      <c r="I807" s="187"/>
      <c r="J807" s="188">
        <f>ROUND(I807*H807,2)</f>
        <v>0</v>
      </c>
      <c r="K807" s="184" t="s">
        <v>165</v>
      </c>
      <c r="L807" s="42"/>
      <c r="M807" s="189" t="s">
        <v>21</v>
      </c>
      <c r="N807" s="190" t="s">
        <v>45</v>
      </c>
      <c r="O807" s="67"/>
      <c r="P807" s="191">
        <f>O807*H807</f>
        <v>0</v>
      </c>
      <c r="Q807" s="191">
        <v>0</v>
      </c>
      <c r="R807" s="191">
        <f>Q807*H807</f>
        <v>0</v>
      </c>
      <c r="S807" s="191">
        <v>0</v>
      </c>
      <c r="T807" s="192">
        <f>S807*H807</f>
        <v>0</v>
      </c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R807" s="193" t="s">
        <v>258</v>
      </c>
      <c r="AT807" s="193" t="s">
        <v>153</v>
      </c>
      <c r="AU807" s="193" t="s">
        <v>88</v>
      </c>
      <c r="AY807" s="20" t="s">
        <v>151</v>
      </c>
      <c r="BE807" s="194">
        <f>IF(N807="základní",J807,0)</f>
        <v>0</v>
      </c>
      <c r="BF807" s="194">
        <f>IF(N807="snížená",J807,0)</f>
        <v>0</v>
      </c>
      <c r="BG807" s="194">
        <f>IF(N807="zákl. přenesená",J807,0)</f>
        <v>0</v>
      </c>
      <c r="BH807" s="194">
        <f>IF(N807="sníž. přenesená",J807,0)</f>
        <v>0</v>
      </c>
      <c r="BI807" s="194">
        <f>IF(N807="nulová",J807,0)</f>
        <v>0</v>
      </c>
      <c r="BJ807" s="20" t="s">
        <v>88</v>
      </c>
      <c r="BK807" s="194">
        <f>ROUND(I807*H807,2)</f>
        <v>0</v>
      </c>
      <c r="BL807" s="20" t="s">
        <v>258</v>
      </c>
      <c r="BM807" s="193" t="s">
        <v>1178</v>
      </c>
    </row>
    <row r="808" spans="1:47" s="2" customFormat="1" ht="11.25">
      <c r="A808" s="37"/>
      <c r="B808" s="38"/>
      <c r="C808" s="39"/>
      <c r="D808" s="218" t="s">
        <v>167</v>
      </c>
      <c r="E808" s="39"/>
      <c r="F808" s="219" t="s">
        <v>1179</v>
      </c>
      <c r="G808" s="39"/>
      <c r="H808" s="39"/>
      <c r="I808" s="220"/>
      <c r="J808" s="39"/>
      <c r="K808" s="39"/>
      <c r="L808" s="42"/>
      <c r="M808" s="255"/>
      <c r="N808" s="256"/>
      <c r="O808" s="257"/>
      <c r="P808" s="257"/>
      <c r="Q808" s="257"/>
      <c r="R808" s="257"/>
      <c r="S808" s="257"/>
      <c r="T808" s="258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T808" s="20" t="s">
        <v>167</v>
      </c>
      <c r="AU808" s="20" t="s">
        <v>88</v>
      </c>
    </row>
    <row r="809" spans="1:31" s="2" customFormat="1" ht="6.95" customHeight="1">
      <c r="A809" s="37"/>
      <c r="B809" s="50"/>
      <c r="C809" s="51"/>
      <c r="D809" s="51"/>
      <c r="E809" s="51"/>
      <c r="F809" s="51"/>
      <c r="G809" s="51"/>
      <c r="H809" s="51"/>
      <c r="I809" s="51"/>
      <c r="J809" s="51"/>
      <c r="K809" s="51"/>
      <c r="L809" s="42"/>
      <c r="M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</row>
  </sheetData>
  <sheetProtection algorithmName="SHA-512" hashValue="gs3ThE6PRD+ZGjHooDgNzEaN7CZtTDR0I6xfyNl0Hj7yJrT0xEozie2DMzHumlaLOnpnXiqfIqIr781Et/W2pg==" saltValue="gHyKYDrut7iAEL36DMuFK8fdY3iOPMXny3SPwSrcNecD1S6jJYGK0TffixAmCA6ihgTAiyKg4hISCpcJakG1DQ==" spinCount="100000" sheet="1" objects="1" scenarios="1" formatColumns="0" formatRows="0" autoFilter="0"/>
  <autoFilter ref="C99:K808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7" r:id="rId1" display="https://podminky.urs.cz/item/CS_URS_2022_01/113106121"/>
    <hyperlink ref="F114" r:id="rId2" display="https://podminky.urs.cz/item/CS_URS_2022_01/113106171"/>
    <hyperlink ref="F118" r:id="rId3" display="https://podminky.urs.cz/item/CS_URS_2022_01/113107121"/>
    <hyperlink ref="F122" r:id="rId4" display="https://podminky.urs.cz/item/CS_URS_2022_01/113107122"/>
    <hyperlink ref="F126" r:id="rId5" display="https://podminky.urs.cz/item/CS_URS_2022_01/113107124"/>
    <hyperlink ref="F130" r:id="rId6" display="https://podminky.urs.cz/item/CS_URS_2022_01/113201112"/>
    <hyperlink ref="F134" r:id="rId7" display="https://podminky.urs.cz/item/CS_URS_2022_01/113202111"/>
    <hyperlink ref="F138" r:id="rId8" display="https://podminky.urs.cz/item/CS_URS_2022_01/131251100"/>
    <hyperlink ref="F142" r:id="rId9" display="https://podminky.urs.cz/item/CS_URS_2022_01/132212331"/>
    <hyperlink ref="F152" r:id="rId10" display="https://podminky.urs.cz/item/CS_URS_2022_01/132251252"/>
    <hyperlink ref="F162" r:id="rId11" display="https://podminky.urs.cz/item/CS_URS_2022_01/162251102"/>
    <hyperlink ref="F168" r:id="rId12" display="https://podminky.urs.cz/item/CS_URS_2022_01/162751117"/>
    <hyperlink ref="F174" r:id="rId13" display="https://podminky.urs.cz/item/CS_URS_2022_01/162751119"/>
    <hyperlink ref="F182" r:id="rId14" display="https://podminky.urs.cz/item/CS_URS_2022_01/167151101"/>
    <hyperlink ref="F186" r:id="rId15" display="https://podminky.urs.cz/item/CS_URS_2022_01/171152501"/>
    <hyperlink ref="F193" r:id="rId16" display="https://podminky.urs.cz/item/CS_URS_2022_01/171201231"/>
    <hyperlink ref="F197" r:id="rId17" display="https://podminky.urs.cz/item/CS_URS_2022_01/171251201"/>
    <hyperlink ref="F201" r:id="rId18" display="https://podminky.urs.cz/item/CS_URS_2022_01/174151101"/>
    <hyperlink ref="F206" r:id="rId19" display="https://podminky.urs.cz/item/CS_URS_2022_01/181111111"/>
    <hyperlink ref="F210" r:id="rId20" display="https://podminky.urs.cz/item/CS_URS_2022_01/181411131"/>
    <hyperlink ref="F216" r:id="rId21" display="https://podminky.urs.cz/item/CS_URS_2022_01/182303111"/>
    <hyperlink ref="F224" r:id="rId22" display="https://podminky.urs.cz/item/CS_URS_2022_01/185803211"/>
    <hyperlink ref="F229" r:id="rId23" display="https://podminky.urs.cz/item/CS_URS_2022_01/274313711"/>
    <hyperlink ref="F236" r:id="rId24" display="https://podminky.urs.cz/item/CS_URS_2022_01/319201321"/>
    <hyperlink ref="F240" r:id="rId25" display="https://podminky.urs.cz/item/CS_URS_2022_01/434311115"/>
    <hyperlink ref="F244" r:id="rId26" display="https://podminky.urs.cz/item/CS_URS_2022_01/434351141"/>
    <hyperlink ref="F250" r:id="rId27" display="https://podminky.urs.cz/item/CS_URS_2022_01/434351142"/>
    <hyperlink ref="F255" r:id="rId28" display="https://podminky.urs.cz/item/CS_URS_2022_01/564782111"/>
    <hyperlink ref="F259" r:id="rId29" display="https://podminky.urs.cz/item/CS_URS_2022_01/564831011"/>
    <hyperlink ref="F263" r:id="rId30" display="https://podminky.urs.cz/item/CS_URS_2022_01/564851011"/>
    <hyperlink ref="F268" r:id="rId31" display="https://podminky.urs.cz/item/CS_URS_2022_01/564861011"/>
    <hyperlink ref="F272" r:id="rId32" display="https://podminky.urs.cz/item/CS_URS_2022_01/596212211"/>
    <hyperlink ref="F280" r:id="rId33" display="https://podminky.urs.cz/item/CS_URS_2022_01/596811120"/>
    <hyperlink ref="F289" r:id="rId34" display="https://podminky.urs.cz/item/CS_URS_2022_01/612131151"/>
    <hyperlink ref="F295" r:id="rId35" display="https://podminky.urs.cz/item/CS_URS_2022_01/612324111"/>
    <hyperlink ref="F301" r:id="rId36" display="https://podminky.urs.cz/item/CS_URS_2022_01/612325131"/>
    <hyperlink ref="F308" r:id="rId37" display="https://podminky.urs.cz/item/CS_URS_2022_01/612325191"/>
    <hyperlink ref="F315" r:id="rId38" display="https://podminky.urs.cz/item/CS_URS_2022_01/612328131"/>
    <hyperlink ref="F328" r:id="rId39" display="https://podminky.urs.cz/item/CS_URS_2022_01/619991001"/>
    <hyperlink ref="F334" r:id="rId40" display="https://podminky.urs.cz/item/CS_URS_2022_01/619991011"/>
    <hyperlink ref="F340" r:id="rId41" display="https://podminky.urs.cz/item/CS_URS_2022_01/619996117"/>
    <hyperlink ref="F345" r:id="rId42" display="https://podminky.urs.cz/item/CS_URS_2022_01/619996145"/>
    <hyperlink ref="F351" r:id="rId43" display="https://podminky.urs.cz/item/CS_URS_2022_01/622131101"/>
    <hyperlink ref="F355" r:id="rId44" display="https://podminky.urs.cz/item/CS_URS_2022_01/622131121"/>
    <hyperlink ref="F359" r:id="rId45" display="https://podminky.urs.cz/item/CS_URS_2022_01/622135002"/>
    <hyperlink ref="F363" r:id="rId46" display="https://podminky.urs.cz/item/CS_URS_2022_01/622135092"/>
    <hyperlink ref="F368" r:id="rId47" display="https://podminky.urs.cz/item/CS_URS_2022_01/629991001"/>
    <hyperlink ref="F372" r:id="rId48" display="https://podminky.urs.cz/item/CS_URS_2022_01/629991011"/>
    <hyperlink ref="F376" r:id="rId49" display="https://podminky.urs.cz/item/CS_URS_2022_01/631311135"/>
    <hyperlink ref="F380" r:id="rId50" display="https://podminky.urs.cz/item/CS_URS_2022_01/631319013"/>
    <hyperlink ref="F384" r:id="rId51" display="https://podminky.urs.cz/item/CS_URS_2022_01/631319185"/>
    <hyperlink ref="F388" r:id="rId52" display="https://podminky.urs.cz/item/CS_URS_2022_01/631319197"/>
    <hyperlink ref="F392" r:id="rId53" display="https://podminky.urs.cz/item/CS_URS_2022_01/631351101"/>
    <hyperlink ref="F396" r:id="rId54" display="https://podminky.urs.cz/item/CS_URS_2022_01/631351102"/>
    <hyperlink ref="F400" r:id="rId55" display="https://podminky.urs.cz/item/CS_URS_2022_01/631362021"/>
    <hyperlink ref="F406" r:id="rId56" display="https://podminky.urs.cz/item/CS_URS_2022_01/916231213"/>
    <hyperlink ref="F412" r:id="rId57" display="https://podminky.urs.cz/item/CS_URS_2022_01/935112111"/>
    <hyperlink ref="F417" r:id="rId58" display="https://podminky.urs.cz/item/CS_URS_2022_01/935112911"/>
    <hyperlink ref="F421" r:id="rId59" display="https://podminky.urs.cz/item/CS_URS_2022_01/935932211"/>
    <hyperlink ref="F425" r:id="rId60" display="https://podminky.urs.cz/item/CS_URS_2022_01/935932611"/>
    <hyperlink ref="F429" r:id="rId61" display="https://podminky.urs.cz/item/CS_URS_2022_01/935932626"/>
    <hyperlink ref="F433" r:id="rId62" display="https://podminky.urs.cz/item/CS_URS_2022_01/949101111"/>
    <hyperlink ref="F444" r:id="rId63" display="https://podminky.urs.cz/item/CS_URS_2022_01/952901111"/>
    <hyperlink ref="F450" r:id="rId64" display="https://podminky.urs.cz/item/CS_URS_2022_01/952906113"/>
    <hyperlink ref="F454" r:id="rId65" display="https://podminky.urs.cz/item/CS_URS_2022_01/963042819"/>
    <hyperlink ref="F458" r:id="rId66" display="https://podminky.urs.cz/item/CS_URS_2022_01/965043431"/>
    <hyperlink ref="F462" r:id="rId67" display="https://podminky.urs.cz/item/CS_URS_2022_01/965049112"/>
    <hyperlink ref="F466" r:id="rId68" display="https://podminky.urs.cz/item/CS_URS_2022_01/966008211"/>
    <hyperlink ref="F470" r:id="rId69" display="https://podminky.urs.cz/item/CS_URS_2022_01/966008221"/>
    <hyperlink ref="F474" r:id="rId70" display="https://podminky.urs.cz/item/CS_URS_2022_01/976071111"/>
    <hyperlink ref="F478" r:id="rId71" display="https://podminky.urs.cz/item/CS_URS_2022_01/977131113"/>
    <hyperlink ref="F485" r:id="rId72" display="https://podminky.urs.cz/item/CS_URS_2022_01/978013191"/>
    <hyperlink ref="F498" r:id="rId73" display="https://podminky.urs.cz/item/CS_URS_2022_01/978059541"/>
    <hyperlink ref="F505" r:id="rId74" display="https://podminky.urs.cz/item/CS_URS_2022_01/979054451"/>
    <hyperlink ref="F518" r:id="rId75" display="https://podminky.urs.cz/item/CS_URS_2022_01/985131311"/>
    <hyperlink ref="F523" r:id="rId76" display="https://podminky.urs.cz/item/CS_URS_2022_01/985142112"/>
    <hyperlink ref="F529" r:id="rId77" display="https://podminky.urs.cz/item/CS_URS_2022_01/997013213"/>
    <hyperlink ref="F531" r:id="rId78" display="https://podminky.urs.cz/item/CS_URS_2022_01/997013219"/>
    <hyperlink ref="F533" r:id="rId79" display="https://podminky.urs.cz/item/CS_URS_2022_01/997013501"/>
    <hyperlink ref="F535" r:id="rId80" display="https://podminky.urs.cz/item/CS_URS_2022_01/997013509"/>
    <hyperlink ref="F539" r:id="rId81" display="https://podminky.urs.cz/item/CS_URS_2022_01/997013871"/>
    <hyperlink ref="F542" r:id="rId82" display="https://podminky.urs.cz/item/CS_URS_2022_01/998018002"/>
    <hyperlink ref="F555" r:id="rId83" display="https://podminky.urs.cz/item/CS_URS_2022_01/711132101"/>
    <hyperlink ref="F561" r:id="rId84" display="https://podminky.urs.cz/item/CS_URS_2022_01/711161212"/>
    <hyperlink ref="F567" r:id="rId85" display="https://podminky.urs.cz/item/CS_URS_2022_01/711161384"/>
    <hyperlink ref="F576" r:id="rId86" display="https://podminky.urs.cz/item/CS_URS_2022_01/711161391"/>
    <hyperlink ref="F580" r:id="rId87" display="https://podminky.urs.cz/item/CS_URS_2022_01/711412053"/>
    <hyperlink ref="F586" r:id="rId88" display="https://podminky.urs.cz/item/CS_URS_2022_01/998711102"/>
    <hyperlink ref="F588" r:id="rId89" display="https://podminky.urs.cz/item/CS_URS_2022_01/998711181"/>
    <hyperlink ref="F591" r:id="rId90" display="https://podminky.urs.cz/item/CS_URS_2022_01/761661001"/>
    <hyperlink ref="F594" r:id="rId91" display="https://podminky.urs.cz/item/CS_URS_2022_01/998761102"/>
    <hyperlink ref="F596" r:id="rId92" display="https://podminky.urs.cz/item/CS_URS_2022_01/998761181"/>
    <hyperlink ref="F599" r:id="rId93" display="https://podminky.urs.cz/item/CS_URS_2022_01/763164822"/>
    <hyperlink ref="F603" r:id="rId94" display="https://podminky.urs.cz/item/CS_URS_2022_01/763182314"/>
    <hyperlink ref="F608" r:id="rId95" display="https://podminky.urs.cz/item/CS_URS_2022_01/998763302"/>
    <hyperlink ref="F610" r:id="rId96" display="https://podminky.urs.cz/item/CS_URS_2022_01/998763381"/>
    <hyperlink ref="F613" r:id="rId97" display="https://podminky.urs.cz/item/CS_URS_2022_01/764002881"/>
    <hyperlink ref="F618" r:id="rId98" display="https://podminky.urs.cz/item/CS_URS_2022_01/766411811"/>
    <hyperlink ref="F625" r:id="rId99" display="https://podminky.urs.cz/item/CS_URS_2022_01/766411822"/>
    <hyperlink ref="F629" r:id="rId100" display="https://podminky.urs.cz/item/CS_URS_2022_01/766671026"/>
    <hyperlink ref="F637" r:id="rId101" display="https://podminky.urs.cz/item/CS_URS_2022_01/766674811"/>
    <hyperlink ref="F641" r:id="rId102" display="https://podminky.urs.cz/item/CS_URS_2022_01/766825821"/>
    <hyperlink ref="F645" r:id="rId103" display="https://podminky.urs.cz/item/CS_URS_2022_01/998766102"/>
    <hyperlink ref="F647" r:id="rId104" display="https://podminky.urs.cz/item/CS_URS_2022_01/998766181"/>
    <hyperlink ref="F650" r:id="rId105" display="https://podminky.urs.cz/item/CS_URS_2022_01/767163221"/>
    <hyperlink ref="F656" r:id="rId106" display="https://podminky.urs.cz/item/CS_URS_2022_01/767640111"/>
    <hyperlink ref="F664" r:id="rId107" display="https://podminky.urs.cz/item/CS_URS_2022_01/767648351"/>
    <hyperlink ref="F668" r:id="rId108" display="https://podminky.urs.cz/item/CS_URS_2022_01/767649191"/>
    <hyperlink ref="F673" r:id="rId109" display="https://podminky.urs.cz/item/CS_URS_2022_01/767649194"/>
    <hyperlink ref="F678" r:id="rId110" display="https://podminky.urs.cz/item/CS_URS_2022_01/998767102"/>
    <hyperlink ref="F680" r:id="rId111" display="https://podminky.urs.cz/item/CS_URS_2022_01/998767181"/>
    <hyperlink ref="F683" r:id="rId112" display="https://podminky.urs.cz/item/CS_URS_2022_01/771111012"/>
    <hyperlink ref="F687" r:id="rId113" display="https://podminky.urs.cz/item/CS_URS_2022_01/771121011"/>
    <hyperlink ref="F693" r:id="rId114" display="https://podminky.urs.cz/item/CS_URS_2022_01/771161022"/>
    <hyperlink ref="F699" r:id="rId115" display="https://podminky.urs.cz/item/CS_URS_2022_01/771274123"/>
    <hyperlink ref="F709" r:id="rId116" display="https://podminky.urs.cz/item/CS_URS_2022_01/771274242"/>
    <hyperlink ref="F719" r:id="rId117" display="https://podminky.urs.cz/item/CS_URS_2022_01/771592011"/>
    <hyperlink ref="F725" r:id="rId118" display="https://podminky.urs.cz/item/CS_URS_2022_01/998771102"/>
    <hyperlink ref="F727" r:id="rId119" display="https://podminky.urs.cz/item/CS_URS_2022_01/998771181"/>
    <hyperlink ref="F730" r:id="rId120" display="https://podminky.urs.cz/item/CS_URS_2022_01/776111323"/>
    <hyperlink ref="F736" r:id="rId121" display="https://podminky.urs.cz/item/CS_URS_2022_01/776141221"/>
    <hyperlink ref="F739" r:id="rId122" display="https://podminky.urs.cz/item/CS_URS_2022_01/776143131"/>
    <hyperlink ref="F742" r:id="rId123" display="https://podminky.urs.cz/item/CS_URS_2022_01/776144111"/>
    <hyperlink ref="F746" r:id="rId124" display="https://podminky.urs.cz/item/CS_URS_2022_01/998776102"/>
    <hyperlink ref="F748" r:id="rId125" display="https://podminky.urs.cz/item/CS_URS_2022_01/998776181"/>
    <hyperlink ref="F751" r:id="rId126" display="https://podminky.urs.cz/item/CS_URS_2022_01/783901453"/>
    <hyperlink ref="F755" r:id="rId127" display="https://podminky.urs.cz/item/CS_URS_2022_01/783913171"/>
    <hyperlink ref="F763" r:id="rId128" display="https://podminky.urs.cz/item/CS_URS_2022_01/784111001"/>
    <hyperlink ref="F767" r:id="rId129" display="https://podminky.urs.cz/item/CS_URS_2022_01/784121001"/>
    <hyperlink ref="F771" r:id="rId130" display="https://podminky.urs.cz/item/CS_URS_2022_01/784121011"/>
    <hyperlink ref="F775" r:id="rId131" display="https://podminky.urs.cz/item/CS_URS_2022_01/784181111"/>
    <hyperlink ref="F779" r:id="rId132" display="https://podminky.urs.cz/item/CS_URS_2022_01/784181121"/>
    <hyperlink ref="F783" r:id="rId133" display="https://podminky.urs.cz/item/CS_URS_2022_01/784221101"/>
    <hyperlink ref="F790" r:id="rId134" display="https://podminky.urs.cz/item/CS_URS_2022_01/784321031"/>
    <hyperlink ref="F801" r:id="rId135" display="https://podminky.urs.cz/item/CS_URS_2022_01/786623111"/>
    <hyperlink ref="F806" r:id="rId136" display="https://podminky.urs.cz/item/CS_URS_2022_01/998786102"/>
    <hyperlink ref="F808" r:id="rId137" display="https://podminky.urs.cz/item/CS_URS_2022_01/998786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AT2" s="20" t="s">
        <v>89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81</v>
      </c>
    </row>
    <row r="4" spans="2:46" s="1" customFormat="1" ht="24.95" customHeight="1">
      <c r="B4" s="23"/>
      <c r="D4" s="114" t="s">
        <v>101</v>
      </c>
      <c r="L4" s="23"/>
      <c r="M4" s="11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16</v>
      </c>
      <c r="L6" s="23"/>
    </row>
    <row r="7" spans="2:12" s="1" customFormat="1" ht="16.5" customHeight="1">
      <c r="B7" s="23"/>
      <c r="E7" s="404" t="str">
        <f>'Rekapitulace stavby'!K6</f>
        <v>DĚTSKÝ DOMOV, NÁMĚŠŤ NAD OSLAVOU</v>
      </c>
      <c r="F7" s="405"/>
      <c r="G7" s="405"/>
      <c r="H7" s="405"/>
      <c r="L7" s="23"/>
    </row>
    <row r="8" spans="2:12" s="1" customFormat="1" ht="12" customHeight="1">
      <c r="B8" s="23"/>
      <c r="D8" s="116" t="s">
        <v>108</v>
      </c>
      <c r="L8" s="23"/>
    </row>
    <row r="9" spans="1:31" s="2" customFormat="1" ht="16.5" customHeight="1">
      <c r="A9" s="37"/>
      <c r="B9" s="42"/>
      <c r="C9" s="37"/>
      <c r="D9" s="37"/>
      <c r="E9" s="404" t="s">
        <v>1180</v>
      </c>
      <c r="F9" s="407"/>
      <c r="G9" s="407"/>
      <c r="H9" s="407"/>
      <c r="I9" s="37"/>
      <c r="J9" s="37"/>
      <c r="K9" s="37"/>
      <c r="L9" s="11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6" t="s">
        <v>1181</v>
      </c>
      <c r="E10" s="37"/>
      <c r="F10" s="37"/>
      <c r="G10" s="37"/>
      <c r="H10" s="37"/>
      <c r="I10" s="37"/>
      <c r="J10" s="37"/>
      <c r="K10" s="37"/>
      <c r="L10" s="11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06" t="s">
        <v>1182</v>
      </c>
      <c r="F11" s="407"/>
      <c r="G11" s="407"/>
      <c r="H11" s="407"/>
      <c r="I11" s="37"/>
      <c r="J11" s="37"/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6" t="s">
        <v>18</v>
      </c>
      <c r="E13" s="37"/>
      <c r="F13" s="106" t="s">
        <v>19</v>
      </c>
      <c r="G13" s="37"/>
      <c r="H13" s="37"/>
      <c r="I13" s="116" t="s">
        <v>20</v>
      </c>
      <c r="J13" s="106" t="s">
        <v>21</v>
      </c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6" t="s">
        <v>22</v>
      </c>
      <c r="E14" s="37"/>
      <c r="F14" s="106" t="s">
        <v>23</v>
      </c>
      <c r="G14" s="37"/>
      <c r="H14" s="37"/>
      <c r="I14" s="116" t="s">
        <v>24</v>
      </c>
      <c r="J14" s="118" t="str">
        <f>'Rekapitulace stavby'!AN8</f>
        <v>24. 10. 2022</v>
      </c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6" t="s">
        <v>26</v>
      </c>
      <c r="E16" s="37"/>
      <c r="F16" s="37"/>
      <c r="G16" s="37"/>
      <c r="H16" s="37"/>
      <c r="I16" s="116" t="s">
        <v>27</v>
      </c>
      <c r="J16" s="106" t="s">
        <v>21</v>
      </c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28</v>
      </c>
      <c r="F17" s="37"/>
      <c r="G17" s="37"/>
      <c r="H17" s="37"/>
      <c r="I17" s="116" t="s">
        <v>29</v>
      </c>
      <c r="J17" s="106" t="s">
        <v>21</v>
      </c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6" t="s">
        <v>30</v>
      </c>
      <c r="E19" s="37"/>
      <c r="F19" s="37"/>
      <c r="G19" s="37"/>
      <c r="H19" s="37"/>
      <c r="I19" s="116" t="s">
        <v>27</v>
      </c>
      <c r="J19" s="33" t="str">
        <f>'Rekapitulace stavby'!AN13</f>
        <v>Vyplň údaj</v>
      </c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8" t="str">
        <f>'Rekapitulace stavby'!E14</f>
        <v>Vyplň údaj</v>
      </c>
      <c r="F20" s="409"/>
      <c r="G20" s="409"/>
      <c r="H20" s="409"/>
      <c r="I20" s="116" t="s">
        <v>29</v>
      </c>
      <c r="J20" s="33" t="str">
        <f>'Rekapitulace stavby'!AN14</f>
        <v>Vyplň údaj</v>
      </c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6" t="s">
        <v>32</v>
      </c>
      <c r="E22" s="37"/>
      <c r="F22" s="37"/>
      <c r="G22" s="37"/>
      <c r="H22" s="37"/>
      <c r="I22" s="116" t="s">
        <v>27</v>
      </c>
      <c r="J22" s="106" t="s">
        <v>21</v>
      </c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33</v>
      </c>
      <c r="F23" s="37"/>
      <c r="G23" s="37"/>
      <c r="H23" s="37"/>
      <c r="I23" s="116" t="s">
        <v>29</v>
      </c>
      <c r="J23" s="106" t="s">
        <v>21</v>
      </c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6" t="s">
        <v>35</v>
      </c>
      <c r="E25" s="37"/>
      <c r="F25" s="37"/>
      <c r="G25" s="37"/>
      <c r="H25" s="37"/>
      <c r="I25" s="116" t="s">
        <v>27</v>
      </c>
      <c r="J25" s="106" t="str">
        <f>IF('Rekapitulace stavby'!AN19="","",'Rekapitulace stavby'!AN19)</f>
        <v/>
      </c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tr">
        <f>IF('Rekapitulace stavby'!E20="","",'Rekapitulace stavby'!E20)</f>
        <v>Ing.A.Hejmalová</v>
      </c>
      <c r="F26" s="37"/>
      <c r="G26" s="37"/>
      <c r="H26" s="37"/>
      <c r="I26" s="116" t="s">
        <v>29</v>
      </c>
      <c r="J26" s="106" t="str">
        <f>IF('Rekapitulace stavby'!AN20="","",'Rekapitulace stavby'!AN20)</f>
        <v/>
      </c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6" t="s">
        <v>37</v>
      </c>
      <c r="E28" s="37"/>
      <c r="F28" s="37"/>
      <c r="G28" s="37"/>
      <c r="H28" s="37"/>
      <c r="I28" s="37"/>
      <c r="J28" s="37"/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334.5" customHeight="1">
      <c r="A29" s="119"/>
      <c r="B29" s="120"/>
      <c r="C29" s="119"/>
      <c r="D29" s="119"/>
      <c r="E29" s="410" t="s">
        <v>1183</v>
      </c>
      <c r="F29" s="410"/>
      <c r="G29" s="410"/>
      <c r="H29" s="410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2"/>
      <c r="E31" s="122"/>
      <c r="F31" s="122"/>
      <c r="G31" s="122"/>
      <c r="H31" s="122"/>
      <c r="I31" s="122"/>
      <c r="J31" s="122"/>
      <c r="K31" s="122"/>
      <c r="L31" s="11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3" t="s">
        <v>39</v>
      </c>
      <c r="E32" s="37"/>
      <c r="F32" s="37"/>
      <c r="G32" s="37"/>
      <c r="H32" s="37"/>
      <c r="I32" s="37"/>
      <c r="J32" s="124">
        <f>ROUND(J93,2)</f>
        <v>0</v>
      </c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2"/>
      <c r="E33" s="122"/>
      <c r="F33" s="122"/>
      <c r="G33" s="122"/>
      <c r="H33" s="122"/>
      <c r="I33" s="122"/>
      <c r="J33" s="122"/>
      <c r="K33" s="122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5" t="s">
        <v>41</v>
      </c>
      <c r="G34" s="37"/>
      <c r="H34" s="37"/>
      <c r="I34" s="125" t="s">
        <v>40</v>
      </c>
      <c r="J34" s="125" t="s">
        <v>42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6" t="s">
        <v>43</v>
      </c>
      <c r="E35" s="116" t="s">
        <v>44</v>
      </c>
      <c r="F35" s="127">
        <f>ROUND((SUM(BE93:BE202)),2)</f>
        <v>0</v>
      </c>
      <c r="G35" s="37"/>
      <c r="H35" s="37"/>
      <c r="I35" s="128">
        <v>0.21</v>
      </c>
      <c r="J35" s="127">
        <f>ROUND(((SUM(BE93:BE202))*I35),2)</f>
        <v>0</v>
      </c>
      <c r="K35" s="37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6" t="s">
        <v>45</v>
      </c>
      <c r="F36" s="127">
        <f>ROUND((SUM(BF93:BF202)),2)</f>
        <v>0</v>
      </c>
      <c r="G36" s="37"/>
      <c r="H36" s="37"/>
      <c r="I36" s="128">
        <v>0.12</v>
      </c>
      <c r="J36" s="127">
        <f>ROUND(((SUM(BF93:BF202))*I36),2)</f>
        <v>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6" t="s">
        <v>46</v>
      </c>
      <c r="F37" s="127">
        <f>ROUND((SUM(BG93:BG202)),2)</f>
        <v>0</v>
      </c>
      <c r="G37" s="37"/>
      <c r="H37" s="37"/>
      <c r="I37" s="128">
        <v>0.21</v>
      </c>
      <c r="J37" s="127">
        <f>0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6" t="s">
        <v>47</v>
      </c>
      <c r="F38" s="127">
        <f>ROUND((SUM(BH93:BH202)),2)</f>
        <v>0</v>
      </c>
      <c r="G38" s="37"/>
      <c r="H38" s="37"/>
      <c r="I38" s="128">
        <v>0.12</v>
      </c>
      <c r="J38" s="127">
        <f>0</f>
        <v>0</v>
      </c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6" t="s">
        <v>48</v>
      </c>
      <c r="F39" s="127">
        <f>ROUND((SUM(BI93:BI202)),2)</f>
        <v>0</v>
      </c>
      <c r="G39" s="37"/>
      <c r="H39" s="37"/>
      <c r="I39" s="128">
        <v>0</v>
      </c>
      <c r="J39" s="127">
        <f>0</f>
        <v>0</v>
      </c>
      <c r="K39" s="37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9"/>
      <c r="D41" s="130" t="s">
        <v>49</v>
      </c>
      <c r="E41" s="131"/>
      <c r="F41" s="131"/>
      <c r="G41" s="132" t="s">
        <v>50</v>
      </c>
      <c r="H41" s="133" t="s">
        <v>51</v>
      </c>
      <c r="I41" s="131"/>
      <c r="J41" s="134">
        <f>SUM(J32:J39)</f>
        <v>0</v>
      </c>
      <c r="K41" s="135"/>
      <c r="L41" s="11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111</v>
      </c>
      <c r="D47" s="39"/>
      <c r="E47" s="39"/>
      <c r="F47" s="39"/>
      <c r="G47" s="39"/>
      <c r="H47" s="39"/>
      <c r="I47" s="39"/>
      <c r="J47" s="39"/>
      <c r="K47" s="39"/>
      <c r="L47" s="11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11" t="str">
        <f>E7</f>
        <v>DĚTSKÝ DOMOV, NÁMĚŠŤ NAD OSLAVOU</v>
      </c>
      <c r="F50" s="412"/>
      <c r="G50" s="412"/>
      <c r="H50" s="412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108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11" t="s">
        <v>1180</v>
      </c>
      <c r="F52" s="413"/>
      <c r="G52" s="413"/>
      <c r="H52" s="413"/>
      <c r="I52" s="39"/>
      <c r="J52" s="39"/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1181</v>
      </c>
      <c r="D53" s="39"/>
      <c r="E53" s="39"/>
      <c r="F53" s="39"/>
      <c r="G53" s="39"/>
      <c r="H53" s="39"/>
      <c r="I53" s="39"/>
      <c r="J53" s="39"/>
      <c r="K53" s="39"/>
      <c r="L53" s="11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60" t="str">
        <f>E11</f>
        <v>2022/IS/04 - D.1.4.1-Zařízení zdravotechnických instalací (kanalizace)</v>
      </c>
      <c r="F54" s="413"/>
      <c r="G54" s="413"/>
      <c r="H54" s="413"/>
      <c r="I54" s="39"/>
      <c r="J54" s="39"/>
      <c r="K54" s="39"/>
      <c r="L54" s="11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22</v>
      </c>
      <c r="D56" s="39"/>
      <c r="E56" s="39"/>
      <c r="F56" s="30" t="str">
        <f>F14</f>
        <v xml:space="preserve"> </v>
      </c>
      <c r="G56" s="39"/>
      <c r="H56" s="39"/>
      <c r="I56" s="32" t="s">
        <v>24</v>
      </c>
      <c r="J56" s="62" t="str">
        <f>IF(J14="","",J14)</f>
        <v>24. 10. 2022</v>
      </c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2" t="s">
        <v>26</v>
      </c>
      <c r="D58" s="39"/>
      <c r="E58" s="39"/>
      <c r="F58" s="30" t="str">
        <f>E17</f>
        <v>Kraj Vysočina</v>
      </c>
      <c r="G58" s="39"/>
      <c r="H58" s="39"/>
      <c r="I58" s="32" t="s">
        <v>32</v>
      </c>
      <c r="J58" s="35" t="str">
        <f>E23</f>
        <v>IS ARCH s.r.o.</v>
      </c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30</v>
      </c>
      <c r="D59" s="39"/>
      <c r="E59" s="39"/>
      <c r="F59" s="30" t="str">
        <f>IF(E20="","",E20)</f>
        <v>Vyplň údaj</v>
      </c>
      <c r="G59" s="39"/>
      <c r="H59" s="39"/>
      <c r="I59" s="32" t="s">
        <v>35</v>
      </c>
      <c r="J59" s="35" t="str">
        <f>E26</f>
        <v>Ing.A.Hejmalová</v>
      </c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0" t="s">
        <v>112</v>
      </c>
      <c r="D61" s="141"/>
      <c r="E61" s="141"/>
      <c r="F61" s="141"/>
      <c r="G61" s="141"/>
      <c r="H61" s="141"/>
      <c r="I61" s="141"/>
      <c r="J61" s="142" t="s">
        <v>113</v>
      </c>
      <c r="K61" s="141"/>
      <c r="L61" s="11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3" t="s">
        <v>71</v>
      </c>
      <c r="D63" s="39"/>
      <c r="E63" s="39"/>
      <c r="F63" s="39"/>
      <c r="G63" s="39"/>
      <c r="H63" s="39"/>
      <c r="I63" s="39"/>
      <c r="J63" s="80">
        <f>J93</f>
        <v>0</v>
      </c>
      <c r="K63" s="39"/>
      <c r="L63" s="11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114</v>
      </c>
    </row>
    <row r="64" spans="2:12" s="9" customFormat="1" ht="24.95" customHeight="1">
      <c r="B64" s="144"/>
      <c r="C64" s="145"/>
      <c r="D64" s="146" t="s">
        <v>115</v>
      </c>
      <c r="E64" s="147"/>
      <c r="F64" s="147"/>
      <c r="G64" s="147"/>
      <c r="H64" s="147"/>
      <c r="I64" s="147"/>
      <c r="J64" s="148">
        <f>J94</f>
        <v>0</v>
      </c>
      <c r="K64" s="145"/>
      <c r="L64" s="149"/>
    </row>
    <row r="65" spans="2:12" s="10" customFormat="1" ht="19.9" customHeight="1">
      <c r="B65" s="150"/>
      <c r="C65" s="100"/>
      <c r="D65" s="151" t="s">
        <v>116</v>
      </c>
      <c r="E65" s="152"/>
      <c r="F65" s="152"/>
      <c r="G65" s="152"/>
      <c r="H65" s="152"/>
      <c r="I65" s="152"/>
      <c r="J65" s="153">
        <f>J95</f>
        <v>0</v>
      </c>
      <c r="K65" s="100"/>
      <c r="L65" s="154"/>
    </row>
    <row r="66" spans="2:12" s="10" customFormat="1" ht="19.9" customHeight="1">
      <c r="B66" s="150"/>
      <c r="C66" s="100"/>
      <c r="D66" s="151" t="s">
        <v>1184</v>
      </c>
      <c r="E66" s="152"/>
      <c r="F66" s="152"/>
      <c r="G66" s="152"/>
      <c r="H66" s="152"/>
      <c r="I66" s="152"/>
      <c r="J66" s="153">
        <f>J176</f>
        <v>0</v>
      </c>
      <c r="K66" s="100"/>
      <c r="L66" s="154"/>
    </row>
    <row r="67" spans="2:12" s="10" customFormat="1" ht="19.9" customHeight="1">
      <c r="B67" s="150"/>
      <c r="C67" s="100"/>
      <c r="D67" s="151" t="s">
        <v>1185</v>
      </c>
      <c r="E67" s="152"/>
      <c r="F67" s="152"/>
      <c r="G67" s="152"/>
      <c r="H67" s="152"/>
      <c r="I67" s="152"/>
      <c r="J67" s="153">
        <f>J181</f>
        <v>0</v>
      </c>
      <c r="K67" s="100"/>
      <c r="L67" s="154"/>
    </row>
    <row r="68" spans="2:12" s="10" customFormat="1" ht="19.9" customHeight="1">
      <c r="B68" s="150"/>
      <c r="C68" s="100"/>
      <c r="D68" s="151" t="s">
        <v>123</v>
      </c>
      <c r="E68" s="152"/>
      <c r="F68" s="152"/>
      <c r="G68" s="152"/>
      <c r="H68" s="152"/>
      <c r="I68" s="152"/>
      <c r="J68" s="153">
        <f>J188</f>
        <v>0</v>
      </c>
      <c r="K68" s="100"/>
      <c r="L68" s="154"/>
    </row>
    <row r="69" spans="2:12" s="9" customFormat="1" ht="24.95" customHeight="1">
      <c r="B69" s="144"/>
      <c r="C69" s="145"/>
      <c r="D69" s="146" t="s">
        <v>1186</v>
      </c>
      <c r="E69" s="147"/>
      <c r="F69" s="147"/>
      <c r="G69" s="147"/>
      <c r="H69" s="147"/>
      <c r="I69" s="147"/>
      <c r="J69" s="148">
        <f>J191</f>
        <v>0</v>
      </c>
      <c r="K69" s="145"/>
      <c r="L69" s="149"/>
    </row>
    <row r="70" spans="2:12" s="10" customFormat="1" ht="19.9" customHeight="1">
      <c r="B70" s="150"/>
      <c r="C70" s="100"/>
      <c r="D70" s="151" t="s">
        <v>1187</v>
      </c>
      <c r="E70" s="152"/>
      <c r="F70" s="152"/>
      <c r="G70" s="152"/>
      <c r="H70" s="152"/>
      <c r="I70" s="152"/>
      <c r="J70" s="153">
        <f>J192</f>
        <v>0</v>
      </c>
      <c r="K70" s="100"/>
      <c r="L70" s="154"/>
    </row>
    <row r="71" spans="2:12" s="9" customFormat="1" ht="24.95" customHeight="1">
      <c r="B71" s="144"/>
      <c r="C71" s="145"/>
      <c r="D71" s="146" t="s">
        <v>1188</v>
      </c>
      <c r="E71" s="147"/>
      <c r="F71" s="147"/>
      <c r="G71" s="147"/>
      <c r="H71" s="147"/>
      <c r="I71" s="147"/>
      <c r="J71" s="148">
        <f>J199</f>
        <v>0</v>
      </c>
      <c r="K71" s="145"/>
      <c r="L71" s="149"/>
    </row>
    <row r="72" spans="1:31" s="2" customFormat="1" ht="21.7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1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1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7" spans="1:31" s="2" customFormat="1" ht="6.95" customHeight="1">
      <c r="A77" s="37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1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4.95" customHeight="1">
      <c r="A78" s="37"/>
      <c r="B78" s="38"/>
      <c r="C78" s="26" t="s">
        <v>136</v>
      </c>
      <c r="D78" s="39"/>
      <c r="E78" s="39"/>
      <c r="F78" s="39"/>
      <c r="G78" s="39"/>
      <c r="H78" s="39"/>
      <c r="I78" s="39"/>
      <c r="J78" s="39"/>
      <c r="K78" s="39"/>
      <c r="L78" s="11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1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2" t="s">
        <v>16</v>
      </c>
      <c r="D80" s="39"/>
      <c r="E80" s="39"/>
      <c r="F80" s="39"/>
      <c r="G80" s="39"/>
      <c r="H80" s="39"/>
      <c r="I80" s="39"/>
      <c r="J80" s="39"/>
      <c r="K80" s="39"/>
      <c r="L80" s="11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411" t="str">
        <f>E7</f>
        <v>DĚTSKÝ DOMOV, NÁMĚŠŤ NAD OSLAVOU</v>
      </c>
      <c r="F81" s="412"/>
      <c r="G81" s="412"/>
      <c r="H81" s="412"/>
      <c r="I81" s="39"/>
      <c r="J81" s="39"/>
      <c r="K81" s="39"/>
      <c r="L81" s="11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2:12" s="1" customFormat="1" ht="12" customHeight="1">
      <c r="B82" s="24"/>
      <c r="C82" s="32" t="s">
        <v>108</v>
      </c>
      <c r="D82" s="25"/>
      <c r="E82" s="25"/>
      <c r="F82" s="25"/>
      <c r="G82" s="25"/>
      <c r="H82" s="25"/>
      <c r="I82" s="25"/>
      <c r="J82" s="25"/>
      <c r="K82" s="25"/>
      <c r="L82" s="23"/>
    </row>
    <row r="83" spans="1:31" s="2" customFormat="1" ht="16.5" customHeight="1">
      <c r="A83" s="37"/>
      <c r="B83" s="38"/>
      <c r="C83" s="39"/>
      <c r="D83" s="39"/>
      <c r="E83" s="411" t="s">
        <v>1180</v>
      </c>
      <c r="F83" s="413"/>
      <c r="G83" s="413"/>
      <c r="H83" s="413"/>
      <c r="I83" s="39"/>
      <c r="J83" s="39"/>
      <c r="K83" s="39"/>
      <c r="L83" s="11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1181</v>
      </c>
      <c r="D84" s="39"/>
      <c r="E84" s="39"/>
      <c r="F84" s="39"/>
      <c r="G84" s="39"/>
      <c r="H84" s="39"/>
      <c r="I84" s="39"/>
      <c r="J84" s="39"/>
      <c r="K84" s="39"/>
      <c r="L84" s="11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360" t="str">
        <f>E11</f>
        <v>2022/IS/04 - D.1.4.1-Zařízení zdravotechnických instalací (kanalizace)</v>
      </c>
      <c r="F85" s="413"/>
      <c r="G85" s="413"/>
      <c r="H85" s="413"/>
      <c r="I85" s="39"/>
      <c r="J85" s="39"/>
      <c r="K85" s="39"/>
      <c r="L85" s="11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1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2" t="s">
        <v>22</v>
      </c>
      <c r="D87" s="39"/>
      <c r="E87" s="39"/>
      <c r="F87" s="30" t="str">
        <f>F14</f>
        <v xml:space="preserve"> </v>
      </c>
      <c r="G87" s="39"/>
      <c r="H87" s="39"/>
      <c r="I87" s="32" t="s">
        <v>24</v>
      </c>
      <c r="J87" s="62" t="str">
        <f>IF(J14="","",J14)</f>
        <v>24. 10. 2022</v>
      </c>
      <c r="K87" s="39"/>
      <c r="L87" s="11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2" customHeight="1">
      <c r="A89" s="37"/>
      <c r="B89" s="38"/>
      <c r="C89" s="32" t="s">
        <v>26</v>
      </c>
      <c r="D89" s="39"/>
      <c r="E89" s="39"/>
      <c r="F89" s="30" t="str">
        <f>E17</f>
        <v>Kraj Vysočina</v>
      </c>
      <c r="G89" s="39"/>
      <c r="H89" s="39"/>
      <c r="I89" s="32" t="s">
        <v>32</v>
      </c>
      <c r="J89" s="35" t="str">
        <f>E23</f>
        <v>IS ARCH s.r.o.</v>
      </c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2" customHeight="1">
      <c r="A90" s="37"/>
      <c r="B90" s="38"/>
      <c r="C90" s="32" t="s">
        <v>30</v>
      </c>
      <c r="D90" s="39"/>
      <c r="E90" s="39"/>
      <c r="F90" s="30" t="str">
        <f>IF(E20="","",E20)</f>
        <v>Vyplň údaj</v>
      </c>
      <c r="G90" s="39"/>
      <c r="H90" s="39"/>
      <c r="I90" s="32" t="s">
        <v>35</v>
      </c>
      <c r="J90" s="35" t="str">
        <f>E26</f>
        <v>Ing.A.Hejmalová</v>
      </c>
      <c r="K90" s="39"/>
      <c r="L90" s="11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11" customFormat="1" ht="29.25" customHeight="1">
      <c r="A92" s="155"/>
      <c r="B92" s="156"/>
      <c r="C92" s="157" t="s">
        <v>137</v>
      </c>
      <c r="D92" s="158" t="s">
        <v>58</v>
      </c>
      <c r="E92" s="158" t="s">
        <v>54</v>
      </c>
      <c r="F92" s="158" t="s">
        <v>55</v>
      </c>
      <c r="G92" s="158" t="s">
        <v>138</v>
      </c>
      <c r="H92" s="158" t="s">
        <v>139</v>
      </c>
      <c r="I92" s="158" t="s">
        <v>140</v>
      </c>
      <c r="J92" s="158" t="s">
        <v>113</v>
      </c>
      <c r="K92" s="159" t="s">
        <v>141</v>
      </c>
      <c r="L92" s="160"/>
      <c r="M92" s="71" t="s">
        <v>21</v>
      </c>
      <c r="N92" s="72" t="s">
        <v>43</v>
      </c>
      <c r="O92" s="72" t="s">
        <v>142</v>
      </c>
      <c r="P92" s="72" t="s">
        <v>143</v>
      </c>
      <c r="Q92" s="72" t="s">
        <v>144</v>
      </c>
      <c r="R92" s="72" t="s">
        <v>145</v>
      </c>
      <c r="S92" s="72" t="s">
        <v>146</v>
      </c>
      <c r="T92" s="73" t="s">
        <v>147</v>
      </c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</row>
    <row r="93" spans="1:63" s="2" customFormat="1" ht="22.9" customHeight="1">
      <c r="A93" s="37"/>
      <c r="B93" s="38"/>
      <c r="C93" s="78" t="s">
        <v>148</v>
      </c>
      <c r="D93" s="39"/>
      <c r="E93" s="39"/>
      <c r="F93" s="39"/>
      <c r="G93" s="39"/>
      <c r="H93" s="39"/>
      <c r="I93" s="39"/>
      <c r="J93" s="161">
        <f>BK93</f>
        <v>0</v>
      </c>
      <c r="K93" s="39"/>
      <c r="L93" s="42"/>
      <c r="M93" s="74"/>
      <c r="N93" s="162"/>
      <c r="O93" s="75"/>
      <c r="P93" s="163">
        <f>P94+P191+P199</f>
        <v>0</v>
      </c>
      <c r="Q93" s="75"/>
      <c r="R93" s="163">
        <f>R94+R191+R199</f>
        <v>11.675659</v>
      </c>
      <c r="S93" s="75"/>
      <c r="T93" s="164">
        <f>T94+T191+T199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20" t="s">
        <v>72</v>
      </c>
      <c r="AU93" s="20" t="s">
        <v>114</v>
      </c>
      <c r="BK93" s="165">
        <f>BK94+BK191+BK199</f>
        <v>0</v>
      </c>
    </row>
    <row r="94" spans="2:63" s="12" customFormat="1" ht="25.9" customHeight="1">
      <c r="B94" s="166"/>
      <c r="C94" s="167"/>
      <c r="D94" s="168" t="s">
        <v>72</v>
      </c>
      <c r="E94" s="169" t="s">
        <v>149</v>
      </c>
      <c r="F94" s="169" t="s">
        <v>150</v>
      </c>
      <c r="G94" s="167"/>
      <c r="H94" s="167"/>
      <c r="I94" s="170"/>
      <c r="J94" s="171">
        <f>BK94</f>
        <v>0</v>
      </c>
      <c r="K94" s="167"/>
      <c r="L94" s="172"/>
      <c r="M94" s="173"/>
      <c r="N94" s="174"/>
      <c r="O94" s="174"/>
      <c r="P94" s="175">
        <f>P95+P176+P181+P188</f>
        <v>0</v>
      </c>
      <c r="Q94" s="174"/>
      <c r="R94" s="175">
        <f>R95+R176+R181+R188</f>
        <v>11.675659</v>
      </c>
      <c r="S94" s="174"/>
      <c r="T94" s="176">
        <f>T95+T176+T181+T188</f>
        <v>0</v>
      </c>
      <c r="AR94" s="177" t="s">
        <v>81</v>
      </c>
      <c r="AT94" s="178" t="s">
        <v>72</v>
      </c>
      <c r="AU94" s="178" t="s">
        <v>73</v>
      </c>
      <c r="AY94" s="177" t="s">
        <v>151</v>
      </c>
      <c r="BK94" s="179">
        <f>BK95+BK176+BK181+BK188</f>
        <v>0</v>
      </c>
    </row>
    <row r="95" spans="2:63" s="12" customFormat="1" ht="22.9" customHeight="1">
      <c r="B95" s="166"/>
      <c r="C95" s="167"/>
      <c r="D95" s="168" t="s">
        <v>72</v>
      </c>
      <c r="E95" s="180" t="s">
        <v>81</v>
      </c>
      <c r="F95" s="180" t="s">
        <v>152</v>
      </c>
      <c r="G95" s="167"/>
      <c r="H95" s="167"/>
      <c r="I95" s="170"/>
      <c r="J95" s="181">
        <f>BK95</f>
        <v>0</v>
      </c>
      <c r="K95" s="167"/>
      <c r="L95" s="172"/>
      <c r="M95" s="173"/>
      <c r="N95" s="174"/>
      <c r="O95" s="174"/>
      <c r="P95" s="175">
        <f>SUM(P96:P175)</f>
        <v>0</v>
      </c>
      <c r="Q95" s="174"/>
      <c r="R95" s="175">
        <f>SUM(R96:R175)</f>
        <v>11.59402</v>
      </c>
      <c r="S95" s="174"/>
      <c r="T95" s="176">
        <f>SUM(T96:T175)</f>
        <v>0</v>
      </c>
      <c r="AR95" s="177" t="s">
        <v>81</v>
      </c>
      <c r="AT95" s="178" t="s">
        <v>72</v>
      </c>
      <c r="AU95" s="178" t="s">
        <v>81</v>
      </c>
      <c r="AY95" s="177" t="s">
        <v>151</v>
      </c>
      <c r="BK95" s="179">
        <f>SUM(BK96:BK175)</f>
        <v>0</v>
      </c>
    </row>
    <row r="96" spans="1:65" s="2" customFormat="1" ht="16.5" customHeight="1">
      <c r="A96" s="37"/>
      <c r="B96" s="38"/>
      <c r="C96" s="182" t="s">
        <v>81</v>
      </c>
      <c r="D96" s="182" t="s">
        <v>153</v>
      </c>
      <c r="E96" s="183" t="s">
        <v>1189</v>
      </c>
      <c r="F96" s="184" t="s">
        <v>1190</v>
      </c>
      <c r="G96" s="185" t="s">
        <v>200</v>
      </c>
      <c r="H96" s="186">
        <v>36</v>
      </c>
      <c r="I96" s="187"/>
      <c r="J96" s="188">
        <f>ROUND(I96*H96,2)</f>
        <v>0</v>
      </c>
      <c r="K96" s="184" t="s">
        <v>165</v>
      </c>
      <c r="L96" s="42"/>
      <c r="M96" s="189" t="s">
        <v>21</v>
      </c>
      <c r="N96" s="190" t="s">
        <v>45</v>
      </c>
      <c r="O96" s="67"/>
      <c r="P96" s="191">
        <f>O96*H96</f>
        <v>0</v>
      </c>
      <c r="Q96" s="191">
        <v>0.00056</v>
      </c>
      <c r="R96" s="191">
        <f>Q96*H96</f>
        <v>0.020159999999999997</v>
      </c>
      <c r="S96" s="191">
        <v>0</v>
      </c>
      <c r="T96" s="192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3" t="s">
        <v>157</v>
      </c>
      <c r="AT96" s="193" t="s">
        <v>153</v>
      </c>
      <c r="AU96" s="193" t="s">
        <v>88</v>
      </c>
      <c r="AY96" s="20" t="s">
        <v>151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20" t="s">
        <v>88</v>
      </c>
      <c r="BK96" s="194">
        <f>ROUND(I96*H96,2)</f>
        <v>0</v>
      </c>
      <c r="BL96" s="20" t="s">
        <v>157</v>
      </c>
      <c r="BM96" s="193" t="s">
        <v>1191</v>
      </c>
    </row>
    <row r="97" spans="1:47" s="2" customFormat="1" ht="11.25">
      <c r="A97" s="37"/>
      <c r="B97" s="38"/>
      <c r="C97" s="39"/>
      <c r="D97" s="218" t="s">
        <v>167</v>
      </c>
      <c r="E97" s="39"/>
      <c r="F97" s="219" t="s">
        <v>1192</v>
      </c>
      <c r="G97" s="39"/>
      <c r="H97" s="39"/>
      <c r="I97" s="220"/>
      <c r="J97" s="39"/>
      <c r="K97" s="39"/>
      <c r="L97" s="42"/>
      <c r="M97" s="221"/>
      <c r="N97" s="222"/>
      <c r="O97" s="67"/>
      <c r="P97" s="67"/>
      <c r="Q97" s="67"/>
      <c r="R97" s="67"/>
      <c r="S97" s="67"/>
      <c r="T97" s="68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20" t="s">
        <v>167</v>
      </c>
      <c r="AU97" s="20" t="s">
        <v>88</v>
      </c>
    </row>
    <row r="98" spans="2:51" s="13" customFormat="1" ht="11.25">
      <c r="B98" s="195"/>
      <c r="C98" s="196"/>
      <c r="D98" s="197" t="s">
        <v>159</v>
      </c>
      <c r="E98" s="198" t="s">
        <v>21</v>
      </c>
      <c r="F98" s="199" t="s">
        <v>1193</v>
      </c>
      <c r="G98" s="196"/>
      <c r="H98" s="200">
        <v>36</v>
      </c>
      <c r="I98" s="201"/>
      <c r="J98" s="196"/>
      <c r="K98" s="196"/>
      <c r="L98" s="202"/>
      <c r="M98" s="203"/>
      <c r="N98" s="204"/>
      <c r="O98" s="204"/>
      <c r="P98" s="204"/>
      <c r="Q98" s="204"/>
      <c r="R98" s="204"/>
      <c r="S98" s="204"/>
      <c r="T98" s="205"/>
      <c r="AT98" s="206" t="s">
        <v>159</v>
      </c>
      <c r="AU98" s="206" t="s">
        <v>88</v>
      </c>
      <c r="AV98" s="13" t="s">
        <v>88</v>
      </c>
      <c r="AW98" s="13" t="s">
        <v>34</v>
      </c>
      <c r="AX98" s="13" t="s">
        <v>73</v>
      </c>
      <c r="AY98" s="206" t="s">
        <v>151</v>
      </c>
    </row>
    <row r="99" spans="2:51" s="14" customFormat="1" ht="11.25">
      <c r="B99" s="207"/>
      <c r="C99" s="208"/>
      <c r="D99" s="197" t="s">
        <v>159</v>
      </c>
      <c r="E99" s="209" t="s">
        <v>21</v>
      </c>
      <c r="F99" s="210" t="s">
        <v>161</v>
      </c>
      <c r="G99" s="208"/>
      <c r="H99" s="211">
        <v>36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159</v>
      </c>
      <c r="AU99" s="217" t="s">
        <v>88</v>
      </c>
      <c r="AV99" s="14" t="s">
        <v>162</v>
      </c>
      <c r="AW99" s="14" t="s">
        <v>34</v>
      </c>
      <c r="AX99" s="14" t="s">
        <v>81</v>
      </c>
      <c r="AY99" s="217" t="s">
        <v>151</v>
      </c>
    </row>
    <row r="100" spans="1:65" s="2" customFormat="1" ht="16.5" customHeight="1">
      <c r="A100" s="37"/>
      <c r="B100" s="38"/>
      <c r="C100" s="182" t="s">
        <v>88</v>
      </c>
      <c r="D100" s="182" t="s">
        <v>153</v>
      </c>
      <c r="E100" s="183" t="s">
        <v>1194</v>
      </c>
      <c r="F100" s="184" t="s">
        <v>1195</v>
      </c>
      <c r="G100" s="185" t="s">
        <v>200</v>
      </c>
      <c r="H100" s="186">
        <v>36</v>
      </c>
      <c r="I100" s="187"/>
      <c r="J100" s="188">
        <f>ROUND(I100*H100,2)</f>
        <v>0</v>
      </c>
      <c r="K100" s="184" t="s">
        <v>165</v>
      </c>
      <c r="L100" s="42"/>
      <c r="M100" s="189" t="s">
        <v>21</v>
      </c>
      <c r="N100" s="190" t="s">
        <v>45</v>
      </c>
      <c r="O100" s="67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3" t="s">
        <v>157</v>
      </c>
      <c r="AT100" s="193" t="s">
        <v>153</v>
      </c>
      <c r="AU100" s="193" t="s">
        <v>88</v>
      </c>
      <c r="AY100" s="20" t="s">
        <v>151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20" t="s">
        <v>88</v>
      </c>
      <c r="BK100" s="194">
        <f>ROUND(I100*H100,2)</f>
        <v>0</v>
      </c>
      <c r="BL100" s="20" t="s">
        <v>157</v>
      </c>
      <c r="BM100" s="193" t="s">
        <v>1196</v>
      </c>
    </row>
    <row r="101" spans="1:47" s="2" customFormat="1" ht="11.25">
      <c r="A101" s="37"/>
      <c r="B101" s="38"/>
      <c r="C101" s="39"/>
      <c r="D101" s="218" t="s">
        <v>167</v>
      </c>
      <c r="E101" s="39"/>
      <c r="F101" s="219" t="s">
        <v>1197</v>
      </c>
      <c r="G101" s="39"/>
      <c r="H101" s="39"/>
      <c r="I101" s="220"/>
      <c r="J101" s="39"/>
      <c r="K101" s="39"/>
      <c r="L101" s="42"/>
      <c r="M101" s="221"/>
      <c r="N101" s="222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167</v>
      </c>
      <c r="AU101" s="20" t="s">
        <v>88</v>
      </c>
    </row>
    <row r="102" spans="2:51" s="13" customFormat="1" ht="11.25">
      <c r="B102" s="195"/>
      <c r="C102" s="196"/>
      <c r="D102" s="197" t="s">
        <v>159</v>
      </c>
      <c r="E102" s="198" t="s">
        <v>21</v>
      </c>
      <c r="F102" s="199" t="s">
        <v>1193</v>
      </c>
      <c r="G102" s="196"/>
      <c r="H102" s="200">
        <v>36</v>
      </c>
      <c r="I102" s="201"/>
      <c r="J102" s="196"/>
      <c r="K102" s="196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159</v>
      </c>
      <c r="AU102" s="206" t="s">
        <v>88</v>
      </c>
      <c r="AV102" s="13" t="s">
        <v>88</v>
      </c>
      <c r="AW102" s="13" t="s">
        <v>34</v>
      </c>
      <c r="AX102" s="13" t="s">
        <v>73</v>
      </c>
      <c r="AY102" s="206" t="s">
        <v>151</v>
      </c>
    </row>
    <row r="103" spans="2:51" s="14" customFormat="1" ht="11.25">
      <c r="B103" s="207"/>
      <c r="C103" s="208"/>
      <c r="D103" s="197" t="s">
        <v>159</v>
      </c>
      <c r="E103" s="209" t="s">
        <v>21</v>
      </c>
      <c r="F103" s="210" t="s">
        <v>161</v>
      </c>
      <c r="G103" s="208"/>
      <c r="H103" s="211">
        <v>36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159</v>
      </c>
      <c r="AU103" s="217" t="s">
        <v>88</v>
      </c>
      <c r="AV103" s="14" t="s">
        <v>162</v>
      </c>
      <c r="AW103" s="14" t="s">
        <v>34</v>
      </c>
      <c r="AX103" s="14" t="s">
        <v>81</v>
      </c>
      <c r="AY103" s="217" t="s">
        <v>151</v>
      </c>
    </row>
    <row r="104" spans="1:65" s="2" customFormat="1" ht="16.5" customHeight="1">
      <c r="A104" s="37"/>
      <c r="B104" s="38"/>
      <c r="C104" s="182" t="s">
        <v>162</v>
      </c>
      <c r="D104" s="182" t="s">
        <v>153</v>
      </c>
      <c r="E104" s="183" t="s">
        <v>1198</v>
      </c>
      <c r="F104" s="184" t="s">
        <v>1199</v>
      </c>
      <c r="G104" s="185" t="s">
        <v>200</v>
      </c>
      <c r="H104" s="186">
        <v>2</v>
      </c>
      <c r="I104" s="187"/>
      <c r="J104" s="188">
        <f>ROUND(I104*H104,2)</f>
        <v>0</v>
      </c>
      <c r="K104" s="184" t="s">
        <v>165</v>
      </c>
      <c r="L104" s="42"/>
      <c r="M104" s="189" t="s">
        <v>21</v>
      </c>
      <c r="N104" s="190" t="s">
        <v>45</v>
      </c>
      <c r="O104" s="67"/>
      <c r="P104" s="191">
        <f>O104*H104</f>
        <v>0</v>
      </c>
      <c r="Q104" s="191">
        <v>0.00047</v>
      </c>
      <c r="R104" s="191">
        <f>Q104*H104</f>
        <v>0.00094</v>
      </c>
      <c r="S104" s="191">
        <v>0</v>
      </c>
      <c r="T104" s="192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3" t="s">
        <v>157</v>
      </c>
      <c r="AT104" s="193" t="s">
        <v>153</v>
      </c>
      <c r="AU104" s="193" t="s">
        <v>88</v>
      </c>
      <c r="AY104" s="20" t="s">
        <v>151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0" t="s">
        <v>88</v>
      </c>
      <c r="BK104" s="194">
        <f>ROUND(I104*H104,2)</f>
        <v>0</v>
      </c>
      <c r="BL104" s="20" t="s">
        <v>157</v>
      </c>
      <c r="BM104" s="193" t="s">
        <v>1200</v>
      </c>
    </row>
    <row r="105" spans="1:47" s="2" customFormat="1" ht="11.25">
      <c r="A105" s="37"/>
      <c r="B105" s="38"/>
      <c r="C105" s="39"/>
      <c r="D105" s="218" t="s">
        <v>167</v>
      </c>
      <c r="E105" s="39"/>
      <c r="F105" s="219" t="s">
        <v>1201</v>
      </c>
      <c r="G105" s="39"/>
      <c r="H105" s="39"/>
      <c r="I105" s="220"/>
      <c r="J105" s="39"/>
      <c r="K105" s="39"/>
      <c r="L105" s="42"/>
      <c r="M105" s="221"/>
      <c r="N105" s="222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20" t="s">
        <v>167</v>
      </c>
      <c r="AU105" s="20" t="s">
        <v>88</v>
      </c>
    </row>
    <row r="106" spans="2:51" s="13" customFormat="1" ht="11.25">
      <c r="B106" s="195"/>
      <c r="C106" s="196"/>
      <c r="D106" s="197" t="s">
        <v>159</v>
      </c>
      <c r="E106" s="198" t="s">
        <v>21</v>
      </c>
      <c r="F106" s="199" t="s">
        <v>1202</v>
      </c>
      <c r="G106" s="196"/>
      <c r="H106" s="200">
        <v>2</v>
      </c>
      <c r="I106" s="201"/>
      <c r="J106" s="196"/>
      <c r="K106" s="196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159</v>
      </c>
      <c r="AU106" s="206" t="s">
        <v>88</v>
      </c>
      <c r="AV106" s="13" t="s">
        <v>88</v>
      </c>
      <c r="AW106" s="13" t="s">
        <v>34</v>
      </c>
      <c r="AX106" s="13" t="s">
        <v>73</v>
      </c>
      <c r="AY106" s="206" t="s">
        <v>151</v>
      </c>
    </row>
    <row r="107" spans="2:51" s="14" customFormat="1" ht="11.25">
      <c r="B107" s="207"/>
      <c r="C107" s="208"/>
      <c r="D107" s="197" t="s">
        <v>159</v>
      </c>
      <c r="E107" s="209" t="s">
        <v>21</v>
      </c>
      <c r="F107" s="210" t="s">
        <v>161</v>
      </c>
      <c r="G107" s="208"/>
      <c r="H107" s="211">
        <v>2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159</v>
      </c>
      <c r="AU107" s="217" t="s">
        <v>88</v>
      </c>
      <c r="AV107" s="14" t="s">
        <v>162</v>
      </c>
      <c r="AW107" s="14" t="s">
        <v>34</v>
      </c>
      <c r="AX107" s="14" t="s">
        <v>81</v>
      </c>
      <c r="AY107" s="217" t="s">
        <v>151</v>
      </c>
    </row>
    <row r="108" spans="1:65" s="2" customFormat="1" ht="16.5" customHeight="1">
      <c r="A108" s="37"/>
      <c r="B108" s="38"/>
      <c r="C108" s="182" t="s">
        <v>157</v>
      </c>
      <c r="D108" s="182" t="s">
        <v>153</v>
      </c>
      <c r="E108" s="183" t="s">
        <v>1203</v>
      </c>
      <c r="F108" s="184" t="s">
        <v>1204</v>
      </c>
      <c r="G108" s="185" t="s">
        <v>200</v>
      </c>
      <c r="H108" s="186">
        <v>2</v>
      </c>
      <c r="I108" s="187"/>
      <c r="J108" s="188">
        <f>ROUND(I108*H108,2)</f>
        <v>0</v>
      </c>
      <c r="K108" s="184" t="s">
        <v>165</v>
      </c>
      <c r="L108" s="42"/>
      <c r="M108" s="189" t="s">
        <v>21</v>
      </c>
      <c r="N108" s="190" t="s">
        <v>45</v>
      </c>
      <c r="O108" s="67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3" t="s">
        <v>157</v>
      </c>
      <c r="AT108" s="193" t="s">
        <v>153</v>
      </c>
      <c r="AU108" s="193" t="s">
        <v>88</v>
      </c>
      <c r="AY108" s="20" t="s">
        <v>151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20" t="s">
        <v>88</v>
      </c>
      <c r="BK108" s="194">
        <f>ROUND(I108*H108,2)</f>
        <v>0</v>
      </c>
      <c r="BL108" s="20" t="s">
        <v>157</v>
      </c>
      <c r="BM108" s="193" t="s">
        <v>1205</v>
      </c>
    </row>
    <row r="109" spans="1:47" s="2" customFormat="1" ht="11.25">
      <c r="A109" s="37"/>
      <c r="B109" s="38"/>
      <c r="C109" s="39"/>
      <c r="D109" s="218" t="s">
        <v>167</v>
      </c>
      <c r="E109" s="39"/>
      <c r="F109" s="219" t="s">
        <v>1206</v>
      </c>
      <c r="G109" s="39"/>
      <c r="H109" s="39"/>
      <c r="I109" s="220"/>
      <c r="J109" s="39"/>
      <c r="K109" s="39"/>
      <c r="L109" s="42"/>
      <c r="M109" s="221"/>
      <c r="N109" s="222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167</v>
      </c>
      <c r="AU109" s="20" t="s">
        <v>88</v>
      </c>
    </row>
    <row r="110" spans="2:51" s="13" customFormat="1" ht="11.25">
      <c r="B110" s="195"/>
      <c r="C110" s="196"/>
      <c r="D110" s="197" t="s">
        <v>159</v>
      </c>
      <c r="E110" s="198" t="s">
        <v>21</v>
      </c>
      <c r="F110" s="199" t="s">
        <v>1202</v>
      </c>
      <c r="G110" s="196"/>
      <c r="H110" s="200">
        <v>2</v>
      </c>
      <c r="I110" s="201"/>
      <c r="J110" s="196"/>
      <c r="K110" s="196"/>
      <c r="L110" s="202"/>
      <c r="M110" s="203"/>
      <c r="N110" s="204"/>
      <c r="O110" s="204"/>
      <c r="P110" s="204"/>
      <c r="Q110" s="204"/>
      <c r="R110" s="204"/>
      <c r="S110" s="204"/>
      <c r="T110" s="205"/>
      <c r="AT110" s="206" t="s">
        <v>159</v>
      </c>
      <c r="AU110" s="206" t="s">
        <v>88</v>
      </c>
      <c r="AV110" s="13" t="s">
        <v>88</v>
      </c>
      <c r="AW110" s="13" t="s">
        <v>34</v>
      </c>
      <c r="AX110" s="13" t="s">
        <v>73</v>
      </c>
      <c r="AY110" s="206" t="s">
        <v>151</v>
      </c>
    </row>
    <row r="111" spans="2:51" s="14" customFormat="1" ht="11.25">
      <c r="B111" s="207"/>
      <c r="C111" s="208"/>
      <c r="D111" s="197" t="s">
        <v>159</v>
      </c>
      <c r="E111" s="209" t="s">
        <v>21</v>
      </c>
      <c r="F111" s="210" t="s">
        <v>161</v>
      </c>
      <c r="G111" s="208"/>
      <c r="H111" s="211">
        <v>2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159</v>
      </c>
      <c r="AU111" s="217" t="s">
        <v>88</v>
      </c>
      <c r="AV111" s="14" t="s">
        <v>162</v>
      </c>
      <c r="AW111" s="14" t="s">
        <v>34</v>
      </c>
      <c r="AX111" s="14" t="s">
        <v>81</v>
      </c>
      <c r="AY111" s="217" t="s">
        <v>151</v>
      </c>
    </row>
    <row r="112" spans="1:65" s="2" customFormat="1" ht="24.2" customHeight="1">
      <c r="A112" s="37"/>
      <c r="B112" s="38"/>
      <c r="C112" s="182" t="s">
        <v>179</v>
      </c>
      <c r="D112" s="182" t="s">
        <v>153</v>
      </c>
      <c r="E112" s="183" t="s">
        <v>1207</v>
      </c>
      <c r="F112" s="184" t="s">
        <v>1208</v>
      </c>
      <c r="G112" s="185" t="s">
        <v>213</v>
      </c>
      <c r="H112" s="186">
        <v>25.2</v>
      </c>
      <c r="I112" s="187"/>
      <c r="J112" s="188">
        <f>ROUND(I112*H112,2)</f>
        <v>0</v>
      </c>
      <c r="K112" s="184" t="s">
        <v>165</v>
      </c>
      <c r="L112" s="42"/>
      <c r="M112" s="189" t="s">
        <v>21</v>
      </c>
      <c r="N112" s="190" t="s">
        <v>45</v>
      </c>
      <c r="O112" s="67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3" t="s">
        <v>157</v>
      </c>
      <c r="AT112" s="193" t="s">
        <v>153</v>
      </c>
      <c r="AU112" s="193" t="s">
        <v>88</v>
      </c>
      <c r="AY112" s="20" t="s">
        <v>151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20" t="s">
        <v>88</v>
      </c>
      <c r="BK112" s="194">
        <f>ROUND(I112*H112,2)</f>
        <v>0</v>
      </c>
      <c r="BL112" s="20" t="s">
        <v>157</v>
      </c>
      <c r="BM112" s="193" t="s">
        <v>1209</v>
      </c>
    </row>
    <row r="113" spans="1:47" s="2" customFormat="1" ht="11.25">
      <c r="A113" s="37"/>
      <c r="B113" s="38"/>
      <c r="C113" s="39"/>
      <c r="D113" s="218" t="s">
        <v>167</v>
      </c>
      <c r="E113" s="39"/>
      <c r="F113" s="219" t="s">
        <v>1210</v>
      </c>
      <c r="G113" s="39"/>
      <c r="H113" s="39"/>
      <c r="I113" s="220"/>
      <c r="J113" s="39"/>
      <c r="K113" s="39"/>
      <c r="L113" s="42"/>
      <c r="M113" s="221"/>
      <c r="N113" s="222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167</v>
      </c>
      <c r="AU113" s="20" t="s">
        <v>88</v>
      </c>
    </row>
    <row r="114" spans="2:51" s="13" customFormat="1" ht="11.25">
      <c r="B114" s="195"/>
      <c r="C114" s="196"/>
      <c r="D114" s="197" t="s">
        <v>159</v>
      </c>
      <c r="E114" s="198" t="s">
        <v>21</v>
      </c>
      <c r="F114" s="199" t="s">
        <v>1211</v>
      </c>
      <c r="G114" s="196"/>
      <c r="H114" s="200">
        <v>25.2</v>
      </c>
      <c r="I114" s="201"/>
      <c r="J114" s="196"/>
      <c r="K114" s="196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159</v>
      </c>
      <c r="AU114" s="206" t="s">
        <v>88</v>
      </c>
      <c r="AV114" s="13" t="s">
        <v>88</v>
      </c>
      <c r="AW114" s="13" t="s">
        <v>34</v>
      </c>
      <c r="AX114" s="13" t="s">
        <v>73</v>
      </c>
      <c r="AY114" s="206" t="s">
        <v>151</v>
      </c>
    </row>
    <row r="115" spans="2:51" s="14" customFormat="1" ht="11.25">
      <c r="B115" s="207"/>
      <c r="C115" s="208"/>
      <c r="D115" s="197" t="s">
        <v>159</v>
      </c>
      <c r="E115" s="209" t="s">
        <v>21</v>
      </c>
      <c r="F115" s="210" t="s">
        <v>161</v>
      </c>
      <c r="G115" s="208"/>
      <c r="H115" s="211">
        <v>25.2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159</v>
      </c>
      <c r="AU115" s="217" t="s">
        <v>88</v>
      </c>
      <c r="AV115" s="14" t="s">
        <v>162</v>
      </c>
      <c r="AW115" s="14" t="s">
        <v>34</v>
      </c>
      <c r="AX115" s="14" t="s">
        <v>81</v>
      </c>
      <c r="AY115" s="217" t="s">
        <v>151</v>
      </c>
    </row>
    <row r="116" spans="1:65" s="2" customFormat="1" ht="24.2" customHeight="1">
      <c r="A116" s="37"/>
      <c r="B116" s="38"/>
      <c r="C116" s="182" t="s">
        <v>185</v>
      </c>
      <c r="D116" s="182" t="s">
        <v>153</v>
      </c>
      <c r="E116" s="183" t="s">
        <v>1212</v>
      </c>
      <c r="F116" s="184" t="s">
        <v>1213</v>
      </c>
      <c r="G116" s="185" t="s">
        <v>213</v>
      </c>
      <c r="H116" s="186">
        <v>5</v>
      </c>
      <c r="I116" s="187"/>
      <c r="J116" s="188">
        <f>ROUND(I116*H116,2)</f>
        <v>0</v>
      </c>
      <c r="K116" s="184" t="s">
        <v>165</v>
      </c>
      <c r="L116" s="42"/>
      <c r="M116" s="189" t="s">
        <v>21</v>
      </c>
      <c r="N116" s="190" t="s">
        <v>45</v>
      </c>
      <c r="O116" s="67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3" t="s">
        <v>157</v>
      </c>
      <c r="AT116" s="193" t="s">
        <v>153</v>
      </c>
      <c r="AU116" s="193" t="s">
        <v>88</v>
      </c>
      <c r="AY116" s="20" t="s">
        <v>151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20" t="s">
        <v>88</v>
      </c>
      <c r="BK116" s="194">
        <f>ROUND(I116*H116,2)</f>
        <v>0</v>
      </c>
      <c r="BL116" s="20" t="s">
        <v>157</v>
      </c>
      <c r="BM116" s="193" t="s">
        <v>1214</v>
      </c>
    </row>
    <row r="117" spans="1:47" s="2" customFormat="1" ht="11.25">
      <c r="A117" s="37"/>
      <c r="B117" s="38"/>
      <c r="C117" s="39"/>
      <c r="D117" s="218" t="s">
        <v>167</v>
      </c>
      <c r="E117" s="39"/>
      <c r="F117" s="219" t="s">
        <v>1215</v>
      </c>
      <c r="G117" s="39"/>
      <c r="H117" s="39"/>
      <c r="I117" s="220"/>
      <c r="J117" s="39"/>
      <c r="K117" s="39"/>
      <c r="L117" s="42"/>
      <c r="M117" s="221"/>
      <c r="N117" s="222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167</v>
      </c>
      <c r="AU117" s="20" t="s">
        <v>88</v>
      </c>
    </row>
    <row r="118" spans="2:51" s="13" customFormat="1" ht="11.25">
      <c r="B118" s="195"/>
      <c r="C118" s="196"/>
      <c r="D118" s="197" t="s">
        <v>159</v>
      </c>
      <c r="E118" s="198" t="s">
        <v>21</v>
      </c>
      <c r="F118" s="199" t="s">
        <v>1216</v>
      </c>
      <c r="G118" s="196"/>
      <c r="H118" s="200">
        <v>5</v>
      </c>
      <c r="I118" s="201"/>
      <c r="J118" s="196"/>
      <c r="K118" s="196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159</v>
      </c>
      <c r="AU118" s="206" t="s">
        <v>88</v>
      </c>
      <c r="AV118" s="13" t="s">
        <v>88</v>
      </c>
      <c r="AW118" s="13" t="s">
        <v>34</v>
      </c>
      <c r="AX118" s="13" t="s">
        <v>73</v>
      </c>
      <c r="AY118" s="206" t="s">
        <v>151</v>
      </c>
    </row>
    <row r="119" spans="2:51" s="14" customFormat="1" ht="11.25">
      <c r="B119" s="207"/>
      <c r="C119" s="208"/>
      <c r="D119" s="197" t="s">
        <v>159</v>
      </c>
      <c r="E119" s="209" t="s">
        <v>21</v>
      </c>
      <c r="F119" s="210" t="s">
        <v>161</v>
      </c>
      <c r="G119" s="208"/>
      <c r="H119" s="211">
        <v>5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159</v>
      </c>
      <c r="AU119" s="217" t="s">
        <v>88</v>
      </c>
      <c r="AV119" s="14" t="s">
        <v>162</v>
      </c>
      <c r="AW119" s="14" t="s">
        <v>34</v>
      </c>
      <c r="AX119" s="14" t="s">
        <v>81</v>
      </c>
      <c r="AY119" s="217" t="s">
        <v>151</v>
      </c>
    </row>
    <row r="120" spans="1:65" s="2" customFormat="1" ht="21.75" customHeight="1">
      <c r="A120" s="37"/>
      <c r="B120" s="38"/>
      <c r="C120" s="182" t="s">
        <v>191</v>
      </c>
      <c r="D120" s="182" t="s">
        <v>153</v>
      </c>
      <c r="E120" s="183" t="s">
        <v>1217</v>
      </c>
      <c r="F120" s="184" t="s">
        <v>1218</v>
      </c>
      <c r="G120" s="185" t="s">
        <v>96</v>
      </c>
      <c r="H120" s="186">
        <v>63</v>
      </c>
      <c r="I120" s="187"/>
      <c r="J120" s="188">
        <f>ROUND(I120*H120,2)</f>
        <v>0</v>
      </c>
      <c r="K120" s="184" t="s">
        <v>165</v>
      </c>
      <c r="L120" s="42"/>
      <c r="M120" s="189" t="s">
        <v>21</v>
      </c>
      <c r="N120" s="190" t="s">
        <v>45</v>
      </c>
      <c r="O120" s="67"/>
      <c r="P120" s="191">
        <f>O120*H120</f>
        <v>0</v>
      </c>
      <c r="Q120" s="191">
        <v>0.00084</v>
      </c>
      <c r="R120" s="191">
        <f>Q120*H120</f>
        <v>0.05292</v>
      </c>
      <c r="S120" s="191">
        <v>0</v>
      </c>
      <c r="T120" s="192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3" t="s">
        <v>157</v>
      </c>
      <c r="AT120" s="193" t="s">
        <v>153</v>
      </c>
      <c r="AU120" s="193" t="s">
        <v>88</v>
      </c>
      <c r="AY120" s="20" t="s">
        <v>151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20" t="s">
        <v>88</v>
      </c>
      <c r="BK120" s="194">
        <f>ROUND(I120*H120,2)</f>
        <v>0</v>
      </c>
      <c r="BL120" s="20" t="s">
        <v>157</v>
      </c>
      <c r="BM120" s="193" t="s">
        <v>1219</v>
      </c>
    </row>
    <row r="121" spans="1:47" s="2" customFormat="1" ht="11.25">
      <c r="A121" s="37"/>
      <c r="B121" s="38"/>
      <c r="C121" s="39"/>
      <c r="D121" s="218" t="s">
        <v>167</v>
      </c>
      <c r="E121" s="39"/>
      <c r="F121" s="219" t="s">
        <v>1220</v>
      </c>
      <c r="G121" s="39"/>
      <c r="H121" s="39"/>
      <c r="I121" s="220"/>
      <c r="J121" s="39"/>
      <c r="K121" s="39"/>
      <c r="L121" s="42"/>
      <c r="M121" s="221"/>
      <c r="N121" s="222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20" t="s">
        <v>167</v>
      </c>
      <c r="AU121" s="20" t="s">
        <v>88</v>
      </c>
    </row>
    <row r="122" spans="2:51" s="13" customFormat="1" ht="11.25">
      <c r="B122" s="195"/>
      <c r="C122" s="196"/>
      <c r="D122" s="197" t="s">
        <v>159</v>
      </c>
      <c r="E122" s="198" t="s">
        <v>21</v>
      </c>
      <c r="F122" s="199" t="s">
        <v>1221</v>
      </c>
      <c r="G122" s="196"/>
      <c r="H122" s="200">
        <v>63</v>
      </c>
      <c r="I122" s="201"/>
      <c r="J122" s="196"/>
      <c r="K122" s="196"/>
      <c r="L122" s="202"/>
      <c r="M122" s="203"/>
      <c r="N122" s="204"/>
      <c r="O122" s="204"/>
      <c r="P122" s="204"/>
      <c r="Q122" s="204"/>
      <c r="R122" s="204"/>
      <c r="S122" s="204"/>
      <c r="T122" s="205"/>
      <c r="AT122" s="206" t="s">
        <v>159</v>
      </c>
      <c r="AU122" s="206" t="s">
        <v>88</v>
      </c>
      <c r="AV122" s="13" t="s">
        <v>88</v>
      </c>
      <c r="AW122" s="13" t="s">
        <v>34</v>
      </c>
      <c r="AX122" s="13" t="s">
        <v>73</v>
      </c>
      <c r="AY122" s="206" t="s">
        <v>151</v>
      </c>
    </row>
    <row r="123" spans="2:51" s="14" customFormat="1" ht="11.25">
      <c r="B123" s="207"/>
      <c r="C123" s="208"/>
      <c r="D123" s="197" t="s">
        <v>159</v>
      </c>
      <c r="E123" s="209" t="s">
        <v>21</v>
      </c>
      <c r="F123" s="210" t="s">
        <v>161</v>
      </c>
      <c r="G123" s="208"/>
      <c r="H123" s="211">
        <v>63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159</v>
      </c>
      <c r="AU123" s="217" t="s">
        <v>88</v>
      </c>
      <c r="AV123" s="14" t="s">
        <v>162</v>
      </c>
      <c r="AW123" s="14" t="s">
        <v>34</v>
      </c>
      <c r="AX123" s="14" t="s">
        <v>81</v>
      </c>
      <c r="AY123" s="217" t="s">
        <v>151</v>
      </c>
    </row>
    <row r="124" spans="1:65" s="2" customFormat="1" ht="24.2" customHeight="1">
      <c r="A124" s="37"/>
      <c r="B124" s="38"/>
      <c r="C124" s="182" t="s">
        <v>197</v>
      </c>
      <c r="D124" s="182" t="s">
        <v>153</v>
      </c>
      <c r="E124" s="183" t="s">
        <v>1222</v>
      </c>
      <c r="F124" s="184" t="s">
        <v>1223</v>
      </c>
      <c r="G124" s="185" t="s">
        <v>96</v>
      </c>
      <c r="H124" s="186">
        <v>63</v>
      </c>
      <c r="I124" s="187"/>
      <c r="J124" s="188">
        <f>ROUND(I124*H124,2)</f>
        <v>0</v>
      </c>
      <c r="K124" s="184" t="s">
        <v>165</v>
      </c>
      <c r="L124" s="42"/>
      <c r="M124" s="189" t="s">
        <v>21</v>
      </c>
      <c r="N124" s="190" t="s">
        <v>45</v>
      </c>
      <c r="O124" s="67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3" t="s">
        <v>157</v>
      </c>
      <c r="AT124" s="193" t="s">
        <v>153</v>
      </c>
      <c r="AU124" s="193" t="s">
        <v>88</v>
      </c>
      <c r="AY124" s="20" t="s">
        <v>151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20" t="s">
        <v>88</v>
      </c>
      <c r="BK124" s="194">
        <f>ROUND(I124*H124,2)</f>
        <v>0</v>
      </c>
      <c r="BL124" s="20" t="s">
        <v>157</v>
      </c>
      <c r="BM124" s="193" t="s">
        <v>1224</v>
      </c>
    </row>
    <row r="125" spans="1:47" s="2" customFormat="1" ht="11.25">
      <c r="A125" s="37"/>
      <c r="B125" s="38"/>
      <c r="C125" s="39"/>
      <c r="D125" s="218" t="s">
        <v>167</v>
      </c>
      <c r="E125" s="39"/>
      <c r="F125" s="219" t="s">
        <v>1225</v>
      </c>
      <c r="G125" s="39"/>
      <c r="H125" s="39"/>
      <c r="I125" s="220"/>
      <c r="J125" s="39"/>
      <c r="K125" s="39"/>
      <c r="L125" s="42"/>
      <c r="M125" s="221"/>
      <c r="N125" s="222"/>
      <c r="O125" s="67"/>
      <c r="P125" s="67"/>
      <c r="Q125" s="67"/>
      <c r="R125" s="67"/>
      <c r="S125" s="67"/>
      <c r="T125" s="68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20" t="s">
        <v>167</v>
      </c>
      <c r="AU125" s="20" t="s">
        <v>88</v>
      </c>
    </row>
    <row r="126" spans="2:51" s="13" customFormat="1" ht="11.25">
      <c r="B126" s="195"/>
      <c r="C126" s="196"/>
      <c r="D126" s="197" t="s">
        <v>159</v>
      </c>
      <c r="E126" s="198" t="s">
        <v>21</v>
      </c>
      <c r="F126" s="199" t="s">
        <v>1226</v>
      </c>
      <c r="G126" s="196"/>
      <c r="H126" s="200">
        <v>63</v>
      </c>
      <c r="I126" s="201"/>
      <c r="J126" s="196"/>
      <c r="K126" s="196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159</v>
      </c>
      <c r="AU126" s="206" t="s">
        <v>88</v>
      </c>
      <c r="AV126" s="13" t="s">
        <v>88</v>
      </c>
      <c r="AW126" s="13" t="s">
        <v>34</v>
      </c>
      <c r="AX126" s="13" t="s">
        <v>73</v>
      </c>
      <c r="AY126" s="206" t="s">
        <v>151</v>
      </c>
    </row>
    <row r="127" spans="2:51" s="14" customFormat="1" ht="11.25">
      <c r="B127" s="207"/>
      <c r="C127" s="208"/>
      <c r="D127" s="197" t="s">
        <v>159</v>
      </c>
      <c r="E127" s="209" t="s">
        <v>21</v>
      </c>
      <c r="F127" s="210" t="s">
        <v>161</v>
      </c>
      <c r="G127" s="208"/>
      <c r="H127" s="211">
        <v>63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159</v>
      </c>
      <c r="AU127" s="217" t="s">
        <v>88</v>
      </c>
      <c r="AV127" s="14" t="s">
        <v>162</v>
      </c>
      <c r="AW127" s="14" t="s">
        <v>34</v>
      </c>
      <c r="AX127" s="14" t="s">
        <v>81</v>
      </c>
      <c r="AY127" s="217" t="s">
        <v>151</v>
      </c>
    </row>
    <row r="128" spans="1:65" s="2" customFormat="1" ht="37.9" customHeight="1">
      <c r="A128" s="37"/>
      <c r="B128" s="38"/>
      <c r="C128" s="182" t="s">
        <v>204</v>
      </c>
      <c r="D128" s="182" t="s">
        <v>153</v>
      </c>
      <c r="E128" s="183" t="s">
        <v>1227</v>
      </c>
      <c r="F128" s="184" t="s">
        <v>1228</v>
      </c>
      <c r="G128" s="185" t="s">
        <v>213</v>
      </c>
      <c r="H128" s="186">
        <v>25.2</v>
      </c>
      <c r="I128" s="187"/>
      <c r="J128" s="188">
        <f>ROUND(I128*H128,2)</f>
        <v>0</v>
      </c>
      <c r="K128" s="184" t="s">
        <v>165</v>
      </c>
      <c r="L128" s="42"/>
      <c r="M128" s="189" t="s">
        <v>21</v>
      </c>
      <c r="N128" s="190" t="s">
        <v>45</v>
      </c>
      <c r="O128" s="67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3" t="s">
        <v>157</v>
      </c>
      <c r="AT128" s="193" t="s">
        <v>153</v>
      </c>
      <c r="AU128" s="193" t="s">
        <v>88</v>
      </c>
      <c r="AY128" s="20" t="s">
        <v>151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20" t="s">
        <v>88</v>
      </c>
      <c r="BK128" s="194">
        <f>ROUND(I128*H128,2)</f>
        <v>0</v>
      </c>
      <c r="BL128" s="20" t="s">
        <v>157</v>
      </c>
      <c r="BM128" s="193" t="s">
        <v>1229</v>
      </c>
    </row>
    <row r="129" spans="1:47" s="2" customFormat="1" ht="11.25">
      <c r="A129" s="37"/>
      <c r="B129" s="38"/>
      <c r="C129" s="39"/>
      <c r="D129" s="218" t="s">
        <v>167</v>
      </c>
      <c r="E129" s="39"/>
      <c r="F129" s="219" t="s">
        <v>1230</v>
      </c>
      <c r="G129" s="39"/>
      <c r="H129" s="39"/>
      <c r="I129" s="220"/>
      <c r="J129" s="39"/>
      <c r="K129" s="39"/>
      <c r="L129" s="42"/>
      <c r="M129" s="221"/>
      <c r="N129" s="222"/>
      <c r="O129" s="67"/>
      <c r="P129" s="67"/>
      <c r="Q129" s="67"/>
      <c r="R129" s="67"/>
      <c r="S129" s="67"/>
      <c r="T129" s="6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20" t="s">
        <v>167</v>
      </c>
      <c r="AU129" s="20" t="s">
        <v>88</v>
      </c>
    </row>
    <row r="130" spans="2:51" s="13" customFormat="1" ht="11.25">
      <c r="B130" s="195"/>
      <c r="C130" s="196"/>
      <c r="D130" s="197" t="s">
        <v>159</v>
      </c>
      <c r="E130" s="198" t="s">
        <v>21</v>
      </c>
      <c r="F130" s="199" t="s">
        <v>1231</v>
      </c>
      <c r="G130" s="196"/>
      <c r="H130" s="200">
        <v>25.2</v>
      </c>
      <c r="I130" s="201"/>
      <c r="J130" s="196"/>
      <c r="K130" s="196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159</v>
      </c>
      <c r="AU130" s="206" t="s">
        <v>88</v>
      </c>
      <c r="AV130" s="13" t="s">
        <v>88</v>
      </c>
      <c r="AW130" s="13" t="s">
        <v>34</v>
      </c>
      <c r="AX130" s="13" t="s">
        <v>73</v>
      </c>
      <c r="AY130" s="206" t="s">
        <v>151</v>
      </c>
    </row>
    <row r="131" spans="2:51" s="14" customFormat="1" ht="11.25">
      <c r="B131" s="207"/>
      <c r="C131" s="208"/>
      <c r="D131" s="197" t="s">
        <v>159</v>
      </c>
      <c r="E131" s="209" t="s">
        <v>21</v>
      </c>
      <c r="F131" s="210" t="s">
        <v>161</v>
      </c>
      <c r="G131" s="208"/>
      <c r="H131" s="211">
        <v>25.2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159</v>
      </c>
      <c r="AU131" s="217" t="s">
        <v>88</v>
      </c>
      <c r="AV131" s="14" t="s">
        <v>162</v>
      </c>
      <c r="AW131" s="14" t="s">
        <v>34</v>
      </c>
      <c r="AX131" s="14" t="s">
        <v>81</v>
      </c>
      <c r="AY131" s="217" t="s">
        <v>151</v>
      </c>
    </row>
    <row r="132" spans="1:65" s="2" customFormat="1" ht="37.9" customHeight="1">
      <c r="A132" s="37"/>
      <c r="B132" s="38"/>
      <c r="C132" s="182" t="s">
        <v>210</v>
      </c>
      <c r="D132" s="182" t="s">
        <v>153</v>
      </c>
      <c r="E132" s="183" t="s">
        <v>235</v>
      </c>
      <c r="F132" s="184" t="s">
        <v>236</v>
      </c>
      <c r="G132" s="185" t="s">
        <v>213</v>
      </c>
      <c r="H132" s="186">
        <v>36</v>
      </c>
      <c r="I132" s="187"/>
      <c r="J132" s="188">
        <f>ROUND(I132*H132,2)</f>
        <v>0</v>
      </c>
      <c r="K132" s="184" t="s">
        <v>165</v>
      </c>
      <c r="L132" s="42"/>
      <c r="M132" s="189" t="s">
        <v>21</v>
      </c>
      <c r="N132" s="190" t="s">
        <v>45</v>
      </c>
      <c r="O132" s="67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3" t="s">
        <v>157</v>
      </c>
      <c r="AT132" s="193" t="s">
        <v>153</v>
      </c>
      <c r="AU132" s="193" t="s">
        <v>88</v>
      </c>
      <c r="AY132" s="20" t="s">
        <v>151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20" t="s">
        <v>88</v>
      </c>
      <c r="BK132" s="194">
        <f>ROUND(I132*H132,2)</f>
        <v>0</v>
      </c>
      <c r="BL132" s="20" t="s">
        <v>157</v>
      </c>
      <c r="BM132" s="193" t="s">
        <v>1232</v>
      </c>
    </row>
    <row r="133" spans="1:47" s="2" customFormat="1" ht="11.25">
      <c r="A133" s="37"/>
      <c r="B133" s="38"/>
      <c r="C133" s="39"/>
      <c r="D133" s="218" t="s">
        <v>167</v>
      </c>
      <c r="E133" s="39"/>
      <c r="F133" s="219" t="s">
        <v>238</v>
      </c>
      <c r="G133" s="39"/>
      <c r="H133" s="39"/>
      <c r="I133" s="220"/>
      <c r="J133" s="39"/>
      <c r="K133" s="39"/>
      <c r="L133" s="42"/>
      <c r="M133" s="221"/>
      <c r="N133" s="222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20" t="s">
        <v>167</v>
      </c>
      <c r="AU133" s="20" t="s">
        <v>88</v>
      </c>
    </row>
    <row r="134" spans="2:51" s="13" customFormat="1" ht="11.25">
      <c r="B134" s="195"/>
      <c r="C134" s="196"/>
      <c r="D134" s="197" t="s">
        <v>159</v>
      </c>
      <c r="E134" s="198" t="s">
        <v>21</v>
      </c>
      <c r="F134" s="199" t="s">
        <v>1233</v>
      </c>
      <c r="G134" s="196"/>
      <c r="H134" s="200">
        <v>18</v>
      </c>
      <c r="I134" s="201"/>
      <c r="J134" s="196"/>
      <c r="K134" s="196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159</v>
      </c>
      <c r="AU134" s="206" t="s">
        <v>88</v>
      </c>
      <c r="AV134" s="13" t="s">
        <v>88</v>
      </c>
      <c r="AW134" s="13" t="s">
        <v>34</v>
      </c>
      <c r="AX134" s="13" t="s">
        <v>73</v>
      </c>
      <c r="AY134" s="206" t="s">
        <v>151</v>
      </c>
    </row>
    <row r="135" spans="2:51" s="13" customFormat="1" ht="11.25">
      <c r="B135" s="195"/>
      <c r="C135" s="196"/>
      <c r="D135" s="197" t="s">
        <v>159</v>
      </c>
      <c r="E135" s="198" t="s">
        <v>21</v>
      </c>
      <c r="F135" s="199" t="s">
        <v>1234</v>
      </c>
      <c r="G135" s="196"/>
      <c r="H135" s="200">
        <v>18</v>
      </c>
      <c r="I135" s="201"/>
      <c r="J135" s="196"/>
      <c r="K135" s="196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159</v>
      </c>
      <c r="AU135" s="206" t="s">
        <v>88</v>
      </c>
      <c r="AV135" s="13" t="s">
        <v>88</v>
      </c>
      <c r="AW135" s="13" t="s">
        <v>34</v>
      </c>
      <c r="AX135" s="13" t="s">
        <v>73</v>
      </c>
      <c r="AY135" s="206" t="s">
        <v>151</v>
      </c>
    </row>
    <row r="136" spans="2:51" s="14" customFormat="1" ht="11.25">
      <c r="B136" s="207"/>
      <c r="C136" s="208"/>
      <c r="D136" s="197" t="s">
        <v>159</v>
      </c>
      <c r="E136" s="209" t="s">
        <v>21</v>
      </c>
      <c r="F136" s="210" t="s">
        <v>161</v>
      </c>
      <c r="G136" s="208"/>
      <c r="H136" s="211">
        <v>36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159</v>
      </c>
      <c r="AU136" s="217" t="s">
        <v>88</v>
      </c>
      <c r="AV136" s="14" t="s">
        <v>162</v>
      </c>
      <c r="AW136" s="14" t="s">
        <v>34</v>
      </c>
      <c r="AX136" s="14" t="s">
        <v>81</v>
      </c>
      <c r="AY136" s="217" t="s">
        <v>151</v>
      </c>
    </row>
    <row r="137" spans="1:65" s="2" customFormat="1" ht="37.9" customHeight="1">
      <c r="A137" s="37"/>
      <c r="B137" s="38"/>
      <c r="C137" s="182" t="s">
        <v>217</v>
      </c>
      <c r="D137" s="182" t="s">
        <v>153</v>
      </c>
      <c r="E137" s="183" t="s">
        <v>243</v>
      </c>
      <c r="F137" s="184" t="s">
        <v>244</v>
      </c>
      <c r="G137" s="185" t="s">
        <v>213</v>
      </c>
      <c r="H137" s="186">
        <v>7.2</v>
      </c>
      <c r="I137" s="187"/>
      <c r="J137" s="188">
        <f>ROUND(I137*H137,2)</f>
        <v>0</v>
      </c>
      <c r="K137" s="184" t="s">
        <v>165</v>
      </c>
      <c r="L137" s="42"/>
      <c r="M137" s="189" t="s">
        <v>21</v>
      </c>
      <c r="N137" s="190" t="s">
        <v>45</v>
      </c>
      <c r="O137" s="67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3" t="s">
        <v>157</v>
      </c>
      <c r="AT137" s="193" t="s">
        <v>153</v>
      </c>
      <c r="AU137" s="193" t="s">
        <v>88</v>
      </c>
      <c r="AY137" s="20" t="s">
        <v>151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0" t="s">
        <v>88</v>
      </c>
      <c r="BK137" s="194">
        <f>ROUND(I137*H137,2)</f>
        <v>0</v>
      </c>
      <c r="BL137" s="20" t="s">
        <v>157</v>
      </c>
      <c r="BM137" s="193" t="s">
        <v>1235</v>
      </c>
    </row>
    <row r="138" spans="1:47" s="2" customFormat="1" ht="11.25">
      <c r="A138" s="37"/>
      <c r="B138" s="38"/>
      <c r="C138" s="39"/>
      <c r="D138" s="218" t="s">
        <v>167</v>
      </c>
      <c r="E138" s="39"/>
      <c r="F138" s="219" t="s">
        <v>246</v>
      </c>
      <c r="G138" s="39"/>
      <c r="H138" s="39"/>
      <c r="I138" s="220"/>
      <c r="J138" s="39"/>
      <c r="K138" s="39"/>
      <c r="L138" s="42"/>
      <c r="M138" s="221"/>
      <c r="N138" s="222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20" t="s">
        <v>167</v>
      </c>
      <c r="AU138" s="20" t="s">
        <v>88</v>
      </c>
    </row>
    <row r="139" spans="2:51" s="15" customFormat="1" ht="11.25">
      <c r="B139" s="223"/>
      <c r="C139" s="224"/>
      <c r="D139" s="197" t="s">
        <v>159</v>
      </c>
      <c r="E139" s="225" t="s">
        <v>21</v>
      </c>
      <c r="F139" s="226" t="s">
        <v>1236</v>
      </c>
      <c r="G139" s="224"/>
      <c r="H139" s="225" t="s">
        <v>21</v>
      </c>
      <c r="I139" s="227"/>
      <c r="J139" s="224"/>
      <c r="K139" s="224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159</v>
      </c>
      <c r="AU139" s="232" t="s">
        <v>88</v>
      </c>
      <c r="AV139" s="15" t="s">
        <v>81</v>
      </c>
      <c r="AW139" s="15" t="s">
        <v>34</v>
      </c>
      <c r="AX139" s="15" t="s">
        <v>73</v>
      </c>
      <c r="AY139" s="232" t="s">
        <v>151</v>
      </c>
    </row>
    <row r="140" spans="2:51" s="13" customFormat="1" ht="11.25">
      <c r="B140" s="195"/>
      <c r="C140" s="196"/>
      <c r="D140" s="197" t="s">
        <v>159</v>
      </c>
      <c r="E140" s="198" t="s">
        <v>21</v>
      </c>
      <c r="F140" s="199" t="s">
        <v>1237</v>
      </c>
      <c r="G140" s="196"/>
      <c r="H140" s="200">
        <v>25.2</v>
      </c>
      <c r="I140" s="201"/>
      <c r="J140" s="196"/>
      <c r="K140" s="196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159</v>
      </c>
      <c r="AU140" s="206" t="s">
        <v>88</v>
      </c>
      <c r="AV140" s="13" t="s">
        <v>88</v>
      </c>
      <c r="AW140" s="13" t="s">
        <v>34</v>
      </c>
      <c r="AX140" s="13" t="s">
        <v>73</v>
      </c>
      <c r="AY140" s="206" t="s">
        <v>151</v>
      </c>
    </row>
    <row r="141" spans="2:51" s="13" customFormat="1" ht="11.25">
      <c r="B141" s="195"/>
      <c r="C141" s="196"/>
      <c r="D141" s="197" t="s">
        <v>159</v>
      </c>
      <c r="E141" s="198" t="s">
        <v>21</v>
      </c>
      <c r="F141" s="199" t="s">
        <v>1238</v>
      </c>
      <c r="G141" s="196"/>
      <c r="H141" s="200">
        <v>-18</v>
      </c>
      <c r="I141" s="201"/>
      <c r="J141" s="196"/>
      <c r="K141" s="196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159</v>
      </c>
      <c r="AU141" s="206" t="s">
        <v>88</v>
      </c>
      <c r="AV141" s="13" t="s">
        <v>88</v>
      </c>
      <c r="AW141" s="13" t="s">
        <v>34</v>
      </c>
      <c r="AX141" s="13" t="s">
        <v>73</v>
      </c>
      <c r="AY141" s="206" t="s">
        <v>151</v>
      </c>
    </row>
    <row r="142" spans="2:51" s="14" customFormat="1" ht="11.25">
      <c r="B142" s="207"/>
      <c r="C142" s="208"/>
      <c r="D142" s="197" t="s">
        <v>159</v>
      </c>
      <c r="E142" s="209" t="s">
        <v>21</v>
      </c>
      <c r="F142" s="210" t="s">
        <v>161</v>
      </c>
      <c r="G142" s="208"/>
      <c r="H142" s="211">
        <v>7.2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159</v>
      </c>
      <c r="AU142" s="217" t="s">
        <v>88</v>
      </c>
      <c r="AV142" s="14" t="s">
        <v>162</v>
      </c>
      <c r="AW142" s="14" t="s">
        <v>34</v>
      </c>
      <c r="AX142" s="14" t="s">
        <v>81</v>
      </c>
      <c r="AY142" s="217" t="s">
        <v>151</v>
      </c>
    </row>
    <row r="143" spans="1:65" s="2" customFormat="1" ht="37.9" customHeight="1">
      <c r="A143" s="37"/>
      <c r="B143" s="38"/>
      <c r="C143" s="182" t="s">
        <v>8</v>
      </c>
      <c r="D143" s="182" t="s">
        <v>153</v>
      </c>
      <c r="E143" s="183" t="s">
        <v>251</v>
      </c>
      <c r="F143" s="184" t="s">
        <v>252</v>
      </c>
      <c r="G143" s="185" t="s">
        <v>213</v>
      </c>
      <c r="H143" s="186">
        <v>36</v>
      </c>
      <c r="I143" s="187"/>
      <c r="J143" s="188">
        <f>ROUND(I143*H143,2)</f>
        <v>0</v>
      </c>
      <c r="K143" s="184" t="s">
        <v>165</v>
      </c>
      <c r="L143" s="42"/>
      <c r="M143" s="189" t="s">
        <v>21</v>
      </c>
      <c r="N143" s="190" t="s">
        <v>45</v>
      </c>
      <c r="O143" s="67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3" t="s">
        <v>157</v>
      </c>
      <c r="AT143" s="193" t="s">
        <v>153</v>
      </c>
      <c r="AU143" s="193" t="s">
        <v>88</v>
      </c>
      <c r="AY143" s="20" t="s">
        <v>151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20" t="s">
        <v>88</v>
      </c>
      <c r="BK143" s="194">
        <f>ROUND(I143*H143,2)</f>
        <v>0</v>
      </c>
      <c r="BL143" s="20" t="s">
        <v>157</v>
      </c>
      <c r="BM143" s="193" t="s">
        <v>1239</v>
      </c>
    </row>
    <row r="144" spans="1:47" s="2" customFormat="1" ht="11.25">
      <c r="A144" s="37"/>
      <c r="B144" s="38"/>
      <c r="C144" s="39"/>
      <c r="D144" s="218" t="s">
        <v>167</v>
      </c>
      <c r="E144" s="39"/>
      <c r="F144" s="219" t="s">
        <v>254</v>
      </c>
      <c r="G144" s="39"/>
      <c r="H144" s="39"/>
      <c r="I144" s="220"/>
      <c r="J144" s="39"/>
      <c r="K144" s="39"/>
      <c r="L144" s="42"/>
      <c r="M144" s="221"/>
      <c r="N144" s="222"/>
      <c r="O144" s="67"/>
      <c r="P144" s="67"/>
      <c r="Q144" s="67"/>
      <c r="R144" s="67"/>
      <c r="S144" s="67"/>
      <c r="T144" s="6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20" t="s">
        <v>167</v>
      </c>
      <c r="AU144" s="20" t="s">
        <v>88</v>
      </c>
    </row>
    <row r="145" spans="1:47" s="2" customFormat="1" ht="19.5">
      <c r="A145" s="37"/>
      <c r="B145" s="38"/>
      <c r="C145" s="39"/>
      <c r="D145" s="197" t="s">
        <v>255</v>
      </c>
      <c r="E145" s="39"/>
      <c r="F145" s="244" t="s">
        <v>256</v>
      </c>
      <c r="G145" s="39"/>
      <c r="H145" s="39"/>
      <c r="I145" s="220"/>
      <c r="J145" s="39"/>
      <c r="K145" s="39"/>
      <c r="L145" s="42"/>
      <c r="M145" s="221"/>
      <c r="N145" s="222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20" t="s">
        <v>255</v>
      </c>
      <c r="AU145" s="20" t="s">
        <v>88</v>
      </c>
    </row>
    <row r="146" spans="2:51" s="15" customFormat="1" ht="11.25">
      <c r="B146" s="223"/>
      <c r="C146" s="224"/>
      <c r="D146" s="197" t="s">
        <v>159</v>
      </c>
      <c r="E146" s="225" t="s">
        <v>21</v>
      </c>
      <c r="F146" s="226" t="s">
        <v>1236</v>
      </c>
      <c r="G146" s="224"/>
      <c r="H146" s="225" t="s">
        <v>21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159</v>
      </c>
      <c r="AU146" s="232" t="s">
        <v>88</v>
      </c>
      <c r="AV146" s="15" t="s">
        <v>81</v>
      </c>
      <c r="AW146" s="15" t="s">
        <v>34</v>
      </c>
      <c r="AX146" s="15" t="s">
        <v>73</v>
      </c>
      <c r="AY146" s="232" t="s">
        <v>151</v>
      </c>
    </row>
    <row r="147" spans="2:51" s="13" customFormat="1" ht="11.25">
      <c r="B147" s="195"/>
      <c r="C147" s="196"/>
      <c r="D147" s="197" t="s">
        <v>159</v>
      </c>
      <c r="E147" s="198" t="s">
        <v>21</v>
      </c>
      <c r="F147" s="199" t="s">
        <v>1237</v>
      </c>
      <c r="G147" s="196"/>
      <c r="H147" s="200">
        <v>25.2</v>
      </c>
      <c r="I147" s="201"/>
      <c r="J147" s="196"/>
      <c r="K147" s="196"/>
      <c r="L147" s="202"/>
      <c r="M147" s="203"/>
      <c r="N147" s="204"/>
      <c r="O147" s="204"/>
      <c r="P147" s="204"/>
      <c r="Q147" s="204"/>
      <c r="R147" s="204"/>
      <c r="S147" s="204"/>
      <c r="T147" s="205"/>
      <c r="AT147" s="206" t="s">
        <v>159</v>
      </c>
      <c r="AU147" s="206" t="s">
        <v>88</v>
      </c>
      <c r="AV147" s="13" t="s">
        <v>88</v>
      </c>
      <c r="AW147" s="13" t="s">
        <v>34</v>
      </c>
      <c r="AX147" s="13" t="s">
        <v>73</v>
      </c>
      <c r="AY147" s="206" t="s">
        <v>151</v>
      </c>
    </row>
    <row r="148" spans="2:51" s="13" customFormat="1" ht="11.25">
      <c r="B148" s="195"/>
      <c r="C148" s="196"/>
      <c r="D148" s="197" t="s">
        <v>159</v>
      </c>
      <c r="E148" s="198" t="s">
        <v>21</v>
      </c>
      <c r="F148" s="199" t="s">
        <v>1238</v>
      </c>
      <c r="G148" s="196"/>
      <c r="H148" s="200">
        <v>-18</v>
      </c>
      <c r="I148" s="201"/>
      <c r="J148" s="196"/>
      <c r="K148" s="196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159</v>
      </c>
      <c r="AU148" s="206" t="s">
        <v>88</v>
      </c>
      <c r="AV148" s="13" t="s">
        <v>88</v>
      </c>
      <c r="AW148" s="13" t="s">
        <v>34</v>
      </c>
      <c r="AX148" s="13" t="s">
        <v>73</v>
      </c>
      <c r="AY148" s="206" t="s">
        <v>151</v>
      </c>
    </row>
    <row r="149" spans="2:51" s="14" customFormat="1" ht="11.25">
      <c r="B149" s="207"/>
      <c r="C149" s="208"/>
      <c r="D149" s="197" t="s">
        <v>159</v>
      </c>
      <c r="E149" s="209" t="s">
        <v>21</v>
      </c>
      <c r="F149" s="210" t="s">
        <v>161</v>
      </c>
      <c r="G149" s="208"/>
      <c r="H149" s="211">
        <v>7.2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159</v>
      </c>
      <c r="AU149" s="217" t="s">
        <v>88</v>
      </c>
      <c r="AV149" s="14" t="s">
        <v>162</v>
      </c>
      <c r="AW149" s="14" t="s">
        <v>34</v>
      </c>
      <c r="AX149" s="14" t="s">
        <v>81</v>
      </c>
      <c r="AY149" s="217" t="s">
        <v>151</v>
      </c>
    </row>
    <row r="150" spans="2:51" s="13" customFormat="1" ht="11.25">
      <c r="B150" s="195"/>
      <c r="C150" s="196"/>
      <c r="D150" s="197" t="s">
        <v>159</v>
      </c>
      <c r="E150" s="196"/>
      <c r="F150" s="199" t="s">
        <v>1240</v>
      </c>
      <c r="G150" s="196"/>
      <c r="H150" s="200">
        <v>36</v>
      </c>
      <c r="I150" s="201"/>
      <c r="J150" s="196"/>
      <c r="K150" s="196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159</v>
      </c>
      <c r="AU150" s="206" t="s">
        <v>88</v>
      </c>
      <c r="AV150" s="13" t="s">
        <v>88</v>
      </c>
      <c r="AW150" s="13" t="s">
        <v>4</v>
      </c>
      <c r="AX150" s="13" t="s">
        <v>81</v>
      </c>
      <c r="AY150" s="206" t="s">
        <v>151</v>
      </c>
    </row>
    <row r="151" spans="1:65" s="2" customFormat="1" ht="24.2" customHeight="1">
      <c r="A151" s="37"/>
      <c r="B151" s="38"/>
      <c r="C151" s="182" t="s">
        <v>234</v>
      </c>
      <c r="D151" s="182" t="s">
        <v>153</v>
      </c>
      <c r="E151" s="183" t="s">
        <v>259</v>
      </c>
      <c r="F151" s="184" t="s">
        <v>260</v>
      </c>
      <c r="G151" s="185" t="s">
        <v>213</v>
      </c>
      <c r="H151" s="186">
        <v>18</v>
      </c>
      <c r="I151" s="187"/>
      <c r="J151" s="188">
        <f>ROUND(I151*H151,2)</f>
        <v>0</v>
      </c>
      <c r="K151" s="184" t="s">
        <v>165</v>
      </c>
      <c r="L151" s="42"/>
      <c r="M151" s="189" t="s">
        <v>21</v>
      </c>
      <c r="N151" s="190" t="s">
        <v>45</v>
      </c>
      <c r="O151" s="67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3" t="s">
        <v>157</v>
      </c>
      <c r="AT151" s="193" t="s">
        <v>153</v>
      </c>
      <c r="AU151" s="193" t="s">
        <v>88</v>
      </c>
      <c r="AY151" s="20" t="s">
        <v>151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20" t="s">
        <v>88</v>
      </c>
      <c r="BK151" s="194">
        <f>ROUND(I151*H151,2)</f>
        <v>0</v>
      </c>
      <c r="BL151" s="20" t="s">
        <v>157</v>
      </c>
      <c r="BM151" s="193" t="s">
        <v>1241</v>
      </c>
    </row>
    <row r="152" spans="1:47" s="2" customFormat="1" ht="11.25">
      <c r="A152" s="37"/>
      <c r="B152" s="38"/>
      <c r="C152" s="39"/>
      <c r="D152" s="218" t="s">
        <v>167</v>
      </c>
      <c r="E152" s="39"/>
      <c r="F152" s="219" t="s">
        <v>262</v>
      </c>
      <c r="G152" s="39"/>
      <c r="H152" s="39"/>
      <c r="I152" s="220"/>
      <c r="J152" s="39"/>
      <c r="K152" s="39"/>
      <c r="L152" s="42"/>
      <c r="M152" s="221"/>
      <c r="N152" s="222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20" t="s">
        <v>167</v>
      </c>
      <c r="AU152" s="20" t="s">
        <v>88</v>
      </c>
    </row>
    <row r="153" spans="2:51" s="13" customFormat="1" ht="11.25">
      <c r="B153" s="195"/>
      <c r="C153" s="196"/>
      <c r="D153" s="197" t="s">
        <v>159</v>
      </c>
      <c r="E153" s="198" t="s">
        <v>21</v>
      </c>
      <c r="F153" s="199" t="s">
        <v>1242</v>
      </c>
      <c r="G153" s="196"/>
      <c r="H153" s="200">
        <v>18</v>
      </c>
      <c r="I153" s="201"/>
      <c r="J153" s="196"/>
      <c r="K153" s="196"/>
      <c r="L153" s="202"/>
      <c r="M153" s="203"/>
      <c r="N153" s="204"/>
      <c r="O153" s="204"/>
      <c r="P153" s="204"/>
      <c r="Q153" s="204"/>
      <c r="R153" s="204"/>
      <c r="S153" s="204"/>
      <c r="T153" s="205"/>
      <c r="AT153" s="206" t="s">
        <v>159</v>
      </c>
      <c r="AU153" s="206" t="s">
        <v>88</v>
      </c>
      <c r="AV153" s="13" t="s">
        <v>88</v>
      </c>
      <c r="AW153" s="13" t="s">
        <v>34</v>
      </c>
      <c r="AX153" s="13" t="s">
        <v>73</v>
      </c>
      <c r="AY153" s="206" t="s">
        <v>151</v>
      </c>
    </row>
    <row r="154" spans="2:51" s="14" customFormat="1" ht="11.25">
      <c r="B154" s="207"/>
      <c r="C154" s="208"/>
      <c r="D154" s="197" t="s">
        <v>159</v>
      </c>
      <c r="E154" s="209" t="s">
        <v>21</v>
      </c>
      <c r="F154" s="210" t="s">
        <v>161</v>
      </c>
      <c r="G154" s="208"/>
      <c r="H154" s="211">
        <v>18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159</v>
      </c>
      <c r="AU154" s="217" t="s">
        <v>88</v>
      </c>
      <c r="AV154" s="14" t="s">
        <v>162</v>
      </c>
      <c r="AW154" s="14" t="s">
        <v>34</v>
      </c>
      <c r="AX154" s="14" t="s">
        <v>81</v>
      </c>
      <c r="AY154" s="217" t="s">
        <v>151</v>
      </c>
    </row>
    <row r="155" spans="1:65" s="2" customFormat="1" ht="24.2" customHeight="1">
      <c r="A155" s="37"/>
      <c r="B155" s="38"/>
      <c r="C155" s="182" t="s">
        <v>242</v>
      </c>
      <c r="D155" s="182" t="s">
        <v>153</v>
      </c>
      <c r="E155" s="183" t="s">
        <v>274</v>
      </c>
      <c r="F155" s="184" t="s">
        <v>275</v>
      </c>
      <c r="G155" s="185" t="s">
        <v>276</v>
      </c>
      <c r="H155" s="186">
        <v>12.96</v>
      </c>
      <c r="I155" s="187"/>
      <c r="J155" s="188">
        <f>ROUND(I155*H155,2)</f>
        <v>0</v>
      </c>
      <c r="K155" s="184" t="s">
        <v>165</v>
      </c>
      <c r="L155" s="42"/>
      <c r="M155" s="189" t="s">
        <v>21</v>
      </c>
      <c r="N155" s="190" t="s">
        <v>45</v>
      </c>
      <c r="O155" s="67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3" t="s">
        <v>157</v>
      </c>
      <c r="AT155" s="193" t="s">
        <v>153</v>
      </c>
      <c r="AU155" s="193" t="s">
        <v>88</v>
      </c>
      <c r="AY155" s="20" t="s">
        <v>151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20" t="s">
        <v>88</v>
      </c>
      <c r="BK155" s="194">
        <f>ROUND(I155*H155,2)</f>
        <v>0</v>
      </c>
      <c r="BL155" s="20" t="s">
        <v>157</v>
      </c>
      <c r="BM155" s="193" t="s">
        <v>1243</v>
      </c>
    </row>
    <row r="156" spans="1:47" s="2" customFormat="1" ht="11.25">
      <c r="A156" s="37"/>
      <c r="B156" s="38"/>
      <c r="C156" s="39"/>
      <c r="D156" s="218" t="s">
        <v>167</v>
      </c>
      <c r="E156" s="39"/>
      <c r="F156" s="219" t="s">
        <v>278</v>
      </c>
      <c r="G156" s="39"/>
      <c r="H156" s="39"/>
      <c r="I156" s="220"/>
      <c r="J156" s="39"/>
      <c r="K156" s="39"/>
      <c r="L156" s="42"/>
      <c r="M156" s="221"/>
      <c r="N156" s="222"/>
      <c r="O156" s="67"/>
      <c r="P156" s="67"/>
      <c r="Q156" s="67"/>
      <c r="R156" s="67"/>
      <c r="S156" s="67"/>
      <c r="T156" s="68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20" t="s">
        <v>167</v>
      </c>
      <c r="AU156" s="20" t="s">
        <v>88</v>
      </c>
    </row>
    <row r="157" spans="2:51" s="13" customFormat="1" ht="11.25">
      <c r="B157" s="195"/>
      <c r="C157" s="196"/>
      <c r="D157" s="197" t="s">
        <v>159</v>
      </c>
      <c r="E157" s="198" t="s">
        <v>21</v>
      </c>
      <c r="F157" s="199" t="s">
        <v>1244</v>
      </c>
      <c r="G157" s="196"/>
      <c r="H157" s="200">
        <v>12.96</v>
      </c>
      <c r="I157" s="201"/>
      <c r="J157" s="196"/>
      <c r="K157" s="196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159</v>
      </c>
      <c r="AU157" s="206" t="s">
        <v>88</v>
      </c>
      <c r="AV157" s="13" t="s">
        <v>88</v>
      </c>
      <c r="AW157" s="13" t="s">
        <v>34</v>
      </c>
      <c r="AX157" s="13" t="s">
        <v>73</v>
      </c>
      <c r="AY157" s="206" t="s">
        <v>151</v>
      </c>
    </row>
    <row r="158" spans="2:51" s="14" customFormat="1" ht="11.25">
      <c r="B158" s="207"/>
      <c r="C158" s="208"/>
      <c r="D158" s="197" t="s">
        <v>159</v>
      </c>
      <c r="E158" s="209" t="s">
        <v>21</v>
      </c>
      <c r="F158" s="210" t="s">
        <v>161</v>
      </c>
      <c r="G158" s="208"/>
      <c r="H158" s="211">
        <v>12.96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159</v>
      </c>
      <c r="AU158" s="217" t="s">
        <v>88</v>
      </c>
      <c r="AV158" s="14" t="s">
        <v>162</v>
      </c>
      <c r="AW158" s="14" t="s">
        <v>34</v>
      </c>
      <c r="AX158" s="14" t="s">
        <v>81</v>
      </c>
      <c r="AY158" s="217" t="s">
        <v>151</v>
      </c>
    </row>
    <row r="159" spans="1:65" s="2" customFormat="1" ht="24.2" customHeight="1">
      <c r="A159" s="37"/>
      <c r="B159" s="38"/>
      <c r="C159" s="182" t="s">
        <v>250</v>
      </c>
      <c r="D159" s="182" t="s">
        <v>153</v>
      </c>
      <c r="E159" s="183" t="s">
        <v>281</v>
      </c>
      <c r="F159" s="184" t="s">
        <v>282</v>
      </c>
      <c r="G159" s="185" t="s">
        <v>213</v>
      </c>
      <c r="H159" s="186">
        <v>18</v>
      </c>
      <c r="I159" s="187"/>
      <c r="J159" s="188">
        <f>ROUND(I159*H159,2)</f>
        <v>0</v>
      </c>
      <c r="K159" s="184" t="s">
        <v>165</v>
      </c>
      <c r="L159" s="42"/>
      <c r="M159" s="189" t="s">
        <v>21</v>
      </c>
      <c r="N159" s="190" t="s">
        <v>45</v>
      </c>
      <c r="O159" s="67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3" t="s">
        <v>157</v>
      </c>
      <c r="AT159" s="193" t="s">
        <v>153</v>
      </c>
      <c r="AU159" s="193" t="s">
        <v>88</v>
      </c>
      <c r="AY159" s="20" t="s">
        <v>151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20" t="s">
        <v>88</v>
      </c>
      <c r="BK159" s="194">
        <f>ROUND(I159*H159,2)</f>
        <v>0</v>
      </c>
      <c r="BL159" s="20" t="s">
        <v>157</v>
      </c>
      <c r="BM159" s="193" t="s">
        <v>1245</v>
      </c>
    </row>
    <row r="160" spans="1:47" s="2" customFormat="1" ht="11.25">
      <c r="A160" s="37"/>
      <c r="B160" s="38"/>
      <c r="C160" s="39"/>
      <c r="D160" s="218" t="s">
        <v>167</v>
      </c>
      <c r="E160" s="39"/>
      <c r="F160" s="219" t="s">
        <v>284</v>
      </c>
      <c r="G160" s="39"/>
      <c r="H160" s="39"/>
      <c r="I160" s="220"/>
      <c r="J160" s="39"/>
      <c r="K160" s="39"/>
      <c r="L160" s="42"/>
      <c r="M160" s="221"/>
      <c r="N160" s="222"/>
      <c r="O160" s="67"/>
      <c r="P160" s="67"/>
      <c r="Q160" s="67"/>
      <c r="R160" s="67"/>
      <c r="S160" s="67"/>
      <c r="T160" s="6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20" t="s">
        <v>167</v>
      </c>
      <c r="AU160" s="20" t="s">
        <v>88</v>
      </c>
    </row>
    <row r="161" spans="2:51" s="13" customFormat="1" ht="11.25">
      <c r="B161" s="195"/>
      <c r="C161" s="196"/>
      <c r="D161" s="197" t="s">
        <v>159</v>
      </c>
      <c r="E161" s="198" t="s">
        <v>21</v>
      </c>
      <c r="F161" s="199" t="s">
        <v>1246</v>
      </c>
      <c r="G161" s="196"/>
      <c r="H161" s="200">
        <v>18</v>
      </c>
      <c r="I161" s="201"/>
      <c r="J161" s="196"/>
      <c r="K161" s="196"/>
      <c r="L161" s="202"/>
      <c r="M161" s="203"/>
      <c r="N161" s="204"/>
      <c r="O161" s="204"/>
      <c r="P161" s="204"/>
      <c r="Q161" s="204"/>
      <c r="R161" s="204"/>
      <c r="S161" s="204"/>
      <c r="T161" s="205"/>
      <c r="AT161" s="206" t="s">
        <v>159</v>
      </c>
      <c r="AU161" s="206" t="s">
        <v>88</v>
      </c>
      <c r="AV161" s="13" t="s">
        <v>88</v>
      </c>
      <c r="AW161" s="13" t="s">
        <v>34</v>
      </c>
      <c r="AX161" s="13" t="s">
        <v>73</v>
      </c>
      <c r="AY161" s="206" t="s">
        <v>151</v>
      </c>
    </row>
    <row r="162" spans="2:51" s="14" customFormat="1" ht="11.25">
      <c r="B162" s="207"/>
      <c r="C162" s="208"/>
      <c r="D162" s="197" t="s">
        <v>159</v>
      </c>
      <c r="E162" s="209" t="s">
        <v>21</v>
      </c>
      <c r="F162" s="210" t="s">
        <v>161</v>
      </c>
      <c r="G162" s="208"/>
      <c r="H162" s="211">
        <v>18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159</v>
      </c>
      <c r="AU162" s="217" t="s">
        <v>88</v>
      </c>
      <c r="AV162" s="14" t="s">
        <v>162</v>
      </c>
      <c r="AW162" s="14" t="s">
        <v>34</v>
      </c>
      <c r="AX162" s="14" t="s">
        <v>81</v>
      </c>
      <c r="AY162" s="217" t="s">
        <v>151</v>
      </c>
    </row>
    <row r="163" spans="1:65" s="2" customFormat="1" ht="24.2" customHeight="1">
      <c r="A163" s="37"/>
      <c r="B163" s="38"/>
      <c r="C163" s="182" t="s">
        <v>258</v>
      </c>
      <c r="D163" s="182" t="s">
        <v>153</v>
      </c>
      <c r="E163" s="183" t="s">
        <v>287</v>
      </c>
      <c r="F163" s="184" t="s">
        <v>288</v>
      </c>
      <c r="G163" s="185" t="s">
        <v>213</v>
      </c>
      <c r="H163" s="186">
        <v>18</v>
      </c>
      <c r="I163" s="187"/>
      <c r="J163" s="188">
        <f>ROUND(I163*H163,2)</f>
        <v>0</v>
      </c>
      <c r="K163" s="184" t="s">
        <v>165</v>
      </c>
      <c r="L163" s="42"/>
      <c r="M163" s="189" t="s">
        <v>21</v>
      </c>
      <c r="N163" s="190" t="s">
        <v>45</v>
      </c>
      <c r="O163" s="67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3" t="s">
        <v>157</v>
      </c>
      <c r="AT163" s="193" t="s">
        <v>153</v>
      </c>
      <c r="AU163" s="193" t="s">
        <v>88</v>
      </c>
      <c r="AY163" s="20" t="s">
        <v>151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20" t="s">
        <v>88</v>
      </c>
      <c r="BK163" s="194">
        <f>ROUND(I163*H163,2)</f>
        <v>0</v>
      </c>
      <c r="BL163" s="20" t="s">
        <v>157</v>
      </c>
      <c r="BM163" s="193" t="s">
        <v>1247</v>
      </c>
    </row>
    <row r="164" spans="1:47" s="2" customFormat="1" ht="11.25">
      <c r="A164" s="37"/>
      <c r="B164" s="38"/>
      <c r="C164" s="39"/>
      <c r="D164" s="218" t="s">
        <v>167</v>
      </c>
      <c r="E164" s="39"/>
      <c r="F164" s="219" t="s">
        <v>290</v>
      </c>
      <c r="G164" s="39"/>
      <c r="H164" s="39"/>
      <c r="I164" s="220"/>
      <c r="J164" s="39"/>
      <c r="K164" s="39"/>
      <c r="L164" s="42"/>
      <c r="M164" s="221"/>
      <c r="N164" s="222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20" t="s">
        <v>167</v>
      </c>
      <c r="AU164" s="20" t="s">
        <v>88</v>
      </c>
    </row>
    <row r="165" spans="2:51" s="13" customFormat="1" ht="11.25">
      <c r="B165" s="195"/>
      <c r="C165" s="196"/>
      <c r="D165" s="197" t="s">
        <v>159</v>
      </c>
      <c r="E165" s="198" t="s">
        <v>21</v>
      </c>
      <c r="F165" s="199" t="s">
        <v>1237</v>
      </c>
      <c r="G165" s="196"/>
      <c r="H165" s="200">
        <v>25.2</v>
      </c>
      <c r="I165" s="201"/>
      <c r="J165" s="196"/>
      <c r="K165" s="196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159</v>
      </c>
      <c r="AU165" s="206" t="s">
        <v>88</v>
      </c>
      <c r="AV165" s="13" t="s">
        <v>88</v>
      </c>
      <c r="AW165" s="13" t="s">
        <v>34</v>
      </c>
      <c r="AX165" s="13" t="s">
        <v>73</v>
      </c>
      <c r="AY165" s="206" t="s">
        <v>151</v>
      </c>
    </row>
    <row r="166" spans="2:51" s="15" customFormat="1" ht="11.25">
      <c r="B166" s="223"/>
      <c r="C166" s="224"/>
      <c r="D166" s="197" t="s">
        <v>159</v>
      </c>
      <c r="E166" s="225" t="s">
        <v>21</v>
      </c>
      <c r="F166" s="226" t="s">
        <v>1248</v>
      </c>
      <c r="G166" s="224"/>
      <c r="H166" s="225" t="s">
        <v>21</v>
      </c>
      <c r="I166" s="227"/>
      <c r="J166" s="224"/>
      <c r="K166" s="224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159</v>
      </c>
      <c r="AU166" s="232" t="s">
        <v>88</v>
      </c>
      <c r="AV166" s="15" t="s">
        <v>81</v>
      </c>
      <c r="AW166" s="15" t="s">
        <v>34</v>
      </c>
      <c r="AX166" s="15" t="s">
        <v>73</v>
      </c>
      <c r="AY166" s="232" t="s">
        <v>151</v>
      </c>
    </row>
    <row r="167" spans="2:51" s="13" customFormat="1" ht="11.25">
      <c r="B167" s="195"/>
      <c r="C167" s="196"/>
      <c r="D167" s="197" t="s">
        <v>159</v>
      </c>
      <c r="E167" s="198" t="s">
        <v>21</v>
      </c>
      <c r="F167" s="199" t="s">
        <v>1249</v>
      </c>
      <c r="G167" s="196"/>
      <c r="H167" s="200">
        <v>-1.44</v>
      </c>
      <c r="I167" s="201"/>
      <c r="J167" s="196"/>
      <c r="K167" s="196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159</v>
      </c>
      <c r="AU167" s="206" t="s">
        <v>88</v>
      </c>
      <c r="AV167" s="13" t="s">
        <v>88</v>
      </c>
      <c r="AW167" s="13" t="s">
        <v>34</v>
      </c>
      <c r="AX167" s="13" t="s">
        <v>73</v>
      </c>
      <c r="AY167" s="206" t="s">
        <v>151</v>
      </c>
    </row>
    <row r="168" spans="2:51" s="13" customFormat="1" ht="11.25">
      <c r="B168" s="195"/>
      <c r="C168" s="196"/>
      <c r="D168" s="197" t="s">
        <v>159</v>
      </c>
      <c r="E168" s="198" t="s">
        <v>21</v>
      </c>
      <c r="F168" s="199" t="s">
        <v>1250</v>
      </c>
      <c r="G168" s="196"/>
      <c r="H168" s="200">
        <v>-5.76</v>
      </c>
      <c r="I168" s="201"/>
      <c r="J168" s="196"/>
      <c r="K168" s="196"/>
      <c r="L168" s="202"/>
      <c r="M168" s="203"/>
      <c r="N168" s="204"/>
      <c r="O168" s="204"/>
      <c r="P168" s="204"/>
      <c r="Q168" s="204"/>
      <c r="R168" s="204"/>
      <c r="S168" s="204"/>
      <c r="T168" s="205"/>
      <c r="AT168" s="206" t="s">
        <v>159</v>
      </c>
      <c r="AU168" s="206" t="s">
        <v>88</v>
      </c>
      <c r="AV168" s="13" t="s">
        <v>88</v>
      </c>
      <c r="AW168" s="13" t="s">
        <v>34</v>
      </c>
      <c r="AX168" s="13" t="s">
        <v>73</v>
      </c>
      <c r="AY168" s="206" t="s">
        <v>151</v>
      </c>
    </row>
    <row r="169" spans="2:51" s="14" customFormat="1" ht="11.25">
      <c r="B169" s="207"/>
      <c r="C169" s="208"/>
      <c r="D169" s="197" t="s">
        <v>159</v>
      </c>
      <c r="E169" s="209" t="s">
        <v>21</v>
      </c>
      <c r="F169" s="210" t="s">
        <v>161</v>
      </c>
      <c r="G169" s="208"/>
      <c r="H169" s="211">
        <v>18</v>
      </c>
      <c r="I169" s="212"/>
      <c r="J169" s="208"/>
      <c r="K169" s="208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159</v>
      </c>
      <c r="AU169" s="217" t="s">
        <v>88</v>
      </c>
      <c r="AV169" s="14" t="s">
        <v>162</v>
      </c>
      <c r="AW169" s="14" t="s">
        <v>34</v>
      </c>
      <c r="AX169" s="14" t="s">
        <v>81</v>
      </c>
      <c r="AY169" s="217" t="s">
        <v>151</v>
      </c>
    </row>
    <row r="170" spans="1:65" s="2" customFormat="1" ht="37.9" customHeight="1">
      <c r="A170" s="37"/>
      <c r="B170" s="38"/>
      <c r="C170" s="182" t="s">
        <v>264</v>
      </c>
      <c r="D170" s="182" t="s">
        <v>153</v>
      </c>
      <c r="E170" s="183" t="s">
        <v>1251</v>
      </c>
      <c r="F170" s="184" t="s">
        <v>1252</v>
      </c>
      <c r="G170" s="185" t="s">
        <v>213</v>
      </c>
      <c r="H170" s="186">
        <v>5.76</v>
      </c>
      <c r="I170" s="187"/>
      <c r="J170" s="188">
        <f>ROUND(I170*H170,2)</f>
        <v>0</v>
      </c>
      <c r="K170" s="184" t="s">
        <v>165</v>
      </c>
      <c r="L170" s="42"/>
      <c r="M170" s="189" t="s">
        <v>21</v>
      </c>
      <c r="N170" s="190" t="s">
        <v>45</v>
      </c>
      <c r="O170" s="67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3" t="s">
        <v>157</v>
      </c>
      <c r="AT170" s="193" t="s">
        <v>153</v>
      </c>
      <c r="AU170" s="193" t="s">
        <v>88</v>
      </c>
      <c r="AY170" s="20" t="s">
        <v>151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20" t="s">
        <v>88</v>
      </c>
      <c r="BK170" s="194">
        <f>ROUND(I170*H170,2)</f>
        <v>0</v>
      </c>
      <c r="BL170" s="20" t="s">
        <v>157</v>
      </c>
      <c r="BM170" s="193" t="s">
        <v>1253</v>
      </c>
    </row>
    <row r="171" spans="1:47" s="2" customFormat="1" ht="11.25">
      <c r="A171" s="37"/>
      <c r="B171" s="38"/>
      <c r="C171" s="39"/>
      <c r="D171" s="218" t="s">
        <v>167</v>
      </c>
      <c r="E171" s="39"/>
      <c r="F171" s="219" t="s">
        <v>1254</v>
      </c>
      <c r="G171" s="39"/>
      <c r="H171" s="39"/>
      <c r="I171" s="220"/>
      <c r="J171" s="39"/>
      <c r="K171" s="39"/>
      <c r="L171" s="42"/>
      <c r="M171" s="221"/>
      <c r="N171" s="222"/>
      <c r="O171" s="67"/>
      <c r="P171" s="67"/>
      <c r="Q171" s="67"/>
      <c r="R171" s="67"/>
      <c r="S171" s="67"/>
      <c r="T171" s="68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20" t="s">
        <v>167</v>
      </c>
      <c r="AU171" s="20" t="s">
        <v>88</v>
      </c>
    </row>
    <row r="172" spans="2:51" s="13" customFormat="1" ht="11.25">
      <c r="B172" s="195"/>
      <c r="C172" s="196"/>
      <c r="D172" s="197" t="s">
        <v>159</v>
      </c>
      <c r="E172" s="198" t="s">
        <v>21</v>
      </c>
      <c r="F172" s="199" t="s">
        <v>1255</v>
      </c>
      <c r="G172" s="196"/>
      <c r="H172" s="200">
        <v>5.76</v>
      </c>
      <c r="I172" s="201"/>
      <c r="J172" s="196"/>
      <c r="K172" s="196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159</v>
      </c>
      <c r="AU172" s="206" t="s">
        <v>88</v>
      </c>
      <c r="AV172" s="13" t="s">
        <v>88</v>
      </c>
      <c r="AW172" s="13" t="s">
        <v>34</v>
      </c>
      <c r="AX172" s="13" t="s">
        <v>73</v>
      </c>
      <c r="AY172" s="206" t="s">
        <v>151</v>
      </c>
    </row>
    <row r="173" spans="2:51" s="14" customFormat="1" ht="11.25">
      <c r="B173" s="207"/>
      <c r="C173" s="208"/>
      <c r="D173" s="197" t="s">
        <v>159</v>
      </c>
      <c r="E173" s="209" t="s">
        <v>21</v>
      </c>
      <c r="F173" s="210" t="s">
        <v>161</v>
      </c>
      <c r="G173" s="208"/>
      <c r="H173" s="211">
        <v>5.76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159</v>
      </c>
      <c r="AU173" s="217" t="s">
        <v>88</v>
      </c>
      <c r="AV173" s="14" t="s">
        <v>162</v>
      </c>
      <c r="AW173" s="14" t="s">
        <v>34</v>
      </c>
      <c r="AX173" s="14" t="s">
        <v>81</v>
      </c>
      <c r="AY173" s="217" t="s">
        <v>151</v>
      </c>
    </row>
    <row r="174" spans="1:65" s="2" customFormat="1" ht="16.5" customHeight="1">
      <c r="A174" s="37"/>
      <c r="B174" s="38"/>
      <c r="C174" s="245" t="s">
        <v>273</v>
      </c>
      <c r="D174" s="245" t="s">
        <v>304</v>
      </c>
      <c r="E174" s="246" t="s">
        <v>1256</v>
      </c>
      <c r="F174" s="247" t="s">
        <v>1257</v>
      </c>
      <c r="G174" s="248" t="s">
        <v>276</v>
      </c>
      <c r="H174" s="249">
        <v>11.52</v>
      </c>
      <c r="I174" s="250"/>
      <c r="J174" s="251">
        <f>ROUND(I174*H174,2)</f>
        <v>0</v>
      </c>
      <c r="K174" s="247" t="s">
        <v>165</v>
      </c>
      <c r="L174" s="252"/>
      <c r="M174" s="253" t="s">
        <v>21</v>
      </c>
      <c r="N174" s="254" t="s">
        <v>45</v>
      </c>
      <c r="O174" s="67"/>
      <c r="P174" s="191">
        <f>O174*H174</f>
        <v>0</v>
      </c>
      <c r="Q174" s="191">
        <v>1</v>
      </c>
      <c r="R174" s="191">
        <f>Q174*H174</f>
        <v>11.52</v>
      </c>
      <c r="S174" s="191">
        <v>0</v>
      </c>
      <c r="T174" s="192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3" t="s">
        <v>197</v>
      </c>
      <c r="AT174" s="193" t="s">
        <v>304</v>
      </c>
      <c r="AU174" s="193" t="s">
        <v>88</v>
      </c>
      <c r="AY174" s="20" t="s">
        <v>151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20" t="s">
        <v>88</v>
      </c>
      <c r="BK174" s="194">
        <f>ROUND(I174*H174,2)</f>
        <v>0</v>
      </c>
      <c r="BL174" s="20" t="s">
        <v>157</v>
      </c>
      <c r="BM174" s="193" t="s">
        <v>1258</v>
      </c>
    </row>
    <row r="175" spans="2:51" s="13" customFormat="1" ht="11.25">
      <c r="B175" s="195"/>
      <c r="C175" s="196"/>
      <c r="D175" s="197" t="s">
        <v>159</v>
      </c>
      <c r="E175" s="196"/>
      <c r="F175" s="199" t="s">
        <v>1259</v>
      </c>
      <c r="G175" s="196"/>
      <c r="H175" s="200">
        <v>11.52</v>
      </c>
      <c r="I175" s="201"/>
      <c r="J175" s="196"/>
      <c r="K175" s="196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159</v>
      </c>
      <c r="AU175" s="206" t="s">
        <v>88</v>
      </c>
      <c r="AV175" s="13" t="s">
        <v>88</v>
      </c>
      <c r="AW175" s="13" t="s">
        <v>4</v>
      </c>
      <c r="AX175" s="13" t="s">
        <v>81</v>
      </c>
      <c r="AY175" s="206" t="s">
        <v>151</v>
      </c>
    </row>
    <row r="176" spans="2:63" s="12" customFormat="1" ht="22.9" customHeight="1">
      <c r="B176" s="166"/>
      <c r="C176" s="167"/>
      <c r="D176" s="168" t="s">
        <v>72</v>
      </c>
      <c r="E176" s="180" t="s">
        <v>157</v>
      </c>
      <c r="F176" s="180" t="s">
        <v>1260</v>
      </c>
      <c r="G176" s="167"/>
      <c r="H176" s="167"/>
      <c r="I176" s="170"/>
      <c r="J176" s="181">
        <f>BK176</f>
        <v>0</v>
      </c>
      <c r="K176" s="167"/>
      <c r="L176" s="172"/>
      <c r="M176" s="173"/>
      <c r="N176" s="174"/>
      <c r="O176" s="174"/>
      <c r="P176" s="175">
        <f>SUM(P177:P180)</f>
        <v>0</v>
      </c>
      <c r="Q176" s="174"/>
      <c r="R176" s="175">
        <f>SUM(R177:R180)</f>
        <v>0</v>
      </c>
      <c r="S176" s="174"/>
      <c r="T176" s="176">
        <f>SUM(T177:T180)</f>
        <v>0</v>
      </c>
      <c r="AR176" s="177" t="s">
        <v>81</v>
      </c>
      <c r="AT176" s="178" t="s">
        <v>72</v>
      </c>
      <c r="AU176" s="178" t="s">
        <v>81</v>
      </c>
      <c r="AY176" s="177" t="s">
        <v>151</v>
      </c>
      <c r="BK176" s="179">
        <f>SUM(BK177:BK180)</f>
        <v>0</v>
      </c>
    </row>
    <row r="177" spans="1:65" s="2" customFormat="1" ht="16.5" customHeight="1">
      <c r="A177" s="37"/>
      <c r="B177" s="38"/>
      <c r="C177" s="182" t="s">
        <v>280</v>
      </c>
      <c r="D177" s="182" t="s">
        <v>153</v>
      </c>
      <c r="E177" s="183" t="s">
        <v>1261</v>
      </c>
      <c r="F177" s="184" t="s">
        <v>1262</v>
      </c>
      <c r="G177" s="185" t="s">
        <v>213</v>
      </c>
      <c r="H177" s="186">
        <v>1.44</v>
      </c>
      <c r="I177" s="187"/>
      <c r="J177" s="188">
        <f>ROUND(I177*H177,2)</f>
        <v>0</v>
      </c>
      <c r="K177" s="184" t="s">
        <v>165</v>
      </c>
      <c r="L177" s="42"/>
      <c r="M177" s="189" t="s">
        <v>21</v>
      </c>
      <c r="N177" s="190" t="s">
        <v>45</v>
      </c>
      <c r="O177" s="67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3" t="s">
        <v>157</v>
      </c>
      <c r="AT177" s="193" t="s">
        <v>153</v>
      </c>
      <c r="AU177" s="193" t="s">
        <v>88</v>
      </c>
      <c r="AY177" s="20" t="s">
        <v>151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20" t="s">
        <v>88</v>
      </c>
      <c r="BK177" s="194">
        <f>ROUND(I177*H177,2)</f>
        <v>0</v>
      </c>
      <c r="BL177" s="20" t="s">
        <v>157</v>
      </c>
      <c r="BM177" s="193" t="s">
        <v>1263</v>
      </c>
    </row>
    <row r="178" spans="1:47" s="2" customFormat="1" ht="11.25">
      <c r="A178" s="37"/>
      <c r="B178" s="38"/>
      <c r="C178" s="39"/>
      <c r="D178" s="218" t="s">
        <v>167</v>
      </c>
      <c r="E178" s="39"/>
      <c r="F178" s="219" t="s">
        <v>1264</v>
      </c>
      <c r="G178" s="39"/>
      <c r="H178" s="39"/>
      <c r="I178" s="220"/>
      <c r="J178" s="39"/>
      <c r="K178" s="39"/>
      <c r="L178" s="42"/>
      <c r="M178" s="221"/>
      <c r="N178" s="222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20" t="s">
        <v>167</v>
      </c>
      <c r="AU178" s="20" t="s">
        <v>88</v>
      </c>
    </row>
    <row r="179" spans="2:51" s="13" customFormat="1" ht="11.25">
      <c r="B179" s="195"/>
      <c r="C179" s="196"/>
      <c r="D179" s="197" t="s">
        <v>159</v>
      </c>
      <c r="E179" s="198" t="s">
        <v>21</v>
      </c>
      <c r="F179" s="199" t="s">
        <v>1265</v>
      </c>
      <c r="G179" s="196"/>
      <c r="H179" s="200">
        <v>1.44</v>
      </c>
      <c r="I179" s="201"/>
      <c r="J179" s="196"/>
      <c r="K179" s="196"/>
      <c r="L179" s="202"/>
      <c r="M179" s="203"/>
      <c r="N179" s="204"/>
      <c r="O179" s="204"/>
      <c r="P179" s="204"/>
      <c r="Q179" s="204"/>
      <c r="R179" s="204"/>
      <c r="S179" s="204"/>
      <c r="T179" s="205"/>
      <c r="AT179" s="206" t="s">
        <v>159</v>
      </c>
      <c r="AU179" s="206" t="s">
        <v>88</v>
      </c>
      <c r="AV179" s="13" t="s">
        <v>88</v>
      </c>
      <c r="AW179" s="13" t="s">
        <v>34</v>
      </c>
      <c r="AX179" s="13" t="s">
        <v>73</v>
      </c>
      <c r="AY179" s="206" t="s">
        <v>151</v>
      </c>
    </row>
    <row r="180" spans="2:51" s="14" customFormat="1" ht="11.25">
      <c r="B180" s="207"/>
      <c r="C180" s="208"/>
      <c r="D180" s="197" t="s">
        <v>159</v>
      </c>
      <c r="E180" s="209" t="s">
        <v>21</v>
      </c>
      <c r="F180" s="210" t="s">
        <v>161</v>
      </c>
      <c r="G180" s="208"/>
      <c r="H180" s="211">
        <v>1.44</v>
      </c>
      <c r="I180" s="212"/>
      <c r="J180" s="208"/>
      <c r="K180" s="208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159</v>
      </c>
      <c r="AU180" s="217" t="s">
        <v>88</v>
      </c>
      <c r="AV180" s="14" t="s">
        <v>162</v>
      </c>
      <c r="AW180" s="14" t="s">
        <v>34</v>
      </c>
      <c r="AX180" s="14" t="s">
        <v>81</v>
      </c>
      <c r="AY180" s="217" t="s">
        <v>151</v>
      </c>
    </row>
    <row r="181" spans="2:63" s="12" customFormat="1" ht="22.9" customHeight="1">
      <c r="B181" s="166"/>
      <c r="C181" s="167"/>
      <c r="D181" s="168" t="s">
        <v>72</v>
      </c>
      <c r="E181" s="180" t="s">
        <v>197</v>
      </c>
      <c r="F181" s="180" t="s">
        <v>1266</v>
      </c>
      <c r="G181" s="167"/>
      <c r="H181" s="167"/>
      <c r="I181" s="170"/>
      <c r="J181" s="181">
        <f>BK181</f>
        <v>0</v>
      </c>
      <c r="K181" s="167"/>
      <c r="L181" s="172"/>
      <c r="M181" s="173"/>
      <c r="N181" s="174"/>
      <c r="O181" s="174"/>
      <c r="P181" s="175">
        <f>SUM(P182:P187)</f>
        <v>0</v>
      </c>
      <c r="Q181" s="174"/>
      <c r="R181" s="175">
        <f>SUM(R182:R187)</f>
        <v>0.08163899999999999</v>
      </c>
      <c r="S181" s="174"/>
      <c r="T181" s="176">
        <f>SUM(T182:T187)</f>
        <v>0</v>
      </c>
      <c r="AR181" s="177" t="s">
        <v>81</v>
      </c>
      <c r="AT181" s="178" t="s">
        <v>72</v>
      </c>
      <c r="AU181" s="178" t="s">
        <v>81</v>
      </c>
      <c r="AY181" s="177" t="s">
        <v>151</v>
      </c>
      <c r="BK181" s="179">
        <f>SUM(BK182:BK187)</f>
        <v>0</v>
      </c>
    </row>
    <row r="182" spans="1:65" s="2" customFormat="1" ht="24.2" customHeight="1">
      <c r="A182" s="37"/>
      <c r="B182" s="38"/>
      <c r="C182" s="182" t="s">
        <v>286</v>
      </c>
      <c r="D182" s="182" t="s">
        <v>153</v>
      </c>
      <c r="E182" s="183" t="s">
        <v>1267</v>
      </c>
      <c r="F182" s="184" t="s">
        <v>1268</v>
      </c>
      <c r="G182" s="185" t="s">
        <v>200</v>
      </c>
      <c r="H182" s="186">
        <v>18</v>
      </c>
      <c r="I182" s="187"/>
      <c r="J182" s="188">
        <f>ROUND(I182*H182,2)</f>
        <v>0</v>
      </c>
      <c r="K182" s="184" t="s">
        <v>165</v>
      </c>
      <c r="L182" s="42"/>
      <c r="M182" s="189" t="s">
        <v>21</v>
      </c>
      <c r="N182" s="190" t="s">
        <v>45</v>
      </c>
      <c r="O182" s="67"/>
      <c r="P182" s="191">
        <f>O182*H182</f>
        <v>0</v>
      </c>
      <c r="Q182" s="191">
        <v>1E-05</v>
      </c>
      <c r="R182" s="191">
        <f>Q182*H182</f>
        <v>0.00018</v>
      </c>
      <c r="S182" s="191">
        <v>0</v>
      </c>
      <c r="T182" s="192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3" t="s">
        <v>157</v>
      </c>
      <c r="AT182" s="193" t="s">
        <v>153</v>
      </c>
      <c r="AU182" s="193" t="s">
        <v>88</v>
      </c>
      <c r="AY182" s="20" t="s">
        <v>151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20" t="s">
        <v>88</v>
      </c>
      <c r="BK182" s="194">
        <f>ROUND(I182*H182,2)</f>
        <v>0</v>
      </c>
      <c r="BL182" s="20" t="s">
        <v>157</v>
      </c>
      <c r="BM182" s="193" t="s">
        <v>1269</v>
      </c>
    </row>
    <row r="183" spans="1:47" s="2" customFormat="1" ht="11.25">
      <c r="A183" s="37"/>
      <c r="B183" s="38"/>
      <c r="C183" s="39"/>
      <c r="D183" s="218" t="s">
        <v>167</v>
      </c>
      <c r="E183" s="39"/>
      <c r="F183" s="219" t="s">
        <v>1270</v>
      </c>
      <c r="G183" s="39"/>
      <c r="H183" s="39"/>
      <c r="I183" s="220"/>
      <c r="J183" s="39"/>
      <c r="K183" s="39"/>
      <c r="L183" s="42"/>
      <c r="M183" s="221"/>
      <c r="N183" s="222"/>
      <c r="O183" s="67"/>
      <c r="P183" s="67"/>
      <c r="Q183" s="67"/>
      <c r="R183" s="67"/>
      <c r="S183" s="67"/>
      <c r="T183" s="68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20" t="s">
        <v>167</v>
      </c>
      <c r="AU183" s="20" t="s">
        <v>88</v>
      </c>
    </row>
    <row r="184" spans="2:51" s="13" customFormat="1" ht="11.25">
      <c r="B184" s="195"/>
      <c r="C184" s="196"/>
      <c r="D184" s="197" t="s">
        <v>159</v>
      </c>
      <c r="E184" s="198" t="s">
        <v>21</v>
      </c>
      <c r="F184" s="199" t="s">
        <v>1271</v>
      </c>
      <c r="G184" s="196"/>
      <c r="H184" s="200">
        <v>18</v>
      </c>
      <c r="I184" s="201"/>
      <c r="J184" s="196"/>
      <c r="K184" s="196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159</v>
      </c>
      <c r="AU184" s="206" t="s">
        <v>88</v>
      </c>
      <c r="AV184" s="13" t="s">
        <v>88</v>
      </c>
      <c r="AW184" s="13" t="s">
        <v>34</v>
      </c>
      <c r="AX184" s="13" t="s">
        <v>73</v>
      </c>
      <c r="AY184" s="206" t="s">
        <v>151</v>
      </c>
    </row>
    <row r="185" spans="2:51" s="14" customFormat="1" ht="11.25">
      <c r="B185" s="207"/>
      <c r="C185" s="208"/>
      <c r="D185" s="197" t="s">
        <v>159</v>
      </c>
      <c r="E185" s="209" t="s">
        <v>21</v>
      </c>
      <c r="F185" s="210" t="s">
        <v>161</v>
      </c>
      <c r="G185" s="208"/>
      <c r="H185" s="211">
        <v>18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159</v>
      </c>
      <c r="AU185" s="217" t="s">
        <v>88</v>
      </c>
      <c r="AV185" s="14" t="s">
        <v>162</v>
      </c>
      <c r="AW185" s="14" t="s">
        <v>34</v>
      </c>
      <c r="AX185" s="14" t="s">
        <v>81</v>
      </c>
      <c r="AY185" s="217" t="s">
        <v>151</v>
      </c>
    </row>
    <row r="186" spans="1:65" s="2" customFormat="1" ht="16.5" customHeight="1">
      <c r="A186" s="37"/>
      <c r="B186" s="38"/>
      <c r="C186" s="245" t="s">
        <v>7</v>
      </c>
      <c r="D186" s="245" t="s">
        <v>304</v>
      </c>
      <c r="E186" s="246" t="s">
        <v>1272</v>
      </c>
      <c r="F186" s="247" t="s">
        <v>1273</v>
      </c>
      <c r="G186" s="248" t="s">
        <v>200</v>
      </c>
      <c r="H186" s="249">
        <v>18.9</v>
      </c>
      <c r="I186" s="250"/>
      <c r="J186" s="251">
        <f>ROUND(I186*H186,2)</f>
        <v>0</v>
      </c>
      <c r="K186" s="247" t="s">
        <v>165</v>
      </c>
      <c r="L186" s="252"/>
      <c r="M186" s="253" t="s">
        <v>21</v>
      </c>
      <c r="N186" s="254" t="s">
        <v>45</v>
      </c>
      <c r="O186" s="67"/>
      <c r="P186" s="191">
        <f>O186*H186</f>
        <v>0</v>
      </c>
      <c r="Q186" s="191">
        <v>0.00431</v>
      </c>
      <c r="R186" s="191">
        <f>Q186*H186</f>
        <v>0.08145899999999999</v>
      </c>
      <c r="S186" s="191">
        <v>0</v>
      </c>
      <c r="T186" s="19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3" t="s">
        <v>197</v>
      </c>
      <c r="AT186" s="193" t="s">
        <v>304</v>
      </c>
      <c r="AU186" s="193" t="s">
        <v>88</v>
      </c>
      <c r="AY186" s="20" t="s">
        <v>151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20" t="s">
        <v>88</v>
      </c>
      <c r="BK186" s="194">
        <f>ROUND(I186*H186,2)</f>
        <v>0</v>
      </c>
      <c r="BL186" s="20" t="s">
        <v>157</v>
      </c>
      <c r="BM186" s="193" t="s">
        <v>1274</v>
      </c>
    </row>
    <row r="187" spans="2:51" s="13" customFormat="1" ht="11.25">
      <c r="B187" s="195"/>
      <c r="C187" s="196"/>
      <c r="D187" s="197" t="s">
        <v>159</v>
      </c>
      <c r="E187" s="196"/>
      <c r="F187" s="199" t="s">
        <v>1275</v>
      </c>
      <c r="G187" s="196"/>
      <c r="H187" s="200">
        <v>18.9</v>
      </c>
      <c r="I187" s="201"/>
      <c r="J187" s="196"/>
      <c r="K187" s="196"/>
      <c r="L187" s="202"/>
      <c r="M187" s="203"/>
      <c r="N187" s="204"/>
      <c r="O187" s="204"/>
      <c r="P187" s="204"/>
      <c r="Q187" s="204"/>
      <c r="R187" s="204"/>
      <c r="S187" s="204"/>
      <c r="T187" s="205"/>
      <c r="AT187" s="206" t="s">
        <v>159</v>
      </c>
      <c r="AU187" s="206" t="s">
        <v>88</v>
      </c>
      <c r="AV187" s="13" t="s">
        <v>88</v>
      </c>
      <c r="AW187" s="13" t="s">
        <v>4</v>
      </c>
      <c r="AX187" s="13" t="s">
        <v>81</v>
      </c>
      <c r="AY187" s="206" t="s">
        <v>151</v>
      </c>
    </row>
    <row r="188" spans="2:63" s="12" customFormat="1" ht="22.9" customHeight="1">
      <c r="B188" s="166"/>
      <c r="C188" s="167"/>
      <c r="D188" s="168" t="s">
        <v>72</v>
      </c>
      <c r="E188" s="180" t="s">
        <v>761</v>
      </c>
      <c r="F188" s="180" t="s">
        <v>762</v>
      </c>
      <c r="G188" s="167"/>
      <c r="H188" s="167"/>
      <c r="I188" s="170"/>
      <c r="J188" s="181">
        <f>BK188</f>
        <v>0</v>
      </c>
      <c r="K188" s="167"/>
      <c r="L188" s="172"/>
      <c r="M188" s="173"/>
      <c r="N188" s="174"/>
      <c r="O188" s="174"/>
      <c r="P188" s="175">
        <f>SUM(P189:P190)</f>
        <v>0</v>
      </c>
      <c r="Q188" s="174"/>
      <c r="R188" s="175">
        <f>SUM(R189:R190)</f>
        <v>0</v>
      </c>
      <c r="S188" s="174"/>
      <c r="T188" s="176">
        <f>SUM(T189:T190)</f>
        <v>0</v>
      </c>
      <c r="AR188" s="177" t="s">
        <v>81</v>
      </c>
      <c r="AT188" s="178" t="s">
        <v>72</v>
      </c>
      <c r="AU188" s="178" t="s">
        <v>81</v>
      </c>
      <c r="AY188" s="177" t="s">
        <v>151</v>
      </c>
      <c r="BK188" s="179">
        <f>SUM(BK189:BK190)</f>
        <v>0</v>
      </c>
    </row>
    <row r="189" spans="1:65" s="2" customFormat="1" ht="24.2" customHeight="1">
      <c r="A189" s="37"/>
      <c r="B189" s="38"/>
      <c r="C189" s="182" t="s">
        <v>298</v>
      </c>
      <c r="D189" s="182" t="s">
        <v>153</v>
      </c>
      <c r="E189" s="183" t="s">
        <v>1276</v>
      </c>
      <c r="F189" s="184" t="s">
        <v>1277</v>
      </c>
      <c r="G189" s="185" t="s">
        <v>276</v>
      </c>
      <c r="H189" s="186">
        <v>11.676</v>
      </c>
      <c r="I189" s="187"/>
      <c r="J189" s="188">
        <f>ROUND(I189*H189,2)</f>
        <v>0</v>
      </c>
      <c r="K189" s="184" t="s">
        <v>165</v>
      </c>
      <c r="L189" s="42"/>
      <c r="M189" s="189" t="s">
        <v>21</v>
      </c>
      <c r="N189" s="190" t="s">
        <v>45</v>
      </c>
      <c r="O189" s="67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3" t="s">
        <v>157</v>
      </c>
      <c r="AT189" s="193" t="s">
        <v>153</v>
      </c>
      <c r="AU189" s="193" t="s">
        <v>88</v>
      </c>
      <c r="AY189" s="20" t="s">
        <v>151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20" t="s">
        <v>88</v>
      </c>
      <c r="BK189" s="194">
        <f>ROUND(I189*H189,2)</f>
        <v>0</v>
      </c>
      <c r="BL189" s="20" t="s">
        <v>157</v>
      </c>
      <c r="BM189" s="193" t="s">
        <v>1278</v>
      </c>
    </row>
    <row r="190" spans="1:47" s="2" customFormat="1" ht="11.25">
      <c r="A190" s="37"/>
      <c r="B190" s="38"/>
      <c r="C190" s="39"/>
      <c r="D190" s="218" t="s">
        <v>167</v>
      </c>
      <c r="E190" s="39"/>
      <c r="F190" s="219" t="s">
        <v>1279</v>
      </c>
      <c r="G190" s="39"/>
      <c r="H190" s="39"/>
      <c r="I190" s="220"/>
      <c r="J190" s="39"/>
      <c r="K190" s="39"/>
      <c r="L190" s="42"/>
      <c r="M190" s="221"/>
      <c r="N190" s="222"/>
      <c r="O190" s="67"/>
      <c r="P190" s="67"/>
      <c r="Q190" s="67"/>
      <c r="R190" s="67"/>
      <c r="S190" s="67"/>
      <c r="T190" s="68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20" t="s">
        <v>167</v>
      </c>
      <c r="AU190" s="20" t="s">
        <v>88</v>
      </c>
    </row>
    <row r="191" spans="2:63" s="12" customFormat="1" ht="25.9" customHeight="1">
      <c r="B191" s="166"/>
      <c r="C191" s="167"/>
      <c r="D191" s="168" t="s">
        <v>72</v>
      </c>
      <c r="E191" s="169" t="s">
        <v>304</v>
      </c>
      <c r="F191" s="169" t="s">
        <v>1280</v>
      </c>
      <c r="G191" s="167"/>
      <c r="H191" s="167"/>
      <c r="I191" s="170"/>
      <c r="J191" s="171">
        <f>BK191</f>
        <v>0</v>
      </c>
      <c r="K191" s="167"/>
      <c r="L191" s="172"/>
      <c r="M191" s="173"/>
      <c r="N191" s="174"/>
      <c r="O191" s="174"/>
      <c r="P191" s="175">
        <f>P192</f>
        <v>0</v>
      </c>
      <c r="Q191" s="174"/>
      <c r="R191" s="175">
        <f>R192</f>
        <v>0</v>
      </c>
      <c r="S191" s="174"/>
      <c r="T191" s="176">
        <f>T192</f>
        <v>0</v>
      </c>
      <c r="AR191" s="177" t="s">
        <v>162</v>
      </c>
      <c r="AT191" s="178" t="s">
        <v>72</v>
      </c>
      <c r="AU191" s="178" t="s">
        <v>73</v>
      </c>
      <c r="AY191" s="177" t="s">
        <v>151</v>
      </c>
      <c r="BK191" s="179">
        <f>BK192</f>
        <v>0</v>
      </c>
    </row>
    <row r="192" spans="2:63" s="12" customFormat="1" ht="22.9" customHeight="1">
      <c r="B192" s="166"/>
      <c r="C192" s="167"/>
      <c r="D192" s="168" t="s">
        <v>72</v>
      </c>
      <c r="E192" s="180" t="s">
        <v>1281</v>
      </c>
      <c r="F192" s="180" t="s">
        <v>1282</v>
      </c>
      <c r="G192" s="167"/>
      <c r="H192" s="167"/>
      <c r="I192" s="170"/>
      <c r="J192" s="181">
        <f>BK192</f>
        <v>0</v>
      </c>
      <c r="K192" s="167"/>
      <c r="L192" s="172"/>
      <c r="M192" s="173"/>
      <c r="N192" s="174"/>
      <c r="O192" s="174"/>
      <c r="P192" s="175">
        <f>SUM(P193:P198)</f>
        <v>0</v>
      </c>
      <c r="Q192" s="174"/>
      <c r="R192" s="175">
        <f>SUM(R193:R198)</f>
        <v>0</v>
      </c>
      <c r="S192" s="174"/>
      <c r="T192" s="176">
        <f>SUM(T193:T198)</f>
        <v>0</v>
      </c>
      <c r="AR192" s="177" t="s">
        <v>162</v>
      </c>
      <c r="AT192" s="178" t="s">
        <v>72</v>
      </c>
      <c r="AU192" s="178" t="s">
        <v>81</v>
      </c>
      <c r="AY192" s="177" t="s">
        <v>151</v>
      </c>
      <c r="BK192" s="179">
        <f>SUM(BK193:BK198)</f>
        <v>0</v>
      </c>
    </row>
    <row r="193" spans="1:65" s="2" customFormat="1" ht="16.5" customHeight="1">
      <c r="A193" s="37"/>
      <c r="B193" s="38"/>
      <c r="C193" s="182" t="s">
        <v>303</v>
      </c>
      <c r="D193" s="182" t="s">
        <v>153</v>
      </c>
      <c r="E193" s="183" t="s">
        <v>1283</v>
      </c>
      <c r="F193" s="184" t="s">
        <v>1284</v>
      </c>
      <c r="G193" s="185" t="s">
        <v>924</v>
      </c>
      <c r="H193" s="186">
        <v>1</v>
      </c>
      <c r="I193" s="187"/>
      <c r="J193" s="188">
        <f>ROUND(I193*H193,2)</f>
        <v>0</v>
      </c>
      <c r="K193" s="184" t="s">
        <v>165</v>
      </c>
      <c r="L193" s="42"/>
      <c r="M193" s="189" t="s">
        <v>21</v>
      </c>
      <c r="N193" s="190" t="s">
        <v>45</v>
      </c>
      <c r="O193" s="67"/>
      <c r="P193" s="191">
        <f>O193*H193</f>
        <v>0</v>
      </c>
      <c r="Q193" s="191">
        <v>0</v>
      </c>
      <c r="R193" s="191">
        <f>Q193*H193</f>
        <v>0</v>
      </c>
      <c r="S193" s="191">
        <v>0</v>
      </c>
      <c r="T193" s="19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3" t="s">
        <v>559</v>
      </c>
      <c r="AT193" s="193" t="s">
        <v>153</v>
      </c>
      <c r="AU193" s="193" t="s">
        <v>88</v>
      </c>
      <c r="AY193" s="20" t="s">
        <v>151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20" t="s">
        <v>88</v>
      </c>
      <c r="BK193" s="194">
        <f>ROUND(I193*H193,2)</f>
        <v>0</v>
      </c>
      <c r="BL193" s="20" t="s">
        <v>559</v>
      </c>
      <c r="BM193" s="193" t="s">
        <v>1285</v>
      </c>
    </row>
    <row r="194" spans="1:47" s="2" customFormat="1" ht="11.25">
      <c r="A194" s="37"/>
      <c r="B194" s="38"/>
      <c r="C194" s="39"/>
      <c r="D194" s="218" t="s">
        <v>167</v>
      </c>
      <c r="E194" s="39"/>
      <c r="F194" s="219" t="s">
        <v>1286</v>
      </c>
      <c r="G194" s="39"/>
      <c r="H194" s="39"/>
      <c r="I194" s="220"/>
      <c r="J194" s="39"/>
      <c r="K194" s="39"/>
      <c r="L194" s="42"/>
      <c r="M194" s="221"/>
      <c r="N194" s="222"/>
      <c r="O194" s="67"/>
      <c r="P194" s="67"/>
      <c r="Q194" s="67"/>
      <c r="R194" s="67"/>
      <c r="S194" s="67"/>
      <c r="T194" s="68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20" t="s">
        <v>167</v>
      </c>
      <c r="AU194" s="20" t="s">
        <v>88</v>
      </c>
    </row>
    <row r="195" spans="1:65" s="2" customFormat="1" ht="16.5" customHeight="1">
      <c r="A195" s="37"/>
      <c r="B195" s="38"/>
      <c r="C195" s="182" t="s">
        <v>310</v>
      </c>
      <c r="D195" s="182" t="s">
        <v>153</v>
      </c>
      <c r="E195" s="183" t="s">
        <v>1287</v>
      </c>
      <c r="F195" s="184" t="s">
        <v>1288</v>
      </c>
      <c r="G195" s="185" t="s">
        <v>200</v>
      </c>
      <c r="H195" s="186">
        <v>18</v>
      </c>
      <c r="I195" s="187"/>
      <c r="J195" s="188">
        <f>ROUND(I195*H195,2)</f>
        <v>0</v>
      </c>
      <c r="K195" s="184" t="s">
        <v>165</v>
      </c>
      <c r="L195" s="42"/>
      <c r="M195" s="189" t="s">
        <v>21</v>
      </c>
      <c r="N195" s="190" t="s">
        <v>45</v>
      </c>
      <c r="O195" s="67"/>
      <c r="P195" s="191">
        <f>O195*H195</f>
        <v>0</v>
      </c>
      <c r="Q195" s="191">
        <v>0</v>
      </c>
      <c r="R195" s="191">
        <f>Q195*H195</f>
        <v>0</v>
      </c>
      <c r="S195" s="191">
        <v>0</v>
      </c>
      <c r="T195" s="19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3" t="s">
        <v>559</v>
      </c>
      <c r="AT195" s="193" t="s">
        <v>153</v>
      </c>
      <c r="AU195" s="193" t="s">
        <v>88</v>
      </c>
      <c r="AY195" s="20" t="s">
        <v>151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20" t="s">
        <v>88</v>
      </c>
      <c r="BK195" s="194">
        <f>ROUND(I195*H195,2)</f>
        <v>0</v>
      </c>
      <c r="BL195" s="20" t="s">
        <v>559</v>
      </c>
      <c r="BM195" s="193" t="s">
        <v>1289</v>
      </c>
    </row>
    <row r="196" spans="1:47" s="2" customFormat="1" ht="11.25">
      <c r="A196" s="37"/>
      <c r="B196" s="38"/>
      <c r="C196" s="39"/>
      <c r="D196" s="218" t="s">
        <v>167</v>
      </c>
      <c r="E196" s="39"/>
      <c r="F196" s="219" t="s">
        <v>1290</v>
      </c>
      <c r="G196" s="39"/>
      <c r="H196" s="39"/>
      <c r="I196" s="220"/>
      <c r="J196" s="39"/>
      <c r="K196" s="39"/>
      <c r="L196" s="42"/>
      <c r="M196" s="221"/>
      <c r="N196" s="222"/>
      <c r="O196" s="67"/>
      <c r="P196" s="67"/>
      <c r="Q196" s="67"/>
      <c r="R196" s="67"/>
      <c r="S196" s="67"/>
      <c r="T196" s="68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20" t="s">
        <v>167</v>
      </c>
      <c r="AU196" s="20" t="s">
        <v>88</v>
      </c>
    </row>
    <row r="197" spans="2:51" s="13" customFormat="1" ht="11.25">
      <c r="B197" s="195"/>
      <c r="C197" s="196"/>
      <c r="D197" s="197" t="s">
        <v>159</v>
      </c>
      <c r="E197" s="198" t="s">
        <v>21</v>
      </c>
      <c r="F197" s="199" t="s">
        <v>1291</v>
      </c>
      <c r="G197" s="196"/>
      <c r="H197" s="200">
        <v>18</v>
      </c>
      <c r="I197" s="201"/>
      <c r="J197" s="196"/>
      <c r="K197" s="196"/>
      <c r="L197" s="202"/>
      <c r="M197" s="203"/>
      <c r="N197" s="204"/>
      <c r="O197" s="204"/>
      <c r="P197" s="204"/>
      <c r="Q197" s="204"/>
      <c r="R197" s="204"/>
      <c r="S197" s="204"/>
      <c r="T197" s="205"/>
      <c r="AT197" s="206" t="s">
        <v>159</v>
      </c>
      <c r="AU197" s="206" t="s">
        <v>88</v>
      </c>
      <c r="AV197" s="13" t="s">
        <v>88</v>
      </c>
      <c r="AW197" s="13" t="s">
        <v>34</v>
      </c>
      <c r="AX197" s="13" t="s">
        <v>73</v>
      </c>
      <c r="AY197" s="206" t="s">
        <v>151</v>
      </c>
    </row>
    <row r="198" spans="2:51" s="14" customFormat="1" ht="11.25">
      <c r="B198" s="207"/>
      <c r="C198" s="208"/>
      <c r="D198" s="197" t="s">
        <v>159</v>
      </c>
      <c r="E198" s="209" t="s">
        <v>21</v>
      </c>
      <c r="F198" s="210" t="s">
        <v>161</v>
      </c>
      <c r="G198" s="208"/>
      <c r="H198" s="211">
        <v>18</v>
      </c>
      <c r="I198" s="212"/>
      <c r="J198" s="208"/>
      <c r="K198" s="208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159</v>
      </c>
      <c r="AU198" s="217" t="s">
        <v>88</v>
      </c>
      <c r="AV198" s="14" t="s">
        <v>162</v>
      </c>
      <c r="AW198" s="14" t="s">
        <v>34</v>
      </c>
      <c r="AX198" s="14" t="s">
        <v>81</v>
      </c>
      <c r="AY198" s="217" t="s">
        <v>151</v>
      </c>
    </row>
    <row r="199" spans="2:63" s="12" customFormat="1" ht="25.9" customHeight="1">
      <c r="B199" s="166"/>
      <c r="C199" s="167"/>
      <c r="D199" s="168" t="s">
        <v>72</v>
      </c>
      <c r="E199" s="169" t="s">
        <v>1292</v>
      </c>
      <c r="F199" s="169" t="s">
        <v>1293</v>
      </c>
      <c r="G199" s="167"/>
      <c r="H199" s="167"/>
      <c r="I199" s="170"/>
      <c r="J199" s="171">
        <f>BK199</f>
        <v>0</v>
      </c>
      <c r="K199" s="167"/>
      <c r="L199" s="172"/>
      <c r="M199" s="173"/>
      <c r="N199" s="174"/>
      <c r="O199" s="174"/>
      <c r="P199" s="175">
        <f>SUM(P200:P202)</f>
        <v>0</v>
      </c>
      <c r="Q199" s="174"/>
      <c r="R199" s="175">
        <f>SUM(R200:R202)</f>
        <v>0</v>
      </c>
      <c r="S199" s="174"/>
      <c r="T199" s="176">
        <f>SUM(T200:T202)</f>
        <v>0</v>
      </c>
      <c r="AR199" s="177" t="s">
        <v>157</v>
      </c>
      <c r="AT199" s="178" t="s">
        <v>72</v>
      </c>
      <c r="AU199" s="178" t="s">
        <v>73</v>
      </c>
      <c r="AY199" s="177" t="s">
        <v>151</v>
      </c>
      <c r="BK199" s="179">
        <f>SUM(BK200:BK202)</f>
        <v>0</v>
      </c>
    </row>
    <row r="200" spans="1:65" s="2" customFormat="1" ht="16.5" customHeight="1">
      <c r="A200" s="37"/>
      <c r="B200" s="38"/>
      <c r="C200" s="182" t="s">
        <v>316</v>
      </c>
      <c r="D200" s="182" t="s">
        <v>153</v>
      </c>
      <c r="E200" s="183" t="s">
        <v>1294</v>
      </c>
      <c r="F200" s="184" t="s">
        <v>1295</v>
      </c>
      <c r="G200" s="185" t="s">
        <v>607</v>
      </c>
      <c r="H200" s="186">
        <v>15</v>
      </c>
      <c r="I200" s="187"/>
      <c r="J200" s="188">
        <f>ROUND(I200*H200,2)</f>
        <v>0</v>
      </c>
      <c r="K200" s="184" t="s">
        <v>165</v>
      </c>
      <c r="L200" s="42"/>
      <c r="M200" s="189" t="s">
        <v>21</v>
      </c>
      <c r="N200" s="190" t="s">
        <v>45</v>
      </c>
      <c r="O200" s="67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3" t="s">
        <v>1296</v>
      </c>
      <c r="AT200" s="193" t="s">
        <v>153</v>
      </c>
      <c r="AU200" s="193" t="s">
        <v>81</v>
      </c>
      <c r="AY200" s="20" t="s">
        <v>151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20" t="s">
        <v>88</v>
      </c>
      <c r="BK200" s="194">
        <f>ROUND(I200*H200,2)</f>
        <v>0</v>
      </c>
      <c r="BL200" s="20" t="s">
        <v>1296</v>
      </c>
      <c r="BM200" s="193" t="s">
        <v>1297</v>
      </c>
    </row>
    <row r="201" spans="1:47" s="2" customFormat="1" ht="11.25">
      <c r="A201" s="37"/>
      <c r="B201" s="38"/>
      <c r="C201" s="39"/>
      <c r="D201" s="218" t="s">
        <v>167</v>
      </c>
      <c r="E201" s="39"/>
      <c r="F201" s="219" t="s">
        <v>1298</v>
      </c>
      <c r="G201" s="39"/>
      <c r="H201" s="39"/>
      <c r="I201" s="220"/>
      <c r="J201" s="39"/>
      <c r="K201" s="39"/>
      <c r="L201" s="42"/>
      <c r="M201" s="221"/>
      <c r="N201" s="222"/>
      <c r="O201" s="67"/>
      <c r="P201" s="67"/>
      <c r="Q201" s="67"/>
      <c r="R201" s="67"/>
      <c r="S201" s="67"/>
      <c r="T201" s="68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20" t="s">
        <v>167</v>
      </c>
      <c r="AU201" s="20" t="s">
        <v>81</v>
      </c>
    </row>
    <row r="202" spans="1:47" s="2" customFormat="1" ht="19.5">
      <c r="A202" s="37"/>
      <c r="B202" s="38"/>
      <c r="C202" s="39"/>
      <c r="D202" s="197" t="s">
        <v>255</v>
      </c>
      <c r="E202" s="39"/>
      <c r="F202" s="244" t="s">
        <v>1299</v>
      </c>
      <c r="G202" s="39"/>
      <c r="H202" s="39"/>
      <c r="I202" s="220"/>
      <c r="J202" s="39"/>
      <c r="K202" s="39"/>
      <c r="L202" s="42"/>
      <c r="M202" s="255"/>
      <c r="N202" s="256"/>
      <c r="O202" s="257"/>
      <c r="P202" s="257"/>
      <c r="Q202" s="257"/>
      <c r="R202" s="257"/>
      <c r="S202" s="257"/>
      <c r="T202" s="258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20" t="s">
        <v>255</v>
      </c>
      <c r="AU202" s="20" t="s">
        <v>81</v>
      </c>
    </row>
    <row r="203" spans="1:31" s="2" customFormat="1" ht="6.95" customHeight="1">
      <c r="A203" s="37"/>
      <c r="B203" s="50"/>
      <c r="C203" s="51"/>
      <c r="D203" s="51"/>
      <c r="E203" s="51"/>
      <c r="F203" s="51"/>
      <c r="G203" s="51"/>
      <c r="H203" s="51"/>
      <c r="I203" s="51"/>
      <c r="J203" s="51"/>
      <c r="K203" s="51"/>
      <c r="L203" s="42"/>
      <c r="M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</sheetData>
  <sheetProtection algorithmName="SHA-512" hashValue="xZ0OtJ3zF1NYuhiKz1Ro3o5E9lNy3qmgLcjBXALNvbqmHNxr6VRUGxbDWUp4hoo5WCoSJlXZUCw3KJ3+6LTT3w==" saltValue="qTRv2tIJPhE/DJbZjtiADL+w5LRiYpS2dv9JcPi2+iPuOvbbQUthzF/n/FtWahsNpO9+OcTvnrCVgwwhogH4Kw==" spinCount="100000" sheet="1" objects="1" scenarios="1" formatColumns="0" formatRows="0" autoFilter="0"/>
  <autoFilter ref="C92:K20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2_01/119003131"/>
    <hyperlink ref="F101" r:id="rId2" display="https://podminky.urs.cz/item/CS_URS_2022_01/119003132"/>
    <hyperlink ref="F105" r:id="rId3" display="https://podminky.urs.cz/item/CS_URS_2022_01/119004111"/>
    <hyperlink ref="F109" r:id="rId4" display="https://podminky.urs.cz/item/CS_URS_2022_01/119004112"/>
    <hyperlink ref="F113" r:id="rId5" display="https://podminky.urs.cz/item/CS_URS_2022_01/132254102"/>
    <hyperlink ref="F117" r:id="rId6" display="https://podminky.urs.cz/item/CS_URS_2022_01/139001101"/>
    <hyperlink ref="F121" r:id="rId7" display="https://podminky.urs.cz/item/CS_URS_2022_01/151101101"/>
    <hyperlink ref="F125" r:id="rId8" display="https://podminky.urs.cz/item/CS_URS_2022_01/151101111"/>
    <hyperlink ref="F129" r:id="rId9" display="https://podminky.urs.cz/item/CS_URS_2022_01/161151103"/>
    <hyperlink ref="F133" r:id="rId10" display="https://podminky.urs.cz/item/CS_URS_2022_01/162251102"/>
    <hyperlink ref="F138" r:id="rId11" display="https://podminky.urs.cz/item/CS_URS_2022_01/162751117"/>
    <hyperlink ref="F144" r:id="rId12" display="https://podminky.urs.cz/item/CS_URS_2022_01/162751119"/>
    <hyperlink ref="F152" r:id="rId13" display="https://podminky.urs.cz/item/CS_URS_2022_01/167151101"/>
    <hyperlink ref="F156" r:id="rId14" display="https://podminky.urs.cz/item/CS_URS_2022_01/171201231"/>
    <hyperlink ref="F160" r:id="rId15" display="https://podminky.urs.cz/item/CS_URS_2022_01/171251201"/>
    <hyperlink ref="F164" r:id="rId16" display="https://podminky.urs.cz/item/CS_URS_2022_01/174151101"/>
    <hyperlink ref="F171" r:id="rId17" display="https://podminky.urs.cz/item/CS_URS_2022_01/175151101"/>
    <hyperlink ref="F178" r:id="rId18" display="https://podminky.urs.cz/item/CS_URS_2022_01/451573111"/>
    <hyperlink ref="F183" r:id="rId19" display="https://podminky.urs.cz/item/CS_URS_2022_01/871313121"/>
    <hyperlink ref="F190" r:id="rId20" display="https://podminky.urs.cz/item/CS_URS_2022_01/998276101"/>
    <hyperlink ref="F194" r:id="rId21" display="https://podminky.urs.cz/item/CS_URS_2022_01/230170004"/>
    <hyperlink ref="F196" r:id="rId22" display="https://podminky.urs.cz/item/CS_URS_2022_01/230170014"/>
    <hyperlink ref="F201" r:id="rId23" display="https://podminky.urs.cz/item/CS_URS_2022_01/HZS129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>
      <selection activeCell="F116" sqref="F11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AT2" s="20" t="s">
        <v>93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81</v>
      </c>
    </row>
    <row r="4" spans="2:46" s="1" customFormat="1" ht="24.95" customHeight="1">
      <c r="B4" s="23"/>
      <c r="D4" s="114" t="s">
        <v>101</v>
      </c>
      <c r="L4" s="23"/>
      <c r="M4" s="11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16</v>
      </c>
      <c r="L6" s="23"/>
    </row>
    <row r="7" spans="2:12" s="1" customFormat="1" ht="16.5" customHeight="1">
      <c r="B7" s="23"/>
      <c r="E7" s="404" t="str">
        <f>'Rekapitulace stavby'!K6</f>
        <v>DĚTSKÝ DOMOV, NÁMĚŠŤ NAD OSLAVOU</v>
      </c>
      <c r="F7" s="405"/>
      <c r="G7" s="405"/>
      <c r="H7" s="405"/>
      <c r="L7" s="23"/>
    </row>
    <row r="8" spans="1:31" s="2" customFormat="1" ht="12" customHeight="1">
      <c r="A8" s="37"/>
      <c r="B8" s="42"/>
      <c r="C8" s="37"/>
      <c r="D8" s="116" t="s">
        <v>108</v>
      </c>
      <c r="E8" s="37"/>
      <c r="F8" s="37"/>
      <c r="G8" s="37"/>
      <c r="H8" s="37"/>
      <c r="I8" s="37"/>
      <c r="J8" s="37"/>
      <c r="K8" s="37"/>
      <c r="L8" s="11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406" t="s">
        <v>1300</v>
      </c>
      <c r="F9" s="407"/>
      <c r="G9" s="407"/>
      <c r="H9" s="407"/>
      <c r="I9" s="37"/>
      <c r="J9" s="37"/>
      <c r="K9" s="37"/>
      <c r="L9" s="11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6" t="s">
        <v>18</v>
      </c>
      <c r="E11" s="37"/>
      <c r="F11" s="106" t="s">
        <v>19</v>
      </c>
      <c r="G11" s="37"/>
      <c r="H11" s="37"/>
      <c r="I11" s="116" t="s">
        <v>20</v>
      </c>
      <c r="J11" s="106" t="s">
        <v>21</v>
      </c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6" t="s">
        <v>22</v>
      </c>
      <c r="E12" s="37"/>
      <c r="F12" s="106" t="s">
        <v>23</v>
      </c>
      <c r="G12" s="37"/>
      <c r="H12" s="37"/>
      <c r="I12" s="116" t="s">
        <v>24</v>
      </c>
      <c r="J12" s="118" t="str">
        <f>'Rekapitulace stavby'!AN8</f>
        <v>24. 10. 2022</v>
      </c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6" t="s">
        <v>26</v>
      </c>
      <c r="E14" s="37"/>
      <c r="F14" s="37"/>
      <c r="G14" s="37"/>
      <c r="H14" s="37"/>
      <c r="I14" s="116" t="s">
        <v>27</v>
      </c>
      <c r="J14" s="106" t="s">
        <v>21</v>
      </c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28</v>
      </c>
      <c r="F15" s="37"/>
      <c r="G15" s="37"/>
      <c r="H15" s="37"/>
      <c r="I15" s="116" t="s">
        <v>29</v>
      </c>
      <c r="J15" s="106" t="s">
        <v>21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6" t="s">
        <v>30</v>
      </c>
      <c r="E17" s="37"/>
      <c r="F17" s="37"/>
      <c r="G17" s="37"/>
      <c r="H17" s="37"/>
      <c r="I17" s="116" t="s">
        <v>27</v>
      </c>
      <c r="J17" s="33" t="str">
        <f>'Rekapitulace stavby'!AN13</f>
        <v>Vyplň údaj</v>
      </c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408" t="str">
        <f>'Rekapitulace stavby'!E14</f>
        <v>Vyplň údaj</v>
      </c>
      <c r="F18" s="409"/>
      <c r="G18" s="409"/>
      <c r="H18" s="409"/>
      <c r="I18" s="116" t="s">
        <v>29</v>
      </c>
      <c r="J18" s="33" t="str">
        <f>'Rekapitulace stavby'!AN14</f>
        <v>Vyplň údaj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6" t="s">
        <v>32</v>
      </c>
      <c r="E20" s="37"/>
      <c r="F20" s="37"/>
      <c r="G20" s="37"/>
      <c r="H20" s="37"/>
      <c r="I20" s="116" t="s">
        <v>27</v>
      </c>
      <c r="J20" s="106" t="s">
        <v>21</v>
      </c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33</v>
      </c>
      <c r="F21" s="37"/>
      <c r="G21" s="37"/>
      <c r="H21" s="37"/>
      <c r="I21" s="116" t="s">
        <v>29</v>
      </c>
      <c r="J21" s="106" t="s">
        <v>21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6" t="s">
        <v>35</v>
      </c>
      <c r="E23" s="37"/>
      <c r="F23" s="37"/>
      <c r="G23" s="37"/>
      <c r="H23" s="37"/>
      <c r="I23" s="116" t="s">
        <v>27</v>
      </c>
      <c r="J23" s="106" t="s">
        <v>21</v>
      </c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36</v>
      </c>
      <c r="F24" s="37"/>
      <c r="G24" s="37"/>
      <c r="H24" s="37"/>
      <c r="I24" s="116" t="s">
        <v>29</v>
      </c>
      <c r="J24" s="106" t="s">
        <v>21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6" t="s">
        <v>37</v>
      </c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9"/>
      <c r="B27" s="120"/>
      <c r="C27" s="119"/>
      <c r="D27" s="119"/>
      <c r="E27" s="410" t="s">
        <v>110</v>
      </c>
      <c r="F27" s="410"/>
      <c r="G27" s="410"/>
      <c r="H27" s="410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2"/>
      <c r="E29" s="122"/>
      <c r="F29" s="122"/>
      <c r="G29" s="122"/>
      <c r="H29" s="122"/>
      <c r="I29" s="122"/>
      <c r="J29" s="122"/>
      <c r="K29" s="122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3" t="s">
        <v>39</v>
      </c>
      <c r="E30" s="37"/>
      <c r="F30" s="37"/>
      <c r="G30" s="37"/>
      <c r="H30" s="37"/>
      <c r="I30" s="37"/>
      <c r="J30" s="124">
        <f>ROUND(J85,2)</f>
        <v>0</v>
      </c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2"/>
      <c r="E31" s="122"/>
      <c r="F31" s="122"/>
      <c r="G31" s="122"/>
      <c r="H31" s="122"/>
      <c r="I31" s="122"/>
      <c r="J31" s="122"/>
      <c r="K31" s="122"/>
      <c r="L31" s="11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5" t="s">
        <v>41</v>
      </c>
      <c r="G32" s="37"/>
      <c r="H32" s="37"/>
      <c r="I32" s="125" t="s">
        <v>40</v>
      </c>
      <c r="J32" s="125" t="s">
        <v>42</v>
      </c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6" t="s">
        <v>43</v>
      </c>
      <c r="E33" s="116" t="s">
        <v>44</v>
      </c>
      <c r="F33" s="127">
        <f>ROUND((SUM(BE85:BE116)),2)</f>
        <v>0</v>
      </c>
      <c r="G33" s="37"/>
      <c r="H33" s="37"/>
      <c r="I33" s="128">
        <v>0.21</v>
      </c>
      <c r="J33" s="127">
        <f>ROUND(((SUM(BE85:BE116))*I33),2)</f>
        <v>0</v>
      </c>
      <c r="K33" s="37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6" t="s">
        <v>45</v>
      </c>
      <c r="F34" s="127">
        <f>ROUND((SUM(BF85:BF116)),2)</f>
        <v>0</v>
      </c>
      <c r="G34" s="37"/>
      <c r="H34" s="37"/>
      <c r="I34" s="128">
        <v>0.12</v>
      </c>
      <c r="J34" s="127">
        <f>ROUND(((SUM(BF85:BF116))*I34),2)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6" t="s">
        <v>46</v>
      </c>
      <c r="F35" s="127">
        <f>ROUND((SUM(BG85:BG116)),2)</f>
        <v>0</v>
      </c>
      <c r="G35" s="37"/>
      <c r="H35" s="37"/>
      <c r="I35" s="128">
        <v>0.21</v>
      </c>
      <c r="J35" s="127">
        <f>0</f>
        <v>0</v>
      </c>
      <c r="K35" s="37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6" t="s">
        <v>47</v>
      </c>
      <c r="F36" s="127">
        <f>ROUND((SUM(BH85:BH116)),2)</f>
        <v>0</v>
      </c>
      <c r="G36" s="37"/>
      <c r="H36" s="37"/>
      <c r="I36" s="128">
        <v>0.12</v>
      </c>
      <c r="J36" s="127">
        <f>0</f>
        <v>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6" t="s">
        <v>48</v>
      </c>
      <c r="F37" s="127">
        <f>ROUND((SUM(BI85:BI116)),2)</f>
        <v>0</v>
      </c>
      <c r="G37" s="37"/>
      <c r="H37" s="37"/>
      <c r="I37" s="128">
        <v>0</v>
      </c>
      <c r="J37" s="127">
        <f>0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9"/>
      <c r="D39" s="130" t="s">
        <v>49</v>
      </c>
      <c r="E39" s="131"/>
      <c r="F39" s="131"/>
      <c r="G39" s="132" t="s">
        <v>50</v>
      </c>
      <c r="H39" s="133" t="s">
        <v>51</v>
      </c>
      <c r="I39" s="131"/>
      <c r="J39" s="134">
        <f>SUM(J30:J37)</f>
        <v>0</v>
      </c>
      <c r="K39" s="135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111</v>
      </c>
      <c r="D45" s="39"/>
      <c r="E45" s="39"/>
      <c r="F45" s="39"/>
      <c r="G45" s="39"/>
      <c r="H45" s="39"/>
      <c r="I45" s="39"/>
      <c r="J45" s="39"/>
      <c r="K45" s="39"/>
      <c r="L45" s="11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411" t="str">
        <f>E7</f>
        <v>DĚTSKÝ DOMOV, NÁMĚŠŤ NAD OSLAVOU</v>
      </c>
      <c r="F48" s="412"/>
      <c r="G48" s="412"/>
      <c r="H48" s="412"/>
      <c r="I48" s="39"/>
      <c r="J48" s="39"/>
      <c r="K48" s="39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108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0" t="str">
        <f>E9</f>
        <v>2022/IS/04-VON - Vedlejší a ostatní náklady</v>
      </c>
      <c r="F50" s="413"/>
      <c r="G50" s="413"/>
      <c r="H50" s="413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22</v>
      </c>
      <c r="D52" s="39"/>
      <c r="E52" s="39"/>
      <c r="F52" s="30" t="str">
        <f>F12</f>
        <v xml:space="preserve"> </v>
      </c>
      <c r="G52" s="39"/>
      <c r="H52" s="39"/>
      <c r="I52" s="32" t="s">
        <v>24</v>
      </c>
      <c r="J52" s="62" t="str">
        <f>IF(J12="","",J12)</f>
        <v>24. 10. 2022</v>
      </c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26</v>
      </c>
      <c r="D54" s="39"/>
      <c r="E54" s="39"/>
      <c r="F54" s="30" t="str">
        <f>E15</f>
        <v>Kraj Vysočina</v>
      </c>
      <c r="G54" s="39"/>
      <c r="H54" s="39"/>
      <c r="I54" s="32" t="s">
        <v>32</v>
      </c>
      <c r="J54" s="35" t="str">
        <f>E21</f>
        <v>IS ARCH s.r.o.</v>
      </c>
      <c r="K54" s="39"/>
      <c r="L54" s="11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30</v>
      </c>
      <c r="D55" s="39"/>
      <c r="E55" s="39"/>
      <c r="F55" s="30" t="str">
        <f>IF(E18="","",E18)</f>
        <v>Vyplň údaj</v>
      </c>
      <c r="G55" s="39"/>
      <c r="H55" s="39"/>
      <c r="I55" s="32" t="s">
        <v>35</v>
      </c>
      <c r="J55" s="35" t="str">
        <f>E24</f>
        <v>Ing.A.Hejmalová</v>
      </c>
      <c r="K55" s="39"/>
      <c r="L55" s="11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40" t="s">
        <v>112</v>
      </c>
      <c r="D57" s="141"/>
      <c r="E57" s="141"/>
      <c r="F57" s="141"/>
      <c r="G57" s="141"/>
      <c r="H57" s="141"/>
      <c r="I57" s="141"/>
      <c r="J57" s="142" t="s">
        <v>113</v>
      </c>
      <c r="K57" s="141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3" t="s">
        <v>71</v>
      </c>
      <c r="D59" s="39"/>
      <c r="E59" s="39"/>
      <c r="F59" s="39"/>
      <c r="G59" s="39"/>
      <c r="H59" s="39"/>
      <c r="I59" s="39"/>
      <c r="J59" s="80">
        <f>J85</f>
        <v>0</v>
      </c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114</v>
      </c>
    </row>
    <row r="60" spans="2:12" s="9" customFormat="1" ht="24.95" customHeight="1">
      <c r="B60" s="144"/>
      <c r="C60" s="145"/>
      <c r="D60" s="146" t="s">
        <v>1301</v>
      </c>
      <c r="E60" s="147"/>
      <c r="F60" s="147"/>
      <c r="G60" s="147"/>
      <c r="H60" s="147"/>
      <c r="I60" s="147"/>
      <c r="J60" s="148">
        <f>J86</f>
        <v>0</v>
      </c>
      <c r="K60" s="145"/>
      <c r="L60" s="149"/>
    </row>
    <row r="61" spans="2:12" s="10" customFormat="1" ht="19.9" customHeight="1">
      <c r="B61" s="150"/>
      <c r="C61" s="100"/>
      <c r="D61" s="151" t="s">
        <v>1302</v>
      </c>
      <c r="E61" s="152"/>
      <c r="F61" s="152"/>
      <c r="G61" s="152"/>
      <c r="H61" s="152"/>
      <c r="I61" s="152"/>
      <c r="J61" s="153">
        <f>J87</f>
        <v>0</v>
      </c>
      <c r="K61" s="100"/>
      <c r="L61" s="154"/>
    </row>
    <row r="62" spans="2:12" s="10" customFormat="1" ht="19.9" customHeight="1">
      <c r="B62" s="150"/>
      <c r="C62" s="100"/>
      <c r="D62" s="151" t="s">
        <v>1303</v>
      </c>
      <c r="E62" s="152"/>
      <c r="F62" s="152"/>
      <c r="G62" s="152"/>
      <c r="H62" s="152"/>
      <c r="I62" s="152"/>
      <c r="J62" s="153">
        <f>J98</f>
        <v>0</v>
      </c>
      <c r="K62" s="100"/>
      <c r="L62" s="154"/>
    </row>
    <row r="63" spans="2:12" s="10" customFormat="1" ht="19.9" customHeight="1">
      <c r="B63" s="150"/>
      <c r="C63" s="100"/>
      <c r="D63" s="151" t="s">
        <v>1304</v>
      </c>
      <c r="E63" s="152"/>
      <c r="F63" s="152"/>
      <c r="G63" s="152"/>
      <c r="H63" s="152"/>
      <c r="I63" s="152"/>
      <c r="J63" s="153">
        <f>J102</f>
        <v>0</v>
      </c>
      <c r="K63" s="100"/>
      <c r="L63" s="154"/>
    </row>
    <row r="64" spans="2:12" s="10" customFormat="1" ht="19.9" customHeight="1">
      <c r="B64" s="150"/>
      <c r="C64" s="100"/>
      <c r="D64" s="151" t="s">
        <v>1305</v>
      </c>
      <c r="E64" s="152"/>
      <c r="F64" s="152"/>
      <c r="G64" s="152"/>
      <c r="H64" s="152"/>
      <c r="I64" s="152"/>
      <c r="J64" s="153">
        <f>J110</f>
        <v>0</v>
      </c>
      <c r="K64" s="100"/>
      <c r="L64" s="154"/>
    </row>
    <row r="65" spans="2:12" s="10" customFormat="1" ht="19.9" customHeight="1">
      <c r="B65" s="150"/>
      <c r="C65" s="100"/>
      <c r="D65" s="151" t="s">
        <v>1306</v>
      </c>
      <c r="E65" s="152"/>
      <c r="F65" s="152"/>
      <c r="G65" s="152"/>
      <c r="H65" s="152"/>
      <c r="I65" s="152"/>
      <c r="J65" s="153">
        <f>J114</f>
        <v>0</v>
      </c>
      <c r="K65" s="100"/>
      <c r="L65" s="154"/>
    </row>
    <row r="66" spans="1:31" s="2" customFormat="1" ht="21.7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1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11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6" t="s">
        <v>136</v>
      </c>
      <c r="D72" s="39"/>
      <c r="E72" s="39"/>
      <c r="F72" s="39"/>
      <c r="G72" s="39"/>
      <c r="H72" s="39"/>
      <c r="I72" s="39"/>
      <c r="J72" s="39"/>
      <c r="K72" s="39"/>
      <c r="L72" s="11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1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2" t="s">
        <v>16</v>
      </c>
      <c r="D74" s="39"/>
      <c r="E74" s="39"/>
      <c r="F74" s="39"/>
      <c r="G74" s="39"/>
      <c r="H74" s="39"/>
      <c r="I74" s="39"/>
      <c r="J74" s="39"/>
      <c r="K74" s="39"/>
      <c r="L74" s="11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411" t="str">
        <f>E7</f>
        <v>DĚTSKÝ DOMOV, NÁMĚŠŤ NAD OSLAVOU</v>
      </c>
      <c r="F75" s="412"/>
      <c r="G75" s="412"/>
      <c r="H75" s="412"/>
      <c r="I75" s="39"/>
      <c r="J75" s="39"/>
      <c r="K75" s="39"/>
      <c r="L75" s="11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2" t="s">
        <v>108</v>
      </c>
      <c r="D76" s="39"/>
      <c r="E76" s="39"/>
      <c r="F76" s="39"/>
      <c r="G76" s="39"/>
      <c r="H76" s="39"/>
      <c r="I76" s="39"/>
      <c r="J76" s="39"/>
      <c r="K76" s="39"/>
      <c r="L76" s="11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360" t="str">
        <f>E9</f>
        <v>2022/IS/04-VON - Vedlejší a ostatní náklady</v>
      </c>
      <c r="F77" s="413"/>
      <c r="G77" s="413"/>
      <c r="H77" s="413"/>
      <c r="I77" s="39"/>
      <c r="J77" s="39"/>
      <c r="K77" s="39"/>
      <c r="L77" s="11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1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2" t="s">
        <v>22</v>
      </c>
      <c r="D79" s="39"/>
      <c r="E79" s="39"/>
      <c r="F79" s="30" t="str">
        <f>F12</f>
        <v xml:space="preserve"> </v>
      </c>
      <c r="G79" s="39"/>
      <c r="H79" s="39"/>
      <c r="I79" s="32" t="s">
        <v>24</v>
      </c>
      <c r="J79" s="62" t="str">
        <f>IF(J12="","",J12)</f>
        <v>24. 10. 2022</v>
      </c>
      <c r="K79" s="39"/>
      <c r="L79" s="11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2" customHeight="1">
      <c r="A81" s="37"/>
      <c r="B81" s="38"/>
      <c r="C81" s="32" t="s">
        <v>26</v>
      </c>
      <c r="D81" s="39"/>
      <c r="E81" s="39"/>
      <c r="F81" s="30" t="str">
        <f>E15</f>
        <v>Kraj Vysočina</v>
      </c>
      <c r="G81" s="39"/>
      <c r="H81" s="39"/>
      <c r="I81" s="32" t="s">
        <v>32</v>
      </c>
      <c r="J81" s="35" t="str">
        <f>E21</f>
        <v>IS ARCH s.r.o.</v>
      </c>
      <c r="K81" s="39"/>
      <c r="L81" s="11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2" customHeight="1">
      <c r="A82" s="37"/>
      <c r="B82" s="38"/>
      <c r="C82" s="32" t="s">
        <v>30</v>
      </c>
      <c r="D82" s="39"/>
      <c r="E82" s="39"/>
      <c r="F82" s="30" t="str">
        <f>IF(E18="","",E18)</f>
        <v>Vyplň údaj</v>
      </c>
      <c r="G82" s="39"/>
      <c r="H82" s="39"/>
      <c r="I82" s="32" t="s">
        <v>35</v>
      </c>
      <c r="J82" s="35" t="str">
        <f>E24</f>
        <v>Ing.A.Hejmalová</v>
      </c>
      <c r="K82" s="39"/>
      <c r="L82" s="11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0.3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1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11" customFormat="1" ht="29.25" customHeight="1">
      <c r="A84" s="155"/>
      <c r="B84" s="156"/>
      <c r="C84" s="157" t="s">
        <v>137</v>
      </c>
      <c r="D84" s="158" t="s">
        <v>58</v>
      </c>
      <c r="E84" s="158" t="s">
        <v>54</v>
      </c>
      <c r="F84" s="158" t="s">
        <v>55</v>
      </c>
      <c r="G84" s="158" t="s">
        <v>138</v>
      </c>
      <c r="H84" s="158" t="s">
        <v>139</v>
      </c>
      <c r="I84" s="158" t="s">
        <v>140</v>
      </c>
      <c r="J84" s="158" t="s">
        <v>113</v>
      </c>
      <c r="K84" s="159" t="s">
        <v>141</v>
      </c>
      <c r="L84" s="160"/>
      <c r="M84" s="71" t="s">
        <v>21</v>
      </c>
      <c r="N84" s="72" t="s">
        <v>43</v>
      </c>
      <c r="O84" s="72" t="s">
        <v>142</v>
      </c>
      <c r="P84" s="72" t="s">
        <v>143</v>
      </c>
      <c r="Q84" s="72" t="s">
        <v>144</v>
      </c>
      <c r="R84" s="72" t="s">
        <v>145</v>
      </c>
      <c r="S84" s="72" t="s">
        <v>146</v>
      </c>
      <c r="T84" s="73" t="s">
        <v>147</v>
      </c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</row>
    <row r="85" spans="1:63" s="2" customFormat="1" ht="22.9" customHeight="1">
      <c r="A85" s="37"/>
      <c r="B85" s="38"/>
      <c r="C85" s="78" t="s">
        <v>148</v>
      </c>
      <c r="D85" s="39"/>
      <c r="E85" s="39"/>
      <c r="F85" s="39"/>
      <c r="G85" s="39"/>
      <c r="H85" s="39"/>
      <c r="I85" s="39"/>
      <c r="J85" s="161">
        <f>BK85</f>
        <v>0</v>
      </c>
      <c r="K85" s="39"/>
      <c r="L85" s="42"/>
      <c r="M85" s="74"/>
      <c r="N85" s="162"/>
      <c r="O85" s="75"/>
      <c r="P85" s="163">
        <f>P86</f>
        <v>0</v>
      </c>
      <c r="Q85" s="75"/>
      <c r="R85" s="163">
        <f>R86</f>
        <v>0</v>
      </c>
      <c r="S85" s="75"/>
      <c r="T85" s="164">
        <f>T86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20" t="s">
        <v>72</v>
      </c>
      <c r="AU85" s="20" t="s">
        <v>114</v>
      </c>
      <c r="BK85" s="165">
        <f>BK86</f>
        <v>0</v>
      </c>
    </row>
    <row r="86" spans="2:63" s="12" customFormat="1" ht="25.9" customHeight="1">
      <c r="B86" s="166"/>
      <c r="C86" s="167"/>
      <c r="D86" s="168" t="s">
        <v>72</v>
      </c>
      <c r="E86" s="169" t="s">
        <v>1307</v>
      </c>
      <c r="F86" s="169" t="s">
        <v>1308</v>
      </c>
      <c r="G86" s="167"/>
      <c r="H86" s="167"/>
      <c r="I86" s="170"/>
      <c r="J86" s="171">
        <f>BK86</f>
        <v>0</v>
      </c>
      <c r="K86" s="167"/>
      <c r="L86" s="172"/>
      <c r="M86" s="173"/>
      <c r="N86" s="174"/>
      <c r="O86" s="174"/>
      <c r="P86" s="175">
        <f>P87+P98+P102+P110+P114</f>
        <v>0</v>
      </c>
      <c r="Q86" s="174"/>
      <c r="R86" s="175">
        <f>R87+R98+R102+R110+R114</f>
        <v>0</v>
      </c>
      <c r="S86" s="174"/>
      <c r="T86" s="176">
        <f>T87+T98+T102+T110+T114</f>
        <v>0</v>
      </c>
      <c r="AR86" s="177" t="s">
        <v>179</v>
      </c>
      <c r="AT86" s="178" t="s">
        <v>72</v>
      </c>
      <c r="AU86" s="178" t="s">
        <v>73</v>
      </c>
      <c r="AY86" s="177" t="s">
        <v>151</v>
      </c>
      <c r="BK86" s="179">
        <f>BK87+BK98+BK102+BK110+BK114</f>
        <v>0</v>
      </c>
    </row>
    <row r="87" spans="2:63" s="12" customFormat="1" ht="22.9" customHeight="1">
      <c r="B87" s="166"/>
      <c r="C87" s="167"/>
      <c r="D87" s="168" t="s">
        <v>72</v>
      </c>
      <c r="E87" s="180" t="s">
        <v>1309</v>
      </c>
      <c r="F87" s="180" t="s">
        <v>1310</v>
      </c>
      <c r="G87" s="167"/>
      <c r="H87" s="167"/>
      <c r="I87" s="170"/>
      <c r="J87" s="181">
        <f>BK87</f>
        <v>0</v>
      </c>
      <c r="K87" s="167"/>
      <c r="L87" s="172"/>
      <c r="M87" s="173"/>
      <c r="N87" s="174"/>
      <c r="O87" s="174"/>
      <c r="P87" s="175">
        <f>SUM(P88:P97)</f>
        <v>0</v>
      </c>
      <c r="Q87" s="174"/>
      <c r="R87" s="175">
        <f>SUM(R88:R97)</f>
        <v>0</v>
      </c>
      <c r="S87" s="174"/>
      <c r="T87" s="176">
        <f>SUM(T88:T97)</f>
        <v>0</v>
      </c>
      <c r="AR87" s="177" t="s">
        <v>179</v>
      </c>
      <c r="AT87" s="178" t="s">
        <v>72</v>
      </c>
      <c r="AU87" s="178" t="s">
        <v>81</v>
      </c>
      <c r="AY87" s="177" t="s">
        <v>151</v>
      </c>
      <c r="BK87" s="179">
        <f>SUM(BK88:BK97)</f>
        <v>0</v>
      </c>
    </row>
    <row r="88" spans="1:65" s="2" customFormat="1" ht="16.5" customHeight="1">
      <c r="A88" s="37"/>
      <c r="B88" s="38"/>
      <c r="C88" s="182" t="s">
        <v>81</v>
      </c>
      <c r="D88" s="182" t="s">
        <v>153</v>
      </c>
      <c r="E88" s="183" t="s">
        <v>1311</v>
      </c>
      <c r="F88" s="184" t="s">
        <v>1312</v>
      </c>
      <c r="G88" s="185" t="s">
        <v>620</v>
      </c>
      <c r="H88" s="186">
        <v>1</v>
      </c>
      <c r="I88" s="187"/>
      <c r="J88" s="188">
        <f>ROUND(I88*H88,2)</f>
        <v>0</v>
      </c>
      <c r="K88" s="184" t="s">
        <v>165</v>
      </c>
      <c r="L88" s="42"/>
      <c r="M88" s="189" t="s">
        <v>21</v>
      </c>
      <c r="N88" s="190" t="s">
        <v>45</v>
      </c>
      <c r="O88" s="67"/>
      <c r="P88" s="191">
        <f>O88*H88</f>
        <v>0</v>
      </c>
      <c r="Q88" s="191">
        <v>0</v>
      </c>
      <c r="R88" s="191">
        <f>Q88*H88</f>
        <v>0</v>
      </c>
      <c r="S88" s="191">
        <v>0</v>
      </c>
      <c r="T88" s="192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93" t="s">
        <v>1313</v>
      </c>
      <c r="AT88" s="193" t="s">
        <v>153</v>
      </c>
      <c r="AU88" s="193" t="s">
        <v>88</v>
      </c>
      <c r="AY88" s="20" t="s">
        <v>151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20" t="s">
        <v>88</v>
      </c>
      <c r="BK88" s="194">
        <f>ROUND(I88*H88,2)</f>
        <v>0</v>
      </c>
      <c r="BL88" s="20" t="s">
        <v>1313</v>
      </c>
      <c r="BM88" s="193" t="s">
        <v>1314</v>
      </c>
    </row>
    <row r="89" spans="1:47" s="2" customFormat="1" ht="11.25">
      <c r="A89" s="37"/>
      <c r="B89" s="38"/>
      <c r="C89" s="39"/>
      <c r="D89" s="218" t="s">
        <v>167</v>
      </c>
      <c r="E89" s="39"/>
      <c r="F89" s="219" t="s">
        <v>1315</v>
      </c>
      <c r="G89" s="39"/>
      <c r="H89" s="39"/>
      <c r="I89" s="220"/>
      <c r="J89" s="39"/>
      <c r="K89" s="39"/>
      <c r="L89" s="42"/>
      <c r="M89" s="221"/>
      <c r="N89" s="222"/>
      <c r="O89" s="67"/>
      <c r="P89" s="67"/>
      <c r="Q89" s="67"/>
      <c r="R89" s="67"/>
      <c r="S89" s="67"/>
      <c r="T89" s="68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20" t="s">
        <v>167</v>
      </c>
      <c r="AU89" s="20" t="s">
        <v>88</v>
      </c>
    </row>
    <row r="90" spans="1:65" s="2" customFormat="1" ht="16.5" customHeight="1">
      <c r="A90" s="37"/>
      <c r="B90" s="38"/>
      <c r="C90" s="182" t="s">
        <v>88</v>
      </c>
      <c r="D90" s="182" t="s">
        <v>153</v>
      </c>
      <c r="E90" s="183" t="s">
        <v>1316</v>
      </c>
      <c r="F90" s="184" t="s">
        <v>1317</v>
      </c>
      <c r="G90" s="185" t="s">
        <v>620</v>
      </c>
      <c r="H90" s="186">
        <v>1</v>
      </c>
      <c r="I90" s="187"/>
      <c r="J90" s="188">
        <f>ROUND(I90*H90,2)</f>
        <v>0</v>
      </c>
      <c r="K90" s="184" t="s">
        <v>165</v>
      </c>
      <c r="L90" s="42"/>
      <c r="M90" s="189" t="s">
        <v>21</v>
      </c>
      <c r="N90" s="190" t="s">
        <v>45</v>
      </c>
      <c r="O90" s="67"/>
      <c r="P90" s="191">
        <f>O90*H90</f>
        <v>0</v>
      </c>
      <c r="Q90" s="191">
        <v>0</v>
      </c>
      <c r="R90" s="191">
        <f>Q90*H90</f>
        <v>0</v>
      </c>
      <c r="S90" s="191">
        <v>0</v>
      </c>
      <c r="T90" s="192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93" t="s">
        <v>1313</v>
      </c>
      <c r="AT90" s="193" t="s">
        <v>153</v>
      </c>
      <c r="AU90" s="193" t="s">
        <v>88</v>
      </c>
      <c r="AY90" s="20" t="s">
        <v>151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20" t="s">
        <v>88</v>
      </c>
      <c r="BK90" s="194">
        <f>ROUND(I90*H90,2)</f>
        <v>0</v>
      </c>
      <c r="BL90" s="20" t="s">
        <v>1313</v>
      </c>
      <c r="BM90" s="193" t="s">
        <v>1318</v>
      </c>
    </row>
    <row r="91" spans="1:47" s="2" customFormat="1" ht="11.25">
      <c r="A91" s="37"/>
      <c r="B91" s="38"/>
      <c r="C91" s="39"/>
      <c r="D91" s="218" t="s">
        <v>167</v>
      </c>
      <c r="E91" s="39"/>
      <c r="F91" s="219" t="s">
        <v>1319</v>
      </c>
      <c r="G91" s="39"/>
      <c r="H91" s="39"/>
      <c r="I91" s="220"/>
      <c r="J91" s="39"/>
      <c r="K91" s="39"/>
      <c r="L91" s="42"/>
      <c r="M91" s="221"/>
      <c r="N91" s="222"/>
      <c r="O91" s="67"/>
      <c r="P91" s="67"/>
      <c r="Q91" s="67"/>
      <c r="R91" s="67"/>
      <c r="S91" s="67"/>
      <c r="T91" s="68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20" t="s">
        <v>167</v>
      </c>
      <c r="AU91" s="20" t="s">
        <v>88</v>
      </c>
    </row>
    <row r="92" spans="1:47" s="2" customFormat="1" ht="50.25" customHeight="1">
      <c r="A92" s="37"/>
      <c r="B92" s="38"/>
      <c r="C92" s="39"/>
      <c r="D92" s="197" t="s">
        <v>255</v>
      </c>
      <c r="E92" s="39"/>
      <c r="F92" s="244" t="s">
        <v>1320</v>
      </c>
      <c r="G92" s="39"/>
      <c r="H92" s="39"/>
      <c r="I92" s="220"/>
      <c r="J92" s="39"/>
      <c r="K92" s="39"/>
      <c r="L92" s="42"/>
      <c r="M92" s="221"/>
      <c r="N92" s="222"/>
      <c r="O92" s="67"/>
      <c r="P92" s="67"/>
      <c r="Q92" s="67"/>
      <c r="R92" s="67"/>
      <c r="S92" s="67"/>
      <c r="T92" s="68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20" t="s">
        <v>255</v>
      </c>
      <c r="AU92" s="20" t="s">
        <v>88</v>
      </c>
    </row>
    <row r="93" spans="1:65" s="2" customFormat="1" ht="16.5" customHeight="1">
      <c r="A93" s="37"/>
      <c r="B93" s="38"/>
      <c r="C93" s="182" t="s">
        <v>162</v>
      </c>
      <c r="D93" s="182" t="s">
        <v>153</v>
      </c>
      <c r="E93" s="183" t="s">
        <v>1321</v>
      </c>
      <c r="F93" s="184" t="s">
        <v>1322</v>
      </c>
      <c r="G93" s="185" t="s">
        <v>620</v>
      </c>
      <c r="H93" s="186">
        <v>1</v>
      </c>
      <c r="I93" s="187"/>
      <c r="J93" s="188">
        <f>ROUND(I93*H93,2)</f>
        <v>0</v>
      </c>
      <c r="K93" s="184" t="s">
        <v>156</v>
      </c>
      <c r="L93" s="42"/>
      <c r="M93" s="189" t="s">
        <v>21</v>
      </c>
      <c r="N93" s="190" t="s">
        <v>45</v>
      </c>
      <c r="O93" s="67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93" t="s">
        <v>1313</v>
      </c>
      <c r="AT93" s="193" t="s">
        <v>153</v>
      </c>
      <c r="AU93" s="193" t="s">
        <v>88</v>
      </c>
      <c r="AY93" s="20" t="s">
        <v>151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20" t="s">
        <v>88</v>
      </c>
      <c r="BK93" s="194">
        <f>ROUND(I93*H93,2)</f>
        <v>0</v>
      </c>
      <c r="BL93" s="20" t="s">
        <v>1313</v>
      </c>
      <c r="BM93" s="193" t="s">
        <v>1323</v>
      </c>
    </row>
    <row r="94" spans="1:47" s="2" customFormat="1" ht="33.75" customHeight="1">
      <c r="A94" s="37"/>
      <c r="B94" s="38"/>
      <c r="C94" s="39"/>
      <c r="D94" s="197" t="s">
        <v>255</v>
      </c>
      <c r="E94" s="39"/>
      <c r="F94" s="244" t="s">
        <v>1324</v>
      </c>
      <c r="G94" s="39"/>
      <c r="H94" s="39"/>
      <c r="I94" s="220"/>
      <c r="J94" s="39"/>
      <c r="K94" s="39"/>
      <c r="L94" s="42"/>
      <c r="M94" s="221"/>
      <c r="N94" s="222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255</v>
      </c>
      <c r="AU94" s="20" t="s">
        <v>88</v>
      </c>
    </row>
    <row r="95" spans="1:65" s="2" customFormat="1" ht="16.5" customHeight="1">
      <c r="A95" s="37"/>
      <c r="B95" s="38"/>
      <c r="C95" s="182" t="s">
        <v>157</v>
      </c>
      <c r="D95" s="182" t="s">
        <v>153</v>
      </c>
      <c r="E95" s="183" t="s">
        <v>1325</v>
      </c>
      <c r="F95" s="184" t="s">
        <v>1326</v>
      </c>
      <c r="G95" s="185" t="s">
        <v>620</v>
      </c>
      <c r="H95" s="186">
        <v>1</v>
      </c>
      <c r="I95" s="187"/>
      <c r="J95" s="188">
        <f>ROUND(I95*H95,2)</f>
        <v>0</v>
      </c>
      <c r="K95" s="184" t="s">
        <v>165</v>
      </c>
      <c r="L95" s="42"/>
      <c r="M95" s="189" t="s">
        <v>21</v>
      </c>
      <c r="N95" s="190" t="s">
        <v>45</v>
      </c>
      <c r="O95" s="67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93" t="s">
        <v>1313</v>
      </c>
      <c r="AT95" s="193" t="s">
        <v>153</v>
      </c>
      <c r="AU95" s="193" t="s">
        <v>88</v>
      </c>
      <c r="AY95" s="20" t="s">
        <v>151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0" t="s">
        <v>88</v>
      </c>
      <c r="BK95" s="194">
        <f>ROUND(I95*H95,2)</f>
        <v>0</v>
      </c>
      <c r="BL95" s="20" t="s">
        <v>1313</v>
      </c>
      <c r="BM95" s="193" t="s">
        <v>1327</v>
      </c>
    </row>
    <row r="96" spans="1:47" s="2" customFormat="1" ht="11.25">
      <c r="A96" s="37"/>
      <c r="B96" s="38"/>
      <c r="C96" s="39"/>
      <c r="D96" s="218" t="s">
        <v>167</v>
      </c>
      <c r="E96" s="39"/>
      <c r="F96" s="219" t="s">
        <v>1328</v>
      </c>
      <c r="G96" s="39"/>
      <c r="H96" s="39"/>
      <c r="I96" s="220"/>
      <c r="J96" s="39"/>
      <c r="K96" s="39"/>
      <c r="L96" s="42"/>
      <c r="M96" s="221"/>
      <c r="N96" s="222"/>
      <c r="O96" s="67"/>
      <c r="P96" s="67"/>
      <c r="Q96" s="67"/>
      <c r="R96" s="67"/>
      <c r="S96" s="67"/>
      <c r="T96" s="68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20" t="s">
        <v>167</v>
      </c>
      <c r="AU96" s="20" t="s">
        <v>88</v>
      </c>
    </row>
    <row r="97" spans="1:47" s="2" customFormat="1" ht="173.25" customHeight="1">
      <c r="A97" s="37"/>
      <c r="B97" s="38"/>
      <c r="C97" s="39"/>
      <c r="D97" s="197" t="s">
        <v>255</v>
      </c>
      <c r="E97" s="39"/>
      <c r="F97" s="244" t="s">
        <v>1329</v>
      </c>
      <c r="G97" s="39"/>
      <c r="H97" s="39"/>
      <c r="I97" s="220"/>
      <c r="J97" s="39"/>
      <c r="K97" s="39"/>
      <c r="L97" s="42"/>
      <c r="M97" s="221"/>
      <c r="N97" s="222"/>
      <c r="O97" s="67"/>
      <c r="P97" s="67"/>
      <c r="Q97" s="67"/>
      <c r="R97" s="67"/>
      <c r="S97" s="67"/>
      <c r="T97" s="68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20" t="s">
        <v>255</v>
      </c>
      <c r="AU97" s="20" t="s">
        <v>88</v>
      </c>
    </row>
    <row r="98" spans="2:63" s="12" customFormat="1" ht="22.9" customHeight="1">
      <c r="B98" s="166"/>
      <c r="C98" s="167"/>
      <c r="D98" s="168" t="s">
        <v>72</v>
      </c>
      <c r="E98" s="180" t="s">
        <v>1330</v>
      </c>
      <c r="F98" s="180" t="s">
        <v>1331</v>
      </c>
      <c r="G98" s="167"/>
      <c r="H98" s="167"/>
      <c r="I98" s="170"/>
      <c r="J98" s="181">
        <f>BK98</f>
        <v>0</v>
      </c>
      <c r="K98" s="167"/>
      <c r="L98" s="172"/>
      <c r="M98" s="173"/>
      <c r="N98" s="174"/>
      <c r="O98" s="174"/>
      <c r="P98" s="175">
        <f>SUM(P99:P101)</f>
        <v>0</v>
      </c>
      <c r="Q98" s="174"/>
      <c r="R98" s="175">
        <f>SUM(R99:R101)</f>
        <v>0</v>
      </c>
      <c r="S98" s="174"/>
      <c r="T98" s="176">
        <f>SUM(T99:T101)</f>
        <v>0</v>
      </c>
      <c r="AR98" s="177" t="s">
        <v>179</v>
      </c>
      <c r="AT98" s="178" t="s">
        <v>72</v>
      </c>
      <c r="AU98" s="178" t="s">
        <v>81</v>
      </c>
      <c r="AY98" s="177" t="s">
        <v>151</v>
      </c>
      <c r="BK98" s="179">
        <f>SUM(BK99:BK101)</f>
        <v>0</v>
      </c>
    </row>
    <row r="99" spans="1:65" s="2" customFormat="1" ht="16.5" customHeight="1">
      <c r="A99" s="37"/>
      <c r="B99" s="38"/>
      <c r="C99" s="182" t="s">
        <v>179</v>
      </c>
      <c r="D99" s="182" t="s">
        <v>153</v>
      </c>
      <c r="E99" s="183" t="s">
        <v>1332</v>
      </c>
      <c r="F99" s="184" t="s">
        <v>1331</v>
      </c>
      <c r="G99" s="185" t="s">
        <v>620</v>
      </c>
      <c r="H99" s="186">
        <v>1</v>
      </c>
      <c r="I99" s="187"/>
      <c r="J99" s="188">
        <f>ROUND(I99*H99,2)</f>
        <v>0</v>
      </c>
      <c r="K99" s="184" t="s">
        <v>165</v>
      </c>
      <c r="L99" s="42"/>
      <c r="M99" s="189" t="s">
        <v>21</v>
      </c>
      <c r="N99" s="190" t="s">
        <v>45</v>
      </c>
      <c r="O99" s="67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3" t="s">
        <v>1313</v>
      </c>
      <c r="AT99" s="193" t="s">
        <v>153</v>
      </c>
      <c r="AU99" s="193" t="s">
        <v>88</v>
      </c>
      <c r="AY99" s="20" t="s">
        <v>151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20" t="s">
        <v>88</v>
      </c>
      <c r="BK99" s="194">
        <f>ROUND(I99*H99,2)</f>
        <v>0</v>
      </c>
      <c r="BL99" s="20" t="s">
        <v>1313</v>
      </c>
      <c r="BM99" s="193" t="s">
        <v>1333</v>
      </c>
    </row>
    <row r="100" spans="1:47" s="2" customFormat="1" ht="11.25">
      <c r="A100" s="37"/>
      <c r="B100" s="38"/>
      <c r="C100" s="39"/>
      <c r="D100" s="218" t="s">
        <v>167</v>
      </c>
      <c r="E100" s="39"/>
      <c r="F100" s="219" t="s">
        <v>1334</v>
      </c>
      <c r="G100" s="39"/>
      <c r="H100" s="39"/>
      <c r="I100" s="220"/>
      <c r="J100" s="39"/>
      <c r="K100" s="39"/>
      <c r="L100" s="42"/>
      <c r="M100" s="221"/>
      <c r="N100" s="222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167</v>
      </c>
      <c r="AU100" s="20" t="s">
        <v>88</v>
      </c>
    </row>
    <row r="101" spans="1:47" s="2" customFormat="1" ht="356.25" customHeight="1">
      <c r="A101" s="37"/>
      <c r="B101" s="38"/>
      <c r="C101" s="39"/>
      <c r="D101" s="197" t="s">
        <v>255</v>
      </c>
      <c r="E101" s="39"/>
      <c r="F101" s="244" t="s">
        <v>1335</v>
      </c>
      <c r="G101" s="39"/>
      <c r="H101" s="39"/>
      <c r="I101" s="220"/>
      <c r="J101" s="39"/>
      <c r="K101" s="39"/>
      <c r="L101" s="42"/>
      <c r="M101" s="221"/>
      <c r="N101" s="222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255</v>
      </c>
      <c r="AU101" s="20" t="s">
        <v>88</v>
      </c>
    </row>
    <row r="102" spans="2:63" s="12" customFormat="1" ht="22.9" customHeight="1">
      <c r="B102" s="166"/>
      <c r="C102" s="167"/>
      <c r="D102" s="168" t="s">
        <v>72</v>
      </c>
      <c r="E102" s="180" t="s">
        <v>1336</v>
      </c>
      <c r="F102" s="180" t="s">
        <v>1337</v>
      </c>
      <c r="G102" s="167"/>
      <c r="H102" s="167"/>
      <c r="I102" s="170"/>
      <c r="J102" s="181">
        <f>BK102</f>
        <v>0</v>
      </c>
      <c r="K102" s="167"/>
      <c r="L102" s="172"/>
      <c r="M102" s="173"/>
      <c r="N102" s="174"/>
      <c r="O102" s="174"/>
      <c r="P102" s="175">
        <f>SUM(P103:P109)</f>
        <v>0</v>
      </c>
      <c r="Q102" s="174"/>
      <c r="R102" s="175">
        <f>SUM(R103:R109)</f>
        <v>0</v>
      </c>
      <c r="S102" s="174"/>
      <c r="T102" s="176">
        <f>SUM(T103:T109)</f>
        <v>0</v>
      </c>
      <c r="AR102" s="177" t="s">
        <v>179</v>
      </c>
      <c r="AT102" s="178" t="s">
        <v>72</v>
      </c>
      <c r="AU102" s="178" t="s">
        <v>81</v>
      </c>
      <c r="AY102" s="177" t="s">
        <v>151</v>
      </c>
      <c r="BK102" s="179">
        <f>SUM(BK103:BK109)</f>
        <v>0</v>
      </c>
    </row>
    <row r="103" spans="1:65" s="2" customFormat="1" ht="16.5" customHeight="1">
      <c r="A103" s="37"/>
      <c r="B103" s="38"/>
      <c r="C103" s="182" t="s">
        <v>185</v>
      </c>
      <c r="D103" s="182" t="s">
        <v>153</v>
      </c>
      <c r="E103" s="183" t="s">
        <v>1338</v>
      </c>
      <c r="F103" s="184" t="s">
        <v>1339</v>
      </c>
      <c r="G103" s="185" t="s">
        <v>620</v>
      </c>
      <c r="H103" s="186">
        <v>1</v>
      </c>
      <c r="I103" s="187"/>
      <c r="J103" s="188">
        <f>ROUND(I103*H103,2)</f>
        <v>0</v>
      </c>
      <c r="K103" s="184" t="s">
        <v>156</v>
      </c>
      <c r="L103" s="42"/>
      <c r="M103" s="189" t="s">
        <v>21</v>
      </c>
      <c r="N103" s="190" t="s">
        <v>45</v>
      </c>
      <c r="O103" s="67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3" t="s">
        <v>1313</v>
      </c>
      <c r="AT103" s="193" t="s">
        <v>153</v>
      </c>
      <c r="AU103" s="193" t="s">
        <v>88</v>
      </c>
      <c r="AY103" s="20" t="s">
        <v>151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0" t="s">
        <v>88</v>
      </c>
      <c r="BK103" s="194">
        <f>ROUND(I103*H103,2)</f>
        <v>0</v>
      </c>
      <c r="BL103" s="20" t="s">
        <v>1313</v>
      </c>
      <c r="BM103" s="193" t="s">
        <v>1340</v>
      </c>
    </row>
    <row r="104" spans="1:47" s="2" customFormat="1" ht="236.25" customHeight="1">
      <c r="A104" s="37"/>
      <c r="B104" s="38"/>
      <c r="C104" s="39"/>
      <c r="D104" s="197" t="s">
        <v>255</v>
      </c>
      <c r="E104" s="39"/>
      <c r="F104" s="244" t="s">
        <v>1341</v>
      </c>
      <c r="G104" s="39"/>
      <c r="H104" s="39"/>
      <c r="I104" s="220"/>
      <c r="J104" s="39"/>
      <c r="K104" s="39"/>
      <c r="L104" s="42"/>
      <c r="M104" s="221"/>
      <c r="N104" s="222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255</v>
      </c>
      <c r="AU104" s="20" t="s">
        <v>88</v>
      </c>
    </row>
    <row r="105" spans="1:65" s="2" customFormat="1" ht="16.5" customHeight="1">
      <c r="A105" s="37"/>
      <c r="B105" s="38"/>
      <c r="C105" s="182" t="s">
        <v>191</v>
      </c>
      <c r="D105" s="182" t="s">
        <v>153</v>
      </c>
      <c r="E105" s="183" t="s">
        <v>1342</v>
      </c>
      <c r="F105" s="184" t="s">
        <v>1343</v>
      </c>
      <c r="G105" s="185" t="s">
        <v>620</v>
      </c>
      <c r="H105" s="186">
        <v>1</v>
      </c>
      <c r="I105" s="187"/>
      <c r="J105" s="188">
        <f>ROUND(I105*H105,2)</f>
        <v>0</v>
      </c>
      <c r="K105" s="184" t="s">
        <v>165</v>
      </c>
      <c r="L105" s="42"/>
      <c r="M105" s="189" t="s">
        <v>21</v>
      </c>
      <c r="N105" s="190" t="s">
        <v>45</v>
      </c>
      <c r="O105" s="67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3" t="s">
        <v>1313</v>
      </c>
      <c r="AT105" s="193" t="s">
        <v>153</v>
      </c>
      <c r="AU105" s="193" t="s">
        <v>88</v>
      </c>
      <c r="AY105" s="20" t="s">
        <v>151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20" t="s">
        <v>88</v>
      </c>
      <c r="BK105" s="194">
        <f>ROUND(I105*H105,2)</f>
        <v>0</v>
      </c>
      <c r="BL105" s="20" t="s">
        <v>1313</v>
      </c>
      <c r="BM105" s="193" t="s">
        <v>1344</v>
      </c>
    </row>
    <row r="106" spans="1:47" s="2" customFormat="1" ht="11.25">
      <c r="A106" s="37"/>
      <c r="B106" s="38"/>
      <c r="C106" s="39"/>
      <c r="D106" s="218" t="s">
        <v>167</v>
      </c>
      <c r="E106" s="39"/>
      <c r="F106" s="219" t="s">
        <v>1345</v>
      </c>
      <c r="G106" s="39"/>
      <c r="H106" s="39"/>
      <c r="I106" s="220"/>
      <c r="J106" s="39"/>
      <c r="K106" s="39"/>
      <c r="L106" s="42"/>
      <c r="M106" s="221"/>
      <c r="N106" s="222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20" t="s">
        <v>167</v>
      </c>
      <c r="AU106" s="20" t="s">
        <v>88</v>
      </c>
    </row>
    <row r="107" spans="1:65" s="2" customFormat="1" ht="16.5" customHeight="1">
      <c r="A107" s="37"/>
      <c r="B107" s="38"/>
      <c r="C107" s="182" t="s">
        <v>197</v>
      </c>
      <c r="D107" s="182" t="s">
        <v>153</v>
      </c>
      <c r="E107" s="183" t="s">
        <v>1346</v>
      </c>
      <c r="F107" s="184" t="s">
        <v>1347</v>
      </c>
      <c r="G107" s="185" t="s">
        <v>620</v>
      </c>
      <c r="H107" s="186">
        <v>1</v>
      </c>
      <c r="I107" s="187"/>
      <c r="J107" s="188">
        <f>ROUND(I107*H107,2)</f>
        <v>0</v>
      </c>
      <c r="K107" s="184" t="s">
        <v>165</v>
      </c>
      <c r="L107" s="42"/>
      <c r="M107" s="189" t="s">
        <v>21</v>
      </c>
      <c r="N107" s="190" t="s">
        <v>45</v>
      </c>
      <c r="O107" s="67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3" t="s">
        <v>1313</v>
      </c>
      <c r="AT107" s="193" t="s">
        <v>153</v>
      </c>
      <c r="AU107" s="193" t="s">
        <v>88</v>
      </c>
      <c r="AY107" s="20" t="s">
        <v>151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0" t="s">
        <v>88</v>
      </c>
      <c r="BK107" s="194">
        <f>ROUND(I107*H107,2)</f>
        <v>0</v>
      </c>
      <c r="BL107" s="20" t="s">
        <v>1313</v>
      </c>
      <c r="BM107" s="193" t="s">
        <v>1348</v>
      </c>
    </row>
    <row r="108" spans="1:47" s="2" customFormat="1" ht="11.25">
      <c r="A108" s="37"/>
      <c r="B108" s="38"/>
      <c r="C108" s="39"/>
      <c r="D108" s="218" t="s">
        <v>167</v>
      </c>
      <c r="E108" s="39"/>
      <c r="F108" s="219" t="s">
        <v>1349</v>
      </c>
      <c r="G108" s="39"/>
      <c r="H108" s="39"/>
      <c r="I108" s="220"/>
      <c r="J108" s="39"/>
      <c r="K108" s="39"/>
      <c r="L108" s="42"/>
      <c r="M108" s="221"/>
      <c r="N108" s="222"/>
      <c r="O108" s="67"/>
      <c r="P108" s="67"/>
      <c r="Q108" s="67"/>
      <c r="R108" s="67"/>
      <c r="S108" s="67"/>
      <c r="T108" s="68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20" t="s">
        <v>167</v>
      </c>
      <c r="AU108" s="20" t="s">
        <v>88</v>
      </c>
    </row>
    <row r="109" spans="1:47" s="2" customFormat="1" ht="243.75" customHeight="1">
      <c r="A109" s="37"/>
      <c r="B109" s="38"/>
      <c r="C109" s="39"/>
      <c r="D109" s="197" t="s">
        <v>255</v>
      </c>
      <c r="E109" s="39"/>
      <c r="F109" s="244" t="s">
        <v>1350</v>
      </c>
      <c r="G109" s="39"/>
      <c r="H109" s="39"/>
      <c r="I109" s="220"/>
      <c r="J109" s="39"/>
      <c r="K109" s="39"/>
      <c r="L109" s="42"/>
      <c r="M109" s="221"/>
      <c r="N109" s="222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255</v>
      </c>
      <c r="AU109" s="20" t="s">
        <v>88</v>
      </c>
    </row>
    <row r="110" spans="2:63" s="12" customFormat="1" ht="22.9" customHeight="1">
      <c r="B110" s="166"/>
      <c r="C110" s="167"/>
      <c r="D110" s="168" t="s">
        <v>72</v>
      </c>
      <c r="E110" s="180" t="s">
        <v>1351</v>
      </c>
      <c r="F110" s="180" t="s">
        <v>1352</v>
      </c>
      <c r="G110" s="167"/>
      <c r="H110" s="167"/>
      <c r="I110" s="170"/>
      <c r="J110" s="181">
        <f>BK110</f>
        <v>0</v>
      </c>
      <c r="K110" s="167"/>
      <c r="L110" s="172"/>
      <c r="M110" s="173"/>
      <c r="N110" s="174"/>
      <c r="O110" s="174"/>
      <c r="P110" s="175">
        <f>SUM(P111:P113)</f>
        <v>0</v>
      </c>
      <c r="Q110" s="174"/>
      <c r="R110" s="175">
        <f>SUM(R111:R113)</f>
        <v>0</v>
      </c>
      <c r="S110" s="174"/>
      <c r="T110" s="176">
        <f>SUM(T111:T113)</f>
        <v>0</v>
      </c>
      <c r="AR110" s="177" t="s">
        <v>179</v>
      </c>
      <c r="AT110" s="178" t="s">
        <v>72</v>
      </c>
      <c r="AU110" s="178" t="s">
        <v>81</v>
      </c>
      <c r="AY110" s="177" t="s">
        <v>151</v>
      </c>
      <c r="BK110" s="179">
        <f>SUM(BK111:BK113)</f>
        <v>0</v>
      </c>
    </row>
    <row r="111" spans="1:65" s="2" customFormat="1" ht="16.5" customHeight="1">
      <c r="A111" s="37"/>
      <c r="B111" s="38"/>
      <c r="C111" s="182" t="s">
        <v>204</v>
      </c>
      <c r="D111" s="182" t="s">
        <v>153</v>
      </c>
      <c r="E111" s="183" t="s">
        <v>1353</v>
      </c>
      <c r="F111" s="184" t="s">
        <v>1354</v>
      </c>
      <c r="G111" s="185" t="s">
        <v>620</v>
      </c>
      <c r="H111" s="186">
        <v>1</v>
      </c>
      <c r="I111" s="187"/>
      <c r="J111" s="188">
        <f>ROUND(I111*H111,2)</f>
        <v>0</v>
      </c>
      <c r="K111" s="184" t="s">
        <v>165</v>
      </c>
      <c r="L111" s="42"/>
      <c r="M111" s="189" t="s">
        <v>21</v>
      </c>
      <c r="N111" s="190" t="s">
        <v>45</v>
      </c>
      <c r="O111" s="67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3" t="s">
        <v>1313</v>
      </c>
      <c r="AT111" s="193" t="s">
        <v>153</v>
      </c>
      <c r="AU111" s="193" t="s">
        <v>88</v>
      </c>
      <c r="AY111" s="20" t="s">
        <v>151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20" t="s">
        <v>88</v>
      </c>
      <c r="BK111" s="194">
        <f>ROUND(I111*H111,2)</f>
        <v>0</v>
      </c>
      <c r="BL111" s="20" t="s">
        <v>1313</v>
      </c>
      <c r="BM111" s="193" t="s">
        <v>1355</v>
      </c>
    </row>
    <row r="112" spans="1:47" s="2" customFormat="1" ht="11.25">
      <c r="A112" s="37"/>
      <c r="B112" s="38"/>
      <c r="C112" s="39"/>
      <c r="D112" s="218" t="s">
        <v>167</v>
      </c>
      <c r="E112" s="39"/>
      <c r="F112" s="219" t="s">
        <v>1356</v>
      </c>
      <c r="G112" s="39"/>
      <c r="H112" s="39"/>
      <c r="I112" s="220"/>
      <c r="J112" s="39"/>
      <c r="K112" s="39"/>
      <c r="L112" s="42"/>
      <c r="M112" s="221"/>
      <c r="N112" s="222"/>
      <c r="O112" s="67"/>
      <c r="P112" s="67"/>
      <c r="Q112" s="67"/>
      <c r="R112" s="67"/>
      <c r="S112" s="67"/>
      <c r="T112" s="6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20" t="s">
        <v>167</v>
      </c>
      <c r="AU112" s="20" t="s">
        <v>88</v>
      </c>
    </row>
    <row r="113" spans="1:47" s="2" customFormat="1" ht="63" customHeight="1">
      <c r="A113" s="37"/>
      <c r="B113" s="38"/>
      <c r="C113" s="39"/>
      <c r="D113" s="197" t="s">
        <v>255</v>
      </c>
      <c r="E113" s="39"/>
      <c r="F113" s="244" t="s">
        <v>1357</v>
      </c>
      <c r="G113" s="39"/>
      <c r="H113" s="39"/>
      <c r="I113" s="220"/>
      <c r="J113" s="39"/>
      <c r="K113" s="39"/>
      <c r="L113" s="42"/>
      <c r="M113" s="221"/>
      <c r="N113" s="222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255</v>
      </c>
      <c r="AU113" s="20" t="s">
        <v>88</v>
      </c>
    </row>
    <row r="114" spans="2:63" s="12" customFormat="1" ht="22.9" customHeight="1">
      <c r="B114" s="166"/>
      <c r="C114" s="167"/>
      <c r="D114" s="168" t="s">
        <v>72</v>
      </c>
      <c r="E114" s="180" t="s">
        <v>1358</v>
      </c>
      <c r="F114" s="180" t="s">
        <v>1359</v>
      </c>
      <c r="G114" s="167"/>
      <c r="H114" s="167"/>
      <c r="I114" s="170"/>
      <c r="J114" s="181">
        <f>BK114</f>
        <v>0</v>
      </c>
      <c r="K114" s="167"/>
      <c r="L114" s="172"/>
      <c r="M114" s="173"/>
      <c r="N114" s="174"/>
      <c r="O114" s="174"/>
      <c r="P114" s="175">
        <f>SUM(P115:P116)</f>
        <v>0</v>
      </c>
      <c r="Q114" s="174"/>
      <c r="R114" s="175">
        <f>SUM(R115:R116)</f>
        <v>0</v>
      </c>
      <c r="S114" s="174"/>
      <c r="T114" s="176">
        <f>SUM(T115:T116)</f>
        <v>0</v>
      </c>
      <c r="AR114" s="177" t="s">
        <v>179</v>
      </c>
      <c r="AT114" s="178" t="s">
        <v>72</v>
      </c>
      <c r="AU114" s="178" t="s">
        <v>81</v>
      </c>
      <c r="AY114" s="177" t="s">
        <v>151</v>
      </c>
      <c r="BK114" s="179">
        <f>SUM(BK115:BK116)</f>
        <v>0</v>
      </c>
    </row>
    <row r="115" spans="1:65" s="2" customFormat="1" ht="16.5" customHeight="1">
      <c r="A115" s="37"/>
      <c r="B115" s="38"/>
      <c r="C115" s="182" t="s">
        <v>210</v>
      </c>
      <c r="D115" s="182" t="s">
        <v>153</v>
      </c>
      <c r="E115" s="183" t="s">
        <v>1360</v>
      </c>
      <c r="F115" s="184" t="s">
        <v>1361</v>
      </c>
      <c r="G115" s="185" t="s">
        <v>620</v>
      </c>
      <c r="H115" s="186">
        <v>1</v>
      </c>
      <c r="I115" s="187"/>
      <c r="J115" s="188">
        <f>ROUND(I115*H115,2)</f>
        <v>0</v>
      </c>
      <c r="K115" s="184" t="s">
        <v>156</v>
      </c>
      <c r="L115" s="42"/>
      <c r="M115" s="189" t="s">
        <v>21</v>
      </c>
      <c r="N115" s="190" t="s">
        <v>45</v>
      </c>
      <c r="O115" s="67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3" t="s">
        <v>1313</v>
      </c>
      <c r="AT115" s="193" t="s">
        <v>153</v>
      </c>
      <c r="AU115" s="193" t="s">
        <v>88</v>
      </c>
      <c r="AY115" s="20" t="s">
        <v>151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0" t="s">
        <v>88</v>
      </c>
      <c r="BK115" s="194">
        <f>ROUND(I115*H115,2)</f>
        <v>0</v>
      </c>
      <c r="BL115" s="20" t="s">
        <v>1313</v>
      </c>
      <c r="BM115" s="193" t="s">
        <v>1362</v>
      </c>
    </row>
    <row r="116" spans="1:47" s="2" customFormat="1" ht="55.5" customHeight="1">
      <c r="A116" s="37"/>
      <c r="B116" s="38"/>
      <c r="C116" s="39"/>
      <c r="D116" s="197" t="s">
        <v>255</v>
      </c>
      <c r="E116" s="39"/>
      <c r="F116" s="244" t="s">
        <v>1363</v>
      </c>
      <c r="G116" s="39"/>
      <c r="H116" s="39"/>
      <c r="I116" s="220"/>
      <c r="J116" s="39"/>
      <c r="K116" s="39"/>
      <c r="L116" s="42"/>
      <c r="M116" s="255"/>
      <c r="N116" s="256"/>
      <c r="O116" s="257"/>
      <c r="P116" s="257"/>
      <c r="Q116" s="257"/>
      <c r="R116" s="257"/>
      <c r="S116" s="257"/>
      <c r="T116" s="25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20" t="s">
        <v>255</v>
      </c>
      <c r="AU116" s="20" t="s">
        <v>88</v>
      </c>
    </row>
    <row r="117" spans="1:31" s="2" customFormat="1" ht="6.95" customHeight="1">
      <c r="A117" s="37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42"/>
      <c r="M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</sheetData>
  <sheetProtection algorithmName="SHA-512" hashValue="kCMEXvIlUhpUS79Kj1mzs5xpm/PMzK+HqnTQO1O8OrGBnV0x5O2c/cFkOpBpetrMplXCR7BG5EQX/PS7q0dTyg==" saltValue="BxADg55pMSkmYErScsIztpU6AflYMFmSPAokEnIpMsh+urrVM4K0/F9qX+EYrulHNd00K/JmKvcHI1mlBEPW9g==" spinCount="100000" sheet="1" objects="1" scenarios="1" formatColumns="0" formatRows="0" autoFilter="0"/>
  <autoFilter ref="C84:K116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1/011503000"/>
    <hyperlink ref="F91" r:id="rId2" display="https://podminky.urs.cz/item/CS_URS_2022_01/012002000"/>
    <hyperlink ref="F96" r:id="rId3" display="https://podminky.urs.cz/item/CS_URS_2022_01/013254000"/>
    <hyperlink ref="F100" r:id="rId4" display="https://podminky.urs.cz/item/CS_URS_2022_01/030001000"/>
    <hyperlink ref="F106" r:id="rId5" display="https://podminky.urs.cz/item/CS_URS_2022_01/044002000"/>
    <hyperlink ref="F108" r:id="rId6" display="https://podminky.urs.cz/item/CS_URS_2022_01/045002000"/>
    <hyperlink ref="F112" r:id="rId7" display="https://podminky.urs.cz/item/CS_URS_2022_01/071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2"/>
      <c r="C3" s="113"/>
      <c r="D3" s="113"/>
      <c r="E3" s="113"/>
      <c r="F3" s="113"/>
      <c r="G3" s="113"/>
      <c r="H3" s="23"/>
    </row>
    <row r="4" spans="2:8" s="1" customFormat="1" ht="24.95" customHeight="1">
      <c r="B4" s="23"/>
      <c r="C4" s="114" t="s">
        <v>1364</v>
      </c>
      <c r="H4" s="23"/>
    </row>
    <row r="5" spans="2:8" s="1" customFormat="1" ht="12" customHeight="1">
      <c r="B5" s="23"/>
      <c r="C5" s="259" t="s">
        <v>13</v>
      </c>
      <c r="D5" s="410" t="s">
        <v>14</v>
      </c>
      <c r="E5" s="403"/>
      <c r="F5" s="403"/>
      <c r="H5" s="23"/>
    </row>
    <row r="6" spans="2:8" s="1" customFormat="1" ht="36.95" customHeight="1">
      <c r="B6" s="23"/>
      <c r="C6" s="260" t="s">
        <v>16</v>
      </c>
      <c r="D6" s="414" t="s">
        <v>17</v>
      </c>
      <c r="E6" s="403"/>
      <c r="F6" s="403"/>
      <c r="H6" s="23"/>
    </row>
    <row r="7" spans="2:8" s="1" customFormat="1" ht="16.5" customHeight="1">
      <c r="B7" s="23"/>
      <c r="C7" s="116" t="s">
        <v>24</v>
      </c>
      <c r="D7" s="118" t="str">
        <f>'Rekapitulace stavby'!AN8</f>
        <v>24. 10. 2022</v>
      </c>
      <c r="H7" s="23"/>
    </row>
    <row r="8" spans="1:8" s="2" customFormat="1" ht="10.9" customHeight="1">
      <c r="A8" s="37"/>
      <c r="B8" s="42"/>
      <c r="C8" s="37"/>
      <c r="D8" s="37"/>
      <c r="E8" s="37"/>
      <c r="F8" s="37"/>
      <c r="G8" s="37"/>
      <c r="H8" s="42"/>
    </row>
    <row r="9" spans="1:8" s="11" customFormat="1" ht="29.25" customHeight="1">
      <c r="A9" s="155"/>
      <c r="B9" s="261"/>
      <c r="C9" s="262" t="s">
        <v>54</v>
      </c>
      <c r="D9" s="263" t="s">
        <v>55</v>
      </c>
      <c r="E9" s="263" t="s">
        <v>138</v>
      </c>
      <c r="F9" s="264" t="s">
        <v>1365</v>
      </c>
      <c r="G9" s="155"/>
      <c r="H9" s="261"/>
    </row>
    <row r="10" spans="1:8" s="2" customFormat="1" ht="26.45" customHeight="1">
      <c r="A10" s="37"/>
      <c r="B10" s="42"/>
      <c r="C10" s="265" t="s">
        <v>1366</v>
      </c>
      <c r="D10" s="265" t="s">
        <v>79</v>
      </c>
      <c r="E10" s="37"/>
      <c r="F10" s="37"/>
      <c r="G10" s="37"/>
      <c r="H10" s="42"/>
    </row>
    <row r="11" spans="1:8" s="2" customFormat="1" ht="16.9" customHeight="1">
      <c r="A11" s="37"/>
      <c r="B11" s="42"/>
      <c r="C11" s="266" t="s">
        <v>94</v>
      </c>
      <c r="D11" s="267" t="s">
        <v>95</v>
      </c>
      <c r="E11" s="268" t="s">
        <v>96</v>
      </c>
      <c r="F11" s="269">
        <v>38</v>
      </c>
      <c r="G11" s="37"/>
      <c r="H11" s="42"/>
    </row>
    <row r="12" spans="1:8" s="2" customFormat="1" ht="16.9" customHeight="1">
      <c r="A12" s="37"/>
      <c r="B12" s="42"/>
      <c r="C12" s="270" t="s">
        <v>21</v>
      </c>
      <c r="D12" s="270" t="s">
        <v>402</v>
      </c>
      <c r="E12" s="20" t="s">
        <v>21</v>
      </c>
      <c r="F12" s="271">
        <v>38</v>
      </c>
      <c r="G12" s="37"/>
      <c r="H12" s="42"/>
    </row>
    <row r="13" spans="1:8" s="2" customFormat="1" ht="16.9" customHeight="1">
      <c r="A13" s="37"/>
      <c r="B13" s="42"/>
      <c r="C13" s="270" t="s">
        <v>94</v>
      </c>
      <c r="D13" s="270" t="s">
        <v>161</v>
      </c>
      <c r="E13" s="20" t="s">
        <v>21</v>
      </c>
      <c r="F13" s="271">
        <v>38</v>
      </c>
      <c r="G13" s="37"/>
      <c r="H13" s="42"/>
    </row>
    <row r="14" spans="1:8" s="2" customFormat="1" ht="16.9" customHeight="1">
      <c r="A14" s="37"/>
      <c r="B14" s="42"/>
      <c r="C14" s="272" t="s">
        <v>1367</v>
      </c>
      <c r="D14" s="37"/>
      <c r="E14" s="37"/>
      <c r="F14" s="37"/>
      <c r="G14" s="37"/>
      <c r="H14" s="42"/>
    </row>
    <row r="15" spans="1:8" s="2" customFormat="1" ht="16.9" customHeight="1">
      <c r="A15" s="37"/>
      <c r="B15" s="42"/>
      <c r="C15" s="270" t="s">
        <v>398</v>
      </c>
      <c r="D15" s="270" t="s">
        <v>1368</v>
      </c>
      <c r="E15" s="20" t="s">
        <v>96</v>
      </c>
      <c r="F15" s="271">
        <v>38</v>
      </c>
      <c r="G15" s="37"/>
      <c r="H15" s="42"/>
    </row>
    <row r="16" spans="1:8" s="2" customFormat="1" ht="16.9" customHeight="1">
      <c r="A16" s="37"/>
      <c r="B16" s="42"/>
      <c r="C16" s="270" t="s">
        <v>154</v>
      </c>
      <c r="D16" s="270" t="s">
        <v>1369</v>
      </c>
      <c r="E16" s="20" t="s">
        <v>96</v>
      </c>
      <c r="F16" s="271">
        <v>30.4</v>
      </c>
      <c r="G16" s="37"/>
      <c r="H16" s="42"/>
    </row>
    <row r="17" spans="1:8" s="2" customFormat="1" ht="16.9" customHeight="1">
      <c r="A17" s="37"/>
      <c r="B17" s="42"/>
      <c r="C17" s="270" t="s">
        <v>163</v>
      </c>
      <c r="D17" s="270" t="s">
        <v>1369</v>
      </c>
      <c r="E17" s="20" t="s">
        <v>96</v>
      </c>
      <c r="F17" s="271">
        <v>7.6</v>
      </c>
      <c r="G17" s="37"/>
      <c r="H17" s="42"/>
    </row>
    <row r="18" spans="1:8" s="2" customFormat="1" ht="16.9" customHeight="1">
      <c r="A18" s="37"/>
      <c r="B18" s="42"/>
      <c r="C18" s="270" t="s">
        <v>186</v>
      </c>
      <c r="D18" s="270" t="s">
        <v>1370</v>
      </c>
      <c r="E18" s="20" t="s">
        <v>96</v>
      </c>
      <c r="F18" s="271">
        <v>38</v>
      </c>
      <c r="G18" s="37"/>
      <c r="H18" s="42"/>
    </row>
    <row r="19" spans="1:8" s="2" customFormat="1" ht="16.9" customHeight="1">
      <c r="A19" s="37"/>
      <c r="B19" s="42"/>
      <c r="C19" s="270" t="s">
        <v>265</v>
      </c>
      <c r="D19" s="270" t="s">
        <v>1371</v>
      </c>
      <c r="E19" s="20" t="s">
        <v>96</v>
      </c>
      <c r="F19" s="271">
        <v>116.75</v>
      </c>
      <c r="G19" s="37"/>
      <c r="H19" s="42"/>
    </row>
    <row r="20" spans="1:8" s="2" customFormat="1" ht="16.9" customHeight="1">
      <c r="A20" s="37"/>
      <c r="B20" s="42"/>
      <c r="C20" s="270" t="s">
        <v>377</v>
      </c>
      <c r="D20" s="270" t="s">
        <v>1372</v>
      </c>
      <c r="E20" s="20" t="s">
        <v>96</v>
      </c>
      <c r="F20" s="271">
        <v>111</v>
      </c>
      <c r="G20" s="37"/>
      <c r="H20" s="42"/>
    </row>
    <row r="21" spans="1:8" s="2" customFormat="1" ht="16.9" customHeight="1">
      <c r="A21" s="37"/>
      <c r="B21" s="42"/>
      <c r="C21" s="270" t="s">
        <v>699</v>
      </c>
      <c r="D21" s="270" t="s">
        <v>1373</v>
      </c>
      <c r="E21" s="20" t="s">
        <v>96</v>
      </c>
      <c r="F21" s="271">
        <v>88.8</v>
      </c>
      <c r="G21" s="37"/>
      <c r="H21" s="42"/>
    </row>
    <row r="22" spans="1:8" s="2" customFormat="1" ht="16.9" customHeight="1">
      <c r="A22" s="37"/>
      <c r="B22" s="42"/>
      <c r="C22" s="270" t="s">
        <v>404</v>
      </c>
      <c r="D22" s="270" t="s">
        <v>405</v>
      </c>
      <c r="E22" s="20" t="s">
        <v>96</v>
      </c>
      <c r="F22" s="271">
        <v>7.98</v>
      </c>
      <c r="G22" s="37"/>
      <c r="H22" s="42"/>
    </row>
    <row r="23" spans="1:8" s="2" customFormat="1" ht="16.9" customHeight="1">
      <c r="A23" s="37"/>
      <c r="B23" s="42"/>
      <c r="C23" s="266" t="s">
        <v>98</v>
      </c>
      <c r="D23" s="267" t="s">
        <v>99</v>
      </c>
      <c r="E23" s="268" t="s">
        <v>96</v>
      </c>
      <c r="F23" s="269">
        <v>73</v>
      </c>
      <c r="G23" s="37"/>
      <c r="H23" s="42"/>
    </row>
    <row r="24" spans="1:8" s="2" customFormat="1" ht="16.9" customHeight="1">
      <c r="A24" s="37"/>
      <c r="B24" s="42"/>
      <c r="C24" s="270" t="s">
        <v>21</v>
      </c>
      <c r="D24" s="270" t="s">
        <v>391</v>
      </c>
      <c r="E24" s="20" t="s">
        <v>21</v>
      </c>
      <c r="F24" s="271">
        <v>73</v>
      </c>
      <c r="G24" s="37"/>
      <c r="H24" s="42"/>
    </row>
    <row r="25" spans="1:8" s="2" customFormat="1" ht="16.9" customHeight="1">
      <c r="A25" s="37"/>
      <c r="B25" s="42"/>
      <c r="C25" s="270" t="s">
        <v>98</v>
      </c>
      <c r="D25" s="270" t="s">
        <v>161</v>
      </c>
      <c r="E25" s="20" t="s">
        <v>21</v>
      </c>
      <c r="F25" s="271">
        <v>73</v>
      </c>
      <c r="G25" s="37"/>
      <c r="H25" s="42"/>
    </row>
    <row r="26" spans="1:8" s="2" customFormat="1" ht="16.9" customHeight="1">
      <c r="A26" s="37"/>
      <c r="B26" s="42"/>
      <c r="C26" s="272" t="s">
        <v>1367</v>
      </c>
      <c r="D26" s="37"/>
      <c r="E26" s="37"/>
      <c r="F26" s="37"/>
      <c r="G26" s="37"/>
      <c r="H26" s="42"/>
    </row>
    <row r="27" spans="1:8" s="2" customFormat="1" ht="16.9" customHeight="1">
      <c r="A27" s="37"/>
      <c r="B27" s="42"/>
      <c r="C27" s="270" t="s">
        <v>387</v>
      </c>
      <c r="D27" s="270" t="s">
        <v>1374</v>
      </c>
      <c r="E27" s="20" t="s">
        <v>96</v>
      </c>
      <c r="F27" s="271">
        <v>73</v>
      </c>
      <c r="G27" s="37"/>
      <c r="H27" s="42"/>
    </row>
    <row r="28" spans="1:8" s="2" customFormat="1" ht="16.9" customHeight="1">
      <c r="A28" s="37"/>
      <c r="B28" s="42"/>
      <c r="C28" s="270" t="s">
        <v>170</v>
      </c>
      <c r="D28" s="270" t="s">
        <v>1375</v>
      </c>
      <c r="E28" s="20" t="s">
        <v>96</v>
      </c>
      <c r="F28" s="271">
        <v>58.4</v>
      </c>
      <c r="G28" s="37"/>
      <c r="H28" s="42"/>
    </row>
    <row r="29" spans="1:8" s="2" customFormat="1" ht="16.9" customHeight="1">
      <c r="A29" s="37"/>
      <c r="B29" s="42"/>
      <c r="C29" s="270" t="s">
        <v>174</v>
      </c>
      <c r="D29" s="270" t="s">
        <v>1375</v>
      </c>
      <c r="E29" s="20" t="s">
        <v>96</v>
      </c>
      <c r="F29" s="271">
        <v>14.6</v>
      </c>
      <c r="G29" s="37"/>
      <c r="H29" s="42"/>
    </row>
    <row r="30" spans="1:8" s="2" customFormat="1" ht="16.9" customHeight="1">
      <c r="A30" s="37"/>
      <c r="B30" s="42"/>
      <c r="C30" s="270" t="s">
        <v>192</v>
      </c>
      <c r="D30" s="270" t="s">
        <v>1376</v>
      </c>
      <c r="E30" s="20" t="s">
        <v>96</v>
      </c>
      <c r="F30" s="271">
        <v>73</v>
      </c>
      <c r="G30" s="37"/>
      <c r="H30" s="42"/>
    </row>
    <row r="31" spans="1:8" s="2" customFormat="1" ht="16.9" customHeight="1">
      <c r="A31" s="37"/>
      <c r="B31" s="42"/>
      <c r="C31" s="270" t="s">
        <v>211</v>
      </c>
      <c r="D31" s="270" t="s">
        <v>1377</v>
      </c>
      <c r="E31" s="20" t="s">
        <v>213</v>
      </c>
      <c r="F31" s="271">
        <v>21.9</v>
      </c>
      <c r="G31" s="37"/>
      <c r="H31" s="42"/>
    </row>
    <row r="32" spans="1:8" s="2" customFormat="1" ht="16.9" customHeight="1">
      <c r="A32" s="37"/>
      <c r="B32" s="42"/>
      <c r="C32" s="270" t="s">
        <v>265</v>
      </c>
      <c r="D32" s="270" t="s">
        <v>1371</v>
      </c>
      <c r="E32" s="20" t="s">
        <v>96</v>
      </c>
      <c r="F32" s="271">
        <v>116.75</v>
      </c>
      <c r="G32" s="37"/>
      <c r="H32" s="42"/>
    </row>
    <row r="33" spans="1:8" s="2" customFormat="1" ht="16.9" customHeight="1">
      <c r="A33" s="37"/>
      <c r="B33" s="42"/>
      <c r="C33" s="270" t="s">
        <v>365</v>
      </c>
      <c r="D33" s="270" t="s">
        <v>1378</v>
      </c>
      <c r="E33" s="20" t="s">
        <v>96</v>
      </c>
      <c r="F33" s="271">
        <v>73</v>
      </c>
      <c r="G33" s="37"/>
      <c r="H33" s="42"/>
    </row>
    <row r="34" spans="1:8" s="2" customFormat="1" ht="16.9" customHeight="1">
      <c r="A34" s="37"/>
      <c r="B34" s="42"/>
      <c r="C34" s="270" t="s">
        <v>377</v>
      </c>
      <c r="D34" s="270" t="s">
        <v>1372</v>
      </c>
      <c r="E34" s="20" t="s">
        <v>96</v>
      </c>
      <c r="F34" s="271">
        <v>111</v>
      </c>
      <c r="G34" s="37"/>
      <c r="H34" s="42"/>
    </row>
    <row r="35" spans="1:8" s="2" customFormat="1" ht="16.9" customHeight="1">
      <c r="A35" s="37"/>
      <c r="B35" s="42"/>
      <c r="C35" s="270" t="s">
        <v>382</v>
      </c>
      <c r="D35" s="270" t="s">
        <v>1379</v>
      </c>
      <c r="E35" s="20" t="s">
        <v>96</v>
      </c>
      <c r="F35" s="271">
        <v>73</v>
      </c>
      <c r="G35" s="37"/>
      <c r="H35" s="42"/>
    </row>
    <row r="36" spans="1:8" s="2" customFormat="1" ht="16.9" customHeight="1">
      <c r="A36" s="37"/>
      <c r="B36" s="42"/>
      <c r="C36" s="270" t="s">
        <v>699</v>
      </c>
      <c r="D36" s="270" t="s">
        <v>1373</v>
      </c>
      <c r="E36" s="20" t="s">
        <v>96</v>
      </c>
      <c r="F36" s="271">
        <v>88.8</v>
      </c>
      <c r="G36" s="37"/>
      <c r="H36" s="42"/>
    </row>
    <row r="37" spans="1:8" s="2" customFormat="1" ht="16.9" customHeight="1">
      <c r="A37" s="37"/>
      <c r="B37" s="42"/>
      <c r="C37" s="270" t="s">
        <v>393</v>
      </c>
      <c r="D37" s="270" t="s">
        <v>394</v>
      </c>
      <c r="E37" s="20" t="s">
        <v>96</v>
      </c>
      <c r="F37" s="271">
        <v>15.33</v>
      </c>
      <c r="G37" s="37"/>
      <c r="H37" s="42"/>
    </row>
    <row r="38" spans="1:8" s="2" customFormat="1" ht="16.9" customHeight="1">
      <c r="A38" s="37"/>
      <c r="B38" s="42"/>
      <c r="C38" s="266" t="s">
        <v>102</v>
      </c>
      <c r="D38" s="267" t="s">
        <v>103</v>
      </c>
      <c r="E38" s="268" t="s">
        <v>96</v>
      </c>
      <c r="F38" s="269">
        <v>73.522</v>
      </c>
      <c r="G38" s="37"/>
      <c r="H38" s="42"/>
    </row>
    <row r="39" spans="1:8" s="2" customFormat="1" ht="16.9" customHeight="1">
      <c r="A39" s="37"/>
      <c r="B39" s="42"/>
      <c r="C39" s="270" t="s">
        <v>21</v>
      </c>
      <c r="D39" s="270" t="s">
        <v>777</v>
      </c>
      <c r="E39" s="20" t="s">
        <v>21</v>
      </c>
      <c r="F39" s="271">
        <v>0</v>
      </c>
      <c r="G39" s="37"/>
      <c r="H39" s="42"/>
    </row>
    <row r="40" spans="1:8" s="2" customFormat="1" ht="16.9" customHeight="1">
      <c r="A40" s="37"/>
      <c r="B40" s="42"/>
      <c r="C40" s="270" t="s">
        <v>21</v>
      </c>
      <c r="D40" s="270" t="s">
        <v>778</v>
      </c>
      <c r="E40" s="20" t="s">
        <v>21</v>
      </c>
      <c r="F40" s="271">
        <v>18.452</v>
      </c>
      <c r="G40" s="37"/>
      <c r="H40" s="42"/>
    </row>
    <row r="41" spans="1:8" s="2" customFormat="1" ht="16.9" customHeight="1">
      <c r="A41" s="37"/>
      <c r="B41" s="42"/>
      <c r="C41" s="270" t="s">
        <v>21</v>
      </c>
      <c r="D41" s="270" t="s">
        <v>779</v>
      </c>
      <c r="E41" s="20" t="s">
        <v>21</v>
      </c>
      <c r="F41" s="271">
        <v>23.4</v>
      </c>
      <c r="G41" s="37"/>
      <c r="H41" s="42"/>
    </row>
    <row r="42" spans="1:8" s="2" customFormat="1" ht="16.9" customHeight="1">
      <c r="A42" s="37"/>
      <c r="B42" s="42"/>
      <c r="C42" s="270" t="s">
        <v>21</v>
      </c>
      <c r="D42" s="270" t="s">
        <v>780</v>
      </c>
      <c r="E42" s="20" t="s">
        <v>21</v>
      </c>
      <c r="F42" s="271">
        <v>21.67</v>
      </c>
      <c r="G42" s="37"/>
      <c r="H42" s="42"/>
    </row>
    <row r="43" spans="1:8" s="2" customFormat="1" ht="16.9" customHeight="1">
      <c r="A43" s="37"/>
      <c r="B43" s="42"/>
      <c r="C43" s="270" t="s">
        <v>21</v>
      </c>
      <c r="D43" s="270" t="s">
        <v>210</v>
      </c>
      <c r="E43" s="20" t="s">
        <v>21</v>
      </c>
      <c r="F43" s="271">
        <v>10</v>
      </c>
      <c r="G43" s="37"/>
      <c r="H43" s="42"/>
    </row>
    <row r="44" spans="1:8" s="2" customFormat="1" ht="16.9" customHeight="1">
      <c r="A44" s="37"/>
      <c r="B44" s="42"/>
      <c r="C44" s="270" t="s">
        <v>102</v>
      </c>
      <c r="D44" s="270" t="s">
        <v>228</v>
      </c>
      <c r="E44" s="20" t="s">
        <v>21</v>
      </c>
      <c r="F44" s="271">
        <v>73.522</v>
      </c>
      <c r="G44" s="37"/>
      <c r="H44" s="42"/>
    </row>
    <row r="45" spans="1:8" s="2" customFormat="1" ht="16.9" customHeight="1">
      <c r="A45" s="37"/>
      <c r="B45" s="42"/>
      <c r="C45" s="272" t="s">
        <v>1367</v>
      </c>
      <c r="D45" s="37"/>
      <c r="E45" s="37"/>
      <c r="F45" s="37"/>
      <c r="G45" s="37"/>
      <c r="H45" s="42"/>
    </row>
    <row r="46" spans="1:8" s="2" customFormat="1" ht="16.9" customHeight="1">
      <c r="A46" s="37"/>
      <c r="B46" s="42"/>
      <c r="C46" s="270" t="s">
        <v>773</v>
      </c>
      <c r="D46" s="270" t="s">
        <v>1380</v>
      </c>
      <c r="E46" s="20" t="s">
        <v>96</v>
      </c>
      <c r="F46" s="271">
        <v>73.522</v>
      </c>
      <c r="G46" s="37"/>
      <c r="H46" s="42"/>
    </row>
    <row r="47" spans="1:8" s="2" customFormat="1" ht="16.9" customHeight="1">
      <c r="A47" s="37"/>
      <c r="B47" s="42"/>
      <c r="C47" s="270" t="s">
        <v>338</v>
      </c>
      <c r="D47" s="270" t="s">
        <v>1381</v>
      </c>
      <c r="E47" s="20" t="s">
        <v>96</v>
      </c>
      <c r="F47" s="271">
        <v>73.522</v>
      </c>
      <c r="G47" s="37"/>
      <c r="H47" s="42"/>
    </row>
    <row r="48" spans="1:8" s="2" customFormat="1" ht="16.9" customHeight="1">
      <c r="A48" s="37"/>
      <c r="B48" s="42"/>
      <c r="C48" s="270" t="s">
        <v>481</v>
      </c>
      <c r="D48" s="270" t="s">
        <v>1382</v>
      </c>
      <c r="E48" s="20" t="s">
        <v>96</v>
      </c>
      <c r="F48" s="271">
        <v>73.522</v>
      </c>
      <c r="G48" s="37"/>
      <c r="H48" s="42"/>
    </row>
    <row r="49" spans="1:8" s="2" customFormat="1" ht="16.9" customHeight="1">
      <c r="A49" s="37"/>
      <c r="B49" s="42"/>
      <c r="C49" s="270" t="s">
        <v>486</v>
      </c>
      <c r="D49" s="270" t="s">
        <v>1383</v>
      </c>
      <c r="E49" s="20" t="s">
        <v>96</v>
      </c>
      <c r="F49" s="271">
        <v>73.522</v>
      </c>
      <c r="G49" s="37"/>
      <c r="H49" s="42"/>
    </row>
    <row r="50" spans="1:8" s="2" customFormat="1" ht="16.9" customHeight="1">
      <c r="A50" s="37"/>
      <c r="B50" s="42"/>
      <c r="C50" s="270" t="s">
        <v>491</v>
      </c>
      <c r="D50" s="270" t="s">
        <v>1384</v>
      </c>
      <c r="E50" s="20" t="s">
        <v>96</v>
      </c>
      <c r="F50" s="271">
        <v>73.522</v>
      </c>
      <c r="G50" s="37"/>
      <c r="H50" s="42"/>
    </row>
    <row r="51" spans="1:8" s="2" customFormat="1" ht="16.9" customHeight="1">
      <c r="A51" s="37"/>
      <c r="B51" s="42"/>
      <c r="C51" s="270" t="s">
        <v>496</v>
      </c>
      <c r="D51" s="270" t="s">
        <v>1385</v>
      </c>
      <c r="E51" s="20" t="s">
        <v>96</v>
      </c>
      <c r="F51" s="271">
        <v>441.132</v>
      </c>
      <c r="G51" s="37"/>
      <c r="H51" s="42"/>
    </row>
    <row r="52" spans="1:8" s="2" customFormat="1" ht="16.9" customHeight="1">
      <c r="A52" s="37"/>
      <c r="B52" s="42"/>
      <c r="C52" s="270" t="s">
        <v>782</v>
      </c>
      <c r="D52" s="270" t="s">
        <v>1386</v>
      </c>
      <c r="E52" s="20" t="s">
        <v>96</v>
      </c>
      <c r="F52" s="271">
        <v>73.522</v>
      </c>
      <c r="G52" s="37"/>
      <c r="H52" s="42"/>
    </row>
    <row r="53" spans="1:8" s="2" customFormat="1" ht="16.9" customHeight="1">
      <c r="A53" s="37"/>
      <c r="B53" s="42"/>
      <c r="C53" s="270" t="s">
        <v>792</v>
      </c>
      <c r="D53" s="270" t="s">
        <v>1387</v>
      </c>
      <c r="E53" s="20" t="s">
        <v>96</v>
      </c>
      <c r="F53" s="271">
        <v>88.226</v>
      </c>
      <c r="G53" s="37"/>
      <c r="H53" s="42"/>
    </row>
    <row r="54" spans="1:8" s="2" customFormat="1" ht="16.9" customHeight="1">
      <c r="A54" s="37"/>
      <c r="B54" s="42"/>
      <c r="C54" s="270" t="s">
        <v>806</v>
      </c>
      <c r="D54" s="270" t="s">
        <v>1388</v>
      </c>
      <c r="E54" s="20" t="s">
        <v>589</v>
      </c>
      <c r="F54" s="271">
        <v>294.088</v>
      </c>
      <c r="G54" s="37"/>
      <c r="H54" s="42"/>
    </row>
    <row r="55" spans="1:8" s="2" customFormat="1" ht="16.9" customHeight="1">
      <c r="A55" s="37"/>
      <c r="B55" s="42"/>
      <c r="C55" s="270" t="s">
        <v>812</v>
      </c>
      <c r="D55" s="270" t="s">
        <v>1389</v>
      </c>
      <c r="E55" s="20" t="s">
        <v>96</v>
      </c>
      <c r="F55" s="271">
        <v>73.522</v>
      </c>
      <c r="G55" s="37"/>
      <c r="H55" s="42"/>
    </row>
    <row r="56" spans="1:8" s="2" customFormat="1" ht="16.9" customHeight="1">
      <c r="A56" s="37"/>
      <c r="B56" s="42"/>
      <c r="C56" s="270" t="s">
        <v>723</v>
      </c>
      <c r="D56" s="270" t="s">
        <v>1390</v>
      </c>
      <c r="E56" s="20" t="s">
        <v>96</v>
      </c>
      <c r="F56" s="271">
        <v>454.716</v>
      </c>
      <c r="G56" s="37"/>
      <c r="H56" s="42"/>
    </row>
    <row r="57" spans="1:8" s="2" customFormat="1" ht="16.9" customHeight="1">
      <c r="A57" s="37"/>
      <c r="B57" s="42"/>
      <c r="C57" s="270" t="s">
        <v>729</v>
      </c>
      <c r="D57" s="270" t="s">
        <v>1391</v>
      </c>
      <c r="E57" s="20" t="s">
        <v>96</v>
      </c>
      <c r="F57" s="271">
        <v>454.716</v>
      </c>
      <c r="G57" s="37"/>
      <c r="H57" s="42"/>
    </row>
    <row r="58" spans="1:8" s="2" customFormat="1" ht="16.9" customHeight="1">
      <c r="A58" s="37"/>
      <c r="B58" s="42"/>
      <c r="C58" s="266" t="s">
        <v>105</v>
      </c>
      <c r="D58" s="267" t="s">
        <v>106</v>
      </c>
      <c r="E58" s="268" t="s">
        <v>96</v>
      </c>
      <c r="F58" s="269">
        <v>31.785</v>
      </c>
      <c r="G58" s="37"/>
      <c r="H58" s="42"/>
    </row>
    <row r="59" spans="1:8" s="2" customFormat="1" ht="16.9" customHeight="1">
      <c r="A59" s="37"/>
      <c r="B59" s="42"/>
      <c r="C59" s="270" t="s">
        <v>21</v>
      </c>
      <c r="D59" s="270" t="s">
        <v>450</v>
      </c>
      <c r="E59" s="20" t="s">
        <v>21</v>
      </c>
      <c r="F59" s="271">
        <v>0</v>
      </c>
      <c r="G59" s="37"/>
      <c r="H59" s="42"/>
    </row>
    <row r="60" spans="1:8" s="2" customFormat="1" ht="16.9" customHeight="1">
      <c r="A60" s="37"/>
      <c r="B60" s="42"/>
      <c r="C60" s="270" t="s">
        <v>21</v>
      </c>
      <c r="D60" s="270" t="s">
        <v>451</v>
      </c>
      <c r="E60" s="20" t="s">
        <v>21</v>
      </c>
      <c r="F60" s="271">
        <v>26.785</v>
      </c>
      <c r="G60" s="37"/>
      <c r="H60" s="42"/>
    </row>
    <row r="61" spans="1:8" s="2" customFormat="1" ht="16.9" customHeight="1">
      <c r="A61" s="37"/>
      <c r="B61" s="42"/>
      <c r="C61" s="270" t="s">
        <v>21</v>
      </c>
      <c r="D61" s="270" t="s">
        <v>179</v>
      </c>
      <c r="E61" s="20" t="s">
        <v>21</v>
      </c>
      <c r="F61" s="271">
        <v>5</v>
      </c>
      <c r="G61" s="37"/>
      <c r="H61" s="42"/>
    </row>
    <row r="62" spans="1:8" s="2" customFormat="1" ht="16.9" customHeight="1">
      <c r="A62" s="37"/>
      <c r="B62" s="42"/>
      <c r="C62" s="270" t="s">
        <v>105</v>
      </c>
      <c r="D62" s="270" t="s">
        <v>228</v>
      </c>
      <c r="E62" s="20" t="s">
        <v>21</v>
      </c>
      <c r="F62" s="271">
        <v>31.785</v>
      </c>
      <c r="G62" s="37"/>
      <c r="H62" s="42"/>
    </row>
    <row r="63" spans="1:8" s="2" customFormat="1" ht="16.9" customHeight="1">
      <c r="A63" s="37"/>
      <c r="B63" s="42"/>
      <c r="C63" s="272" t="s">
        <v>1367</v>
      </c>
      <c r="D63" s="37"/>
      <c r="E63" s="37"/>
      <c r="F63" s="37"/>
      <c r="G63" s="37"/>
      <c r="H63" s="42"/>
    </row>
    <row r="64" spans="1:8" s="2" customFormat="1" ht="16.9" customHeight="1">
      <c r="A64" s="37"/>
      <c r="B64" s="42"/>
      <c r="C64" s="270" t="s">
        <v>446</v>
      </c>
      <c r="D64" s="270" t="s">
        <v>1392</v>
      </c>
      <c r="E64" s="20" t="s">
        <v>96</v>
      </c>
      <c r="F64" s="271">
        <v>31.785</v>
      </c>
      <c r="G64" s="37"/>
      <c r="H64" s="42"/>
    </row>
    <row r="65" spans="1:8" s="2" customFormat="1" ht="16.9" customHeight="1">
      <c r="A65" s="37"/>
      <c r="B65" s="42"/>
      <c r="C65" s="270" t="s">
        <v>424</v>
      </c>
      <c r="D65" s="270" t="s">
        <v>1393</v>
      </c>
      <c r="E65" s="20" t="s">
        <v>96</v>
      </c>
      <c r="F65" s="271">
        <v>349.409</v>
      </c>
      <c r="G65" s="37"/>
      <c r="H65" s="42"/>
    </row>
    <row r="66" spans="1:8" s="2" customFormat="1" ht="16.9" customHeight="1">
      <c r="A66" s="37"/>
      <c r="B66" s="42"/>
      <c r="C66" s="270" t="s">
        <v>432</v>
      </c>
      <c r="D66" s="270" t="s">
        <v>1394</v>
      </c>
      <c r="E66" s="20" t="s">
        <v>96</v>
      </c>
      <c r="F66" s="271">
        <v>698.818</v>
      </c>
      <c r="G66" s="37"/>
      <c r="H66" s="42"/>
    </row>
    <row r="67" spans="1:8" s="2" customFormat="1" ht="7.35" customHeight="1">
      <c r="A67" s="37"/>
      <c r="B67" s="136"/>
      <c r="C67" s="137"/>
      <c r="D67" s="137"/>
      <c r="E67" s="137"/>
      <c r="F67" s="137"/>
      <c r="G67" s="137"/>
      <c r="H67" s="42"/>
    </row>
    <row r="68" spans="1:8" s="2" customFormat="1" ht="11.25">
      <c r="A68" s="37"/>
      <c r="B68" s="37"/>
      <c r="C68" s="37"/>
      <c r="D68" s="37"/>
      <c r="E68" s="37"/>
      <c r="F68" s="37"/>
      <c r="G68" s="37"/>
      <c r="H68" s="37"/>
    </row>
  </sheetData>
  <sheetProtection algorithmName="SHA-512" hashValue="idwy7UbllH9kq9O3jfkkGIzHAzl3UbKK+KcSNHszVXZqDYiAF2t5jD3KxNHUp4Gp0VYmCoSLYYIqhkroXtwJKg==" saltValue="rvymBrIDLuGdE7VYEiS6kkwrXICVNdEUf89thJy1JdscQzHXyfso5ixWFv1Mdt4cSEISeTm4mALcUGXW2ZQTBA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7" customFormat="1" ht="45" customHeight="1">
      <c r="B3" s="277"/>
      <c r="C3" s="417" t="s">
        <v>1395</v>
      </c>
      <c r="D3" s="417"/>
      <c r="E3" s="417"/>
      <c r="F3" s="417"/>
      <c r="G3" s="417"/>
      <c r="H3" s="417"/>
      <c r="I3" s="417"/>
      <c r="J3" s="417"/>
      <c r="K3" s="278"/>
    </row>
    <row r="4" spans="2:11" s="1" customFormat="1" ht="25.5" customHeight="1">
      <c r="B4" s="279"/>
      <c r="C4" s="416" t="s">
        <v>1396</v>
      </c>
      <c r="D4" s="416"/>
      <c r="E4" s="416"/>
      <c r="F4" s="416"/>
      <c r="G4" s="416"/>
      <c r="H4" s="416"/>
      <c r="I4" s="416"/>
      <c r="J4" s="416"/>
      <c r="K4" s="280"/>
    </row>
    <row r="5" spans="2:11" s="1" customFormat="1" ht="5.25" customHeight="1">
      <c r="B5" s="279"/>
      <c r="C5" s="281"/>
      <c r="D5" s="281"/>
      <c r="E5" s="281"/>
      <c r="F5" s="281"/>
      <c r="G5" s="281"/>
      <c r="H5" s="281"/>
      <c r="I5" s="281"/>
      <c r="J5" s="281"/>
      <c r="K5" s="280"/>
    </row>
    <row r="6" spans="2:11" s="1" customFormat="1" ht="15" customHeight="1">
      <c r="B6" s="279"/>
      <c r="C6" s="415" t="s">
        <v>1397</v>
      </c>
      <c r="D6" s="415"/>
      <c r="E6" s="415"/>
      <c r="F6" s="415"/>
      <c r="G6" s="415"/>
      <c r="H6" s="415"/>
      <c r="I6" s="415"/>
      <c r="J6" s="415"/>
      <c r="K6" s="280"/>
    </row>
    <row r="7" spans="2:11" s="1" customFormat="1" ht="15" customHeight="1">
      <c r="B7" s="283"/>
      <c r="C7" s="415" t="s">
        <v>1398</v>
      </c>
      <c r="D7" s="415"/>
      <c r="E7" s="415"/>
      <c r="F7" s="415"/>
      <c r="G7" s="415"/>
      <c r="H7" s="415"/>
      <c r="I7" s="415"/>
      <c r="J7" s="415"/>
      <c r="K7" s="280"/>
    </row>
    <row r="8" spans="2:11" s="1" customFormat="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pans="2:11" s="1" customFormat="1" ht="15" customHeight="1">
      <c r="B9" s="283"/>
      <c r="C9" s="415" t="s">
        <v>1399</v>
      </c>
      <c r="D9" s="415"/>
      <c r="E9" s="415"/>
      <c r="F9" s="415"/>
      <c r="G9" s="415"/>
      <c r="H9" s="415"/>
      <c r="I9" s="415"/>
      <c r="J9" s="415"/>
      <c r="K9" s="280"/>
    </row>
    <row r="10" spans="2:11" s="1" customFormat="1" ht="15" customHeight="1">
      <c r="B10" s="283"/>
      <c r="C10" s="282"/>
      <c r="D10" s="415" t="s">
        <v>1400</v>
      </c>
      <c r="E10" s="415"/>
      <c r="F10" s="415"/>
      <c r="G10" s="415"/>
      <c r="H10" s="415"/>
      <c r="I10" s="415"/>
      <c r="J10" s="415"/>
      <c r="K10" s="280"/>
    </row>
    <row r="11" spans="2:11" s="1" customFormat="1" ht="15" customHeight="1">
      <c r="B11" s="283"/>
      <c r="C11" s="284"/>
      <c r="D11" s="415" t="s">
        <v>1401</v>
      </c>
      <c r="E11" s="415"/>
      <c r="F11" s="415"/>
      <c r="G11" s="415"/>
      <c r="H11" s="415"/>
      <c r="I11" s="415"/>
      <c r="J11" s="415"/>
      <c r="K11" s="280"/>
    </row>
    <row r="12" spans="2:11" s="1" customFormat="1" ht="15" customHeight="1">
      <c r="B12" s="283"/>
      <c r="C12" s="284"/>
      <c r="D12" s="282"/>
      <c r="E12" s="282"/>
      <c r="F12" s="282"/>
      <c r="G12" s="282"/>
      <c r="H12" s="282"/>
      <c r="I12" s="282"/>
      <c r="J12" s="282"/>
      <c r="K12" s="280"/>
    </row>
    <row r="13" spans="2:11" s="1" customFormat="1" ht="15" customHeight="1">
      <c r="B13" s="283"/>
      <c r="C13" s="284"/>
      <c r="D13" s="285" t="s">
        <v>1402</v>
      </c>
      <c r="E13" s="282"/>
      <c r="F13" s="282"/>
      <c r="G13" s="282"/>
      <c r="H13" s="282"/>
      <c r="I13" s="282"/>
      <c r="J13" s="282"/>
      <c r="K13" s="280"/>
    </row>
    <row r="14" spans="2:11" s="1" customFormat="1" ht="12.75" customHeight="1">
      <c r="B14" s="283"/>
      <c r="C14" s="284"/>
      <c r="D14" s="284"/>
      <c r="E14" s="284"/>
      <c r="F14" s="284"/>
      <c r="G14" s="284"/>
      <c r="H14" s="284"/>
      <c r="I14" s="284"/>
      <c r="J14" s="284"/>
      <c r="K14" s="280"/>
    </row>
    <row r="15" spans="2:11" s="1" customFormat="1" ht="15" customHeight="1">
      <c r="B15" s="283"/>
      <c r="C15" s="284"/>
      <c r="D15" s="415" t="s">
        <v>1403</v>
      </c>
      <c r="E15" s="415"/>
      <c r="F15" s="415"/>
      <c r="G15" s="415"/>
      <c r="H15" s="415"/>
      <c r="I15" s="415"/>
      <c r="J15" s="415"/>
      <c r="K15" s="280"/>
    </row>
    <row r="16" spans="2:11" s="1" customFormat="1" ht="15" customHeight="1">
      <c r="B16" s="283"/>
      <c r="C16" s="284"/>
      <c r="D16" s="415" t="s">
        <v>1404</v>
      </c>
      <c r="E16" s="415"/>
      <c r="F16" s="415"/>
      <c r="G16" s="415"/>
      <c r="H16" s="415"/>
      <c r="I16" s="415"/>
      <c r="J16" s="415"/>
      <c r="K16" s="280"/>
    </row>
    <row r="17" spans="2:11" s="1" customFormat="1" ht="15" customHeight="1">
      <c r="B17" s="283"/>
      <c r="C17" s="284"/>
      <c r="D17" s="415" t="s">
        <v>1405</v>
      </c>
      <c r="E17" s="415"/>
      <c r="F17" s="415"/>
      <c r="G17" s="415"/>
      <c r="H17" s="415"/>
      <c r="I17" s="415"/>
      <c r="J17" s="415"/>
      <c r="K17" s="280"/>
    </row>
    <row r="18" spans="2:11" s="1" customFormat="1" ht="15" customHeight="1">
      <c r="B18" s="283"/>
      <c r="C18" s="284"/>
      <c r="D18" s="284"/>
      <c r="E18" s="286" t="s">
        <v>80</v>
      </c>
      <c r="F18" s="415" t="s">
        <v>1406</v>
      </c>
      <c r="G18" s="415"/>
      <c r="H18" s="415"/>
      <c r="I18" s="415"/>
      <c r="J18" s="415"/>
      <c r="K18" s="280"/>
    </row>
    <row r="19" spans="2:11" s="1" customFormat="1" ht="15" customHeight="1">
      <c r="B19" s="283"/>
      <c r="C19" s="284"/>
      <c r="D19" s="284"/>
      <c r="E19" s="286" t="s">
        <v>1407</v>
      </c>
      <c r="F19" s="415" t="s">
        <v>1408</v>
      </c>
      <c r="G19" s="415"/>
      <c r="H19" s="415"/>
      <c r="I19" s="415"/>
      <c r="J19" s="415"/>
      <c r="K19" s="280"/>
    </row>
    <row r="20" spans="2:11" s="1" customFormat="1" ht="15" customHeight="1">
      <c r="B20" s="283"/>
      <c r="C20" s="284"/>
      <c r="D20" s="284"/>
      <c r="E20" s="286" t="s">
        <v>1409</v>
      </c>
      <c r="F20" s="415" t="s">
        <v>1410</v>
      </c>
      <c r="G20" s="415"/>
      <c r="H20" s="415"/>
      <c r="I20" s="415"/>
      <c r="J20" s="415"/>
      <c r="K20" s="280"/>
    </row>
    <row r="21" spans="2:11" s="1" customFormat="1" ht="15" customHeight="1">
      <c r="B21" s="283"/>
      <c r="C21" s="284"/>
      <c r="D21" s="284"/>
      <c r="E21" s="286" t="s">
        <v>92</v>
      </c>
      <c r="F21" s="415" t="s">
        <v>91</v>
      </c>
      <c r="G21" s="415"/>
      <c r="H21" s="415"/>
      <c r="I21" s="415"/>
      <c r="J21" s="415"/>
      <c r="K21" s="280"/>
    </row>
    <row r="22" spans="2:11" s="1" customFormat="1" ht="15" customHeight="1">
      <c r="B22" s="283"/>
      <c r="C22" s="284"/>
      <c r="D22" s="284"/>
      <c r="E22" s="286" t="s">
        <v>1411</v>
      </c>
      <c r="F22" s="415" t="s">
        <v>1412</v>
      </c>
      <c r="G22" s="415"/>
      <c r="H22" s="415"/>
      <c r="I22" s="415"/>
      <c r="J22" s="415"/>
      <c r="K22" s="280"/>
    </row>
    <row r="23" spans="2:11" s="1" customFormat="1" ht="15" customHeight="1">
      <c r="B23" s="283"/>
      <c r="C23" s="284"/>
      <c r="D23" s="284"/>
      <c r="E23" s="286" t="s">
        <v>87</v>
      </c>
      <c r="F23" s="415" t="s">
        <v>1413</v>
      </c>
      <c r="G23" s="415"/>
      <c r="H23" s="415"/>
      <c r="I23" s="415"/>
      <c r="J23" s="415"/>
      <c r="K23" s="280"/>
    </row>
    <row r="24" spans="2:11" s="1" customFormat="1" ht="12.75" customHeight="1">
      <c r="B24" s="283"/>
      <c r="C24" s="284"/>
      <c r="D24" s="284"/>
      <c r="E24" s="284"/>
      <c r="F24" s="284"/>
      <c r="G24" s="284"/>
      <c r="H24" s="284"/>
      <c r="I24" s="284"/>
      <c r="J24" s="284"/>
      <c r="K24" s="280"/>
    </row>
    <row r="25" spans="2:11" s="1" customFormat="1" ht="15" customHeight="1">
      <c r="B25" s="283"/>
      <c r="C25" s="415" t="s">
        <v>1414</v>
      </c>
      <c r="D25" s="415"/>
      <c r="E25" s="415"/>
      <c r="F25" s="415"/>
      <c r="G25" s="415"/>
      <c r="H25" s="415"/>
      <c r="I25" s="415"/>
      <c r="J25" s="415"/>
      <c r="K25" s="280"/>
    </row>
    <row r="26" spans="2:11" s="1" customFormat="1" ht="15" customHeight="1">
      <c r="B26" s="283"/>
      <c r="C26" s="415" t="s">
        <v>1415</v>
      </c>
      <c r="D26" s="415"/>
      <c r="E26" s="415"/>
      <c r="F26" s="415"/>
      <c r="G26" s="415"/>
      <c r="H26" s="415"/>
      <c r="I26" s="415"/>
      <c r="J26" s="415"/>
      <c r="K26" s="280"/>
    </row>
    <row r="27" spans="2:11" s="1" customFormat="1" ht="15" customHeight="1">
      <c r="B27" s="283"/>
      <c r="C27" s="282"/>
      <c r="D27" s="415" t="s">
        <v>1416</v>
      </c>
      <c r="E27" s="415"/>
      <c r="F27" s="415"/>
      <c r="G27" s="415"/>
      <c r="H27" s="415"/>
      <c r="I27" s="415"/>
      <c r="J27" s="415"/>
      <c r="K27" s="280"/>
    </row>
    <row r="28" spans="2:11" s="1" customFormat="1" ht="15" customHeight="1">
      <c r="B28" s="283"/>
      <c r="C28" s="284"/>
      <c r="D28" s="415" t="s">
        <v>1417</v>
      </c>
      <c r="E28" s="415"/>
      <c r="F28" s="415"/>
      <c r="G28" s="415"/>
      <c r="H28" s="415"/>
      <c r="I28" s="415"/>
      <c r="J28" s="415"/>
      <c r="K28" s="280"/>
    </row>
    <row r="29" spans="2:11" s="1" customFormat="1" ht="12.75" customHeight="1">
      <c r="B29" s="283"/>
      <c r="C29" s="284"/>
      <c r="D29" s="284"/>
      <c r="E29" s="284"/>
      <c r="F29" s="284"/>
      <c r="G29" s="284"/>
      <c r="H29" s="284"/>
      <c r="I29" s="284"/>
      <c r="J29" s="284"/>
      <c r="K29" s="280"/>
    </row>
    <row r="30" spans="2:11" s="1" customFormat="1" ht="15" customHeight="1">
      <c r="B30" s="283"/>
      <c r="C30" s="284"/>
      <c r="D30" s="415" t="s">
        <v>1418</v>
      </c>
      <c r="E30" s="415"/>
      <c r="F30" s="415"/>
      <c r="G30" s="415"/>
      <c r="H30" s="415"/>
      <c r="I30" s="415"/>
      <c r="J30" s="415"/>
      <c r="K30" s="280"/>
    </row>
    <row r="31" spans="2:11" s="1" customFormat="1" ht="15" customHeight="1">
      <c r="B31" s="283"/>
      <c r="C31" s="284"/>
      <c r="D31" s="415" t="s">
        <v>1419</v>
      </c>
      <c r="E31" s="415"/>
      <c r="F31" s="415"/>
      <c r="G31" s="415"/>
      <c r="H31" s="415"/>
      <c r="I31" s="415"/>
      <c r="J31" s="415"/>
      <c r="K31" s="280"/>
    </row>
    <row r="32" spans="2:11" s="1" customFormat="1" ht="12.75" customHeight="1">
      <c r="B32" s="283"/>
      <c r="C32" s="284"/>
      <c r="D32" s="284"/>
      <c r="E32" s="284"/>
      <c r="F32" s="284"/>
      <c r="G32" s="284"/>
      <c r="H32" s="284"/>
      <c r="I32" s="284"/>
      <c r="J32" s="284"/>
      <c r="K32" s="280"/>
    </row>
    <row r="33" spans="2:11" s="1" customFormat="1" ht="15" customHeight="1">
      <c r="B33" s="283"/>
      <c r="C33" s="284"/>
      <c r="D33" s="415" t="s">
        <v>1420</v>
      </c>
      <c r="E33" s="415"/>
      <c r="F33" s="415"/>
      <c r="G33" s="415"/>
      <c r="H33" s="415"/>
      <c r="I33" s="415"/>
      <c r="J33" s="415"/>
      <c r="K33" s="280"/>
    </row>
    <row r="34" spans="2:11" s="1" customFormat="1" ht="15" customHeight="1">
      <c r="B34" s="283"/>
      <c r="C34" s="284"/>
      <c r="D34" s="415" t="s">
        <v>1421</v>
      </c>
      <c r="E34" s="415"/>
      <c r="F34" s="415"/>
      <c r="G34" s="415"/>
      <c r="H34" s="415"/>
      <c r="I34" s="415"/>
      <c r="J34" s="415"/>
      <c r="K34" s="280"/>
    </row>
    <row r="35" spans="2:11" s="1" customFormat="1" ht="15" customHeight="1">
      <c r="B35" s="283"/>
      <c r="C35" s="284"/>
      <c r="D35" s="415" t="s">
        <v>1422</v>
      </c>
      <c r="E35" s="415"/>
      <c r="F35" s="415"/>
      <c r="G35" s="415"/>
      <c r="H35" s="415"/>
      <c r="I35" s="415"/>
      <c r="J35" s="415"/>
      <c r="K35" s="280"/>
    </row>
    <row r="36" spans="2:11" s="1" customFormat="1" ht="15" customHeight="1">
      <c r="B36" s="283"/>
      <c r="C36" s="284"/>
      <c r="D36" s="282"/>
      <c r="E36" s="285" t="s">
        <v>137</v>
      </c>
      <c r="F36" s="282"/>
      <c r="G36" s="415" t="s">
        <v>1423</v>
      </c>
      <c r="H36" s="415"/>
      <c r="I36" s="415"/>
      <c r="J36" s="415"/>
      <c r="K36" s="280"/>
    </row>
    <row r="37" spans="2:11" s="1" customFormat="1" ht="30.75" customHeight="1">
      <c r="B37" s="283"/>
      <c r="C37" s="284"/>
      <c r="D37" s="282"/>
      <c r="E37" s="285" t="s">
        <v>1424</v>
      </c>
      <c r="F37" s="282"/>
      <c r="G37" s="415" t="s">
        <v>1425</v>
      </c>
      <c r="H37" s="415"/>
      <c r="I37" s="415"/>
      <c r="J37" s="415"/>
      <c r="K37" s="280"/>
    </row>
    <row r="38" spans="2:11" s="1" customFormat="1" ht="15" customHeight="1">
      <c r="B38" s="283"/>
      <c r="C38" s="284"/>
      <c r="D38" s="282"/>
      <c r="E38" s="285" t="s">
        <v>54</v>
      </c>
      <c r="F38" s="282"/>
      <c r="G38" s="415" t="s">
        <v>1426</v>
      </c>
      <c r="H38" s="415"/>
      <c r="I38" s="415"/>
      <c r="J38" s="415"/>
      <c r="K38" s="280"/>
    </row>
    <row r="39" spans="2:11" s="1" customFormat="1" ht="15" customHeight="1">
      <c r="B39" s="283"/>
      <c r="C39" s="284"/>
      <c r="D39" s="282"/>
      <c r="E39" s="285" t="s">
        <v>55</v>
      </c>
      <c r="F39" s="282"/>
      <c r="G39" s="415" t="s">
        <v>1427</v>
      </c>
      <c r="H39" s="415"/>
      <c r="I39" s="415"/>
      <c r="J39" s="415"/>
      <c r="K39" s="280"/>
    </row>
    <row r="40" spans="2:11" s="1" customFormat="1" ht="15" customHeight="1">
      <c r="B40" s="283"/>
      <c r="C40" s="284"/>
      <c r="D40" s="282"/>
      <c r="E40" s="285" t="s">
        <v>138</v>
      </c>
      <c r="F40" s="282"/>
      <c r="G40" s="415" t="s">
        <v>1428</v>
      </c>
      <c r="H40" s="415"/>
      <c r="I40" s="415"/>
      <c r="J40" s="415"/>
      <c r="K40" s="280"/>
    </row>
    <row r="41" spans="2:11" s="1" customFormat="1" ht="15" customHeight="1">
      <c r="B41" s="283"/>
      <c r="C41" s="284"/>
      <c r="D41" s="282"/>
      <c r="E41" s="285" t="s">
        <v>139</v>
      </c>
      <c r="F41" s="282"/>
      <c r="G41" s="415" t="s">
        <v>1429</v>
      </c>
      <c r="H41" s="415"/>
      <c r="I41" s="415"/>
      <c r="J41" s="415"/>
      <c r="K41" s="280"/>
    </row>
    <row r="42" spans="2:11" s="1" customFormat="1" ht="15" customHeight="1">
      <c r="B42" s="283"/>
      <c r="C42" s="284"/>
      <c r="D42" s="282"/>
      <c r="E42" s="285" t="s">
        <v>1430</v>
      </c>
      <c r="F42" s="282"/>
      <c r="G42" s="415" t="s">
        <v>1431</v>
      </c>
      <c r="H42" s="415"/>
      <c r="I42" s="415"/>
      <c r="J42" s="415"/>
      <c r="K42" s="280"/>
    </row>
    <row r="43" spans="2:11" s="1" customFormat="1" ht="15" customHeight="1">
      <c r="B43" s="283"/>
      <c r="C43" s="284"/>
      <c r="D43" s="282"/>
      <c r="E43" s="285"/>
      <c r="F43" s="282"/>
      <c r="G43" s="415" t="s">
        <v>1432</v>
      </c>
      <c r="H43" s="415"/>
      <c r="I43" s="415"/>
      <c r="J43" s="415"/>
      <c r="K43" s="280"/>
    </row>
    <row r="44" spans="2:11" s="1" customFormat="1" ht="15" customHeight="1">
      <c r="B44" s="283"/>
      <c r="C44" s="284"/>
      <c r="D44" s="282"/>
      <c r="E44" s="285" t="s">
        <v>1433</v>
      </c>
      <c r="F44" s="282"/>
      <c r="G44" s="415" t="s">
        <v>1434</v>
      </c>
      <c r="H44" s="415"/>
      <c r="I44" s="415"/>
      <c r="J44" s="415"/>
      <c r="K44" s="280"/>
    </row>
    <row r="45" spans="2:11" s="1" customFormat="1" ht="15" customHeight="1">
      <c r="B45" s="283"/>
      <c r="C45" s="284"/>
      <c r="D45" s="282"/>
      <c r="E45" s="285" t="s">
        <v>141</v>
      </c>
      <c r="F45" s="282"/>
      <c r="G45" s="415" t="s">
        <v>1435</v>
      </c>
      <c r="H45" s="415"/>
      <c r="I45" s="415"/>
      <c r="J45" s="415"/>
      <c r="K45" s="280"/>
    </row>
    <row r="46" spans="2:11" s="1" customFormat="1" ht="12.75" customHeight="1">
      <c r="B46" s="283"/>
      <c r="C46" s="284"/>
      <c r="D46" s="282"/>
      <c r="E46" s="282"/>
      <c r="F46" s="282"/>
      <c r="G46" s="282"/>
      <c r="H46" s="282"/>
      <c r="I46" s="282"/>
      <c r="J46" s="282"/>
      <c r="K46" s="280"/>
    </row>
    <row r="47" spans="2:11" s="1" customFormat="1" ht="15" customHeight="1">
      <c r="B47" s="283"/>
      <c r="C47" s="284"/>
      <c r="D47" s="415" t="s">
        <v>1436</v>
      </c>
      <c r="E47" s="415"/>
      <c r="F47" s="415"/>
      <c r="G47" s="415"/>
      <c r="H47" s="415"/>
      <c r="I47" s="415"/>
      <c r="J47" s="415"/>
      <c r="K47" s="280"/>
    </row>
    <row r="48" spans="2:11" s="1" customFormat="1" ht="15" customHeight="1">
      <c r="B48" s="283"/>
      <c r="C48" s="284"/>
      <c r="D48" s="284"/>
      <c r="E48" s="415" t="s">
        <v>1437</v>
      </c>
      <c r="F48" s="415"/>
      <c r="G48" s="415"/>
      <c r="H48" s="415"/>
      <c r="I48" s="415"/>
      <c r="J48" s="415"/>
      <c r="K48" s="280"/>
    </row>
    <row r="49" spans="2:11" s="1" customFormat="1" ht="15" customHeight="1">
      <c r="B49" s="283"/>
      <c r="C49" s="284"/>
      <c r="D49" s="284"/>
      <c r="E49" s="415" t="s">
        <v>1438</v>
      </c>
      <c r="F49" s="415"/>
      <c r="G49" s="415"/>
      <c r="H49" s="415"/>
      <c r="I49" s="415"/>
      <c r="J49" s="415"/>
      <c r="K49" s="280"/>
    </row>
    <row r="50" spans="2:11" s="1" customFormat="1" ht="15" customHeight="1">
      <c r="B50" s="283"/>
      <c r="C50" s="284"/>
      <c r="D50" s="284"/>
      <c r="E50" s="415" t="s">
        <v>1439</v>
      </c>
      <c r="F50" s="415"/>
      <c r="G50" s="415"/>
      <c r="H50" s="415"/>
      <c r="I50" s="415"/>
      <c r="J50" s="415"/>
      <c r="K50" s="280"/>
    </row>
    <row r="51" spans="2:11" s="1" customFormat="1" ht="15" customHeight="1">
      <c r="B51" s="283"/>
      <c r="C51" s="284"/>
      <c r="D51" s="415" t="s">
        <v>1440</v>
      </c>
      <c r="E51" s="415"/>
      <c r="F51" s="415"/>
      <c r="G51" s="415"/>
      <c r="H51" s="415"/>
      <c r="I51" s="415"/>
      <c r="J51" s="415"/>
      <c r="K51" s="280"/>
    </row>
    <row r="52" spans="2:11" s="1" customFormat="1" ht="25.5" customHeight="1">
      <c r="B52" s="279"/>
      <c r="C52" s="416" t="s">
        <v>1441</v>
      </c>
      <c r="D52" s="416"/>
      <c r="E52" s="416"/>
      <c r="F52" s="416"/>
      <c r="G52" s="416"/>
      <c r="H52" s="416"/>
      <c r="I52" s="416"/>
      <c r="J52" s="416"/>
      <c r="K52" s="280"/>
    </row>
    <row r="53" spans="2:11" s="1" customFormat="1" ht="5.25" customHeight="1">
      <c r="B53" s="279"/>
      <c r="C53" s="281"/>
      <c r="D53" s="281"/>
      <c r="E53" s="281"/>
      <c r="F53" s="281"/>
      <c r="G53" s="281"/>
      <c r="H53" s="281"/>
      <c r="I53" s="281"/>
      <c r="J53" s="281"/>
      <c r="K53" s="280"/>
    </row>
    <row r="54" spans="2:11" s="1" customFormat="1" ht="15" customHeight="1">
      <c r="B54" s="279"/>
      <c r="C54" s="415" t="s">
        <v>1442</v>
      </c>
      <c r="D54" s="415"/>
      <c r="E54" s="415"/>
      <c r="F54" s="415"/>
      <c r="G54" s="415"/>
      <c r="H54" s="415"/>
      <c r="I54" s="415"/>
      <c r="J54" s="415"/>
      <c r="K54" s="280"/>
    </row>
    <row r="55" spans="2:11" s="1" customFormat="1" ht="15" customHeight="1">
      <c r="B55" s="279"/>
      <c r="C55" s="415" t="s">
        <v>1443</v>
      </c>
      <c r="D55" s="415"/>
      <c r="E55" s="415"/>
      <c r="F55" s="415"/>
      <c r="G55" s="415"/>
      <c r="H55" s="415"/>
      <c r="I55" s="415"/>
      <c r="J55" s="415"/>
      <c r="K55" s="280"/>
    </row>
    <row r="56" spans="2:11" s="1" customFormat="1" ht="12.75" customHeight="1">
      <c r="B56" s="279"/>
      <c r="C56" s="282"/>
      <c r="D56" s="282"/>
      <c r="E56" s="282"/>
      <c r="F56" s="282"/>
      <c r="G56" s="282"/>
      <c r="H56" s="282"/>
      <c r="I56" s="282"/>
      <c r="J56" s="282"/>
      <c r="K56" s="280"/>
    </row>
    <row r="57" spans="2:11" s="1" customFormat="1" ht="15" customHeight="1">
      <c r="B57" s="279"/>
      <c r="C57" s="415" t="s">
        <v>1444</v>
      </c>
      <c r="D57" s="415"/>
      <c r="E57" s="415"/>
      <c r="F57" s="415"/>
      <c r="G57" s="415"/>
      <c r="H57" s="415"/>
      <c r="I57" s="415"/>
      <c r="J57" s="415"/>
      <c r="K57" s="280"/>
    </row>
    <row r="58" spans="2:11" s="1" customFormat="1" ht="15" customHeight="1">
      <c r="B58" s="279"/>
      <c r="C58" s="284"/>
      <c r="D58" s="415" t="s">
        <v>1445</v>
      </c>
      <c r="E58" s="415"/>
      <c r="F58" s="415"/>
      <c r="G58" s="415"/>
      <c r="H58" s="415"/>
      <c r="I58" s="415"/>
      <c r="J58" s="415"/>
      <c r="K58" s="280"/>
    </row>
    <row r="59" spans="2:11" s="1" customFormat="1" ht="15" customHeight="1">
      <c r="B59" s="279"/>
      <c r="C59" s="284"/>
      <c r="D59" s="415" t="s">
        <v>1446</v>
      </c>
      <c r="E59" s="415"/>
      <c r="F59" s="415"/>
      <c r="G59" s="415"/>
      <c r="H59" s="415"/>
      <c r="I59" s="415"/>
      <c r="J59" s="415"/>
      <c r="K59" s="280"/>
    </row>
    <row r="60" spans="2:11" s="1" customFormat="1" ht="15" customHeight="1">
      <c r="B60" s="279"/>
      <c r="C60" s="284"/>
      <c r="D60" s="415" t="s">
        <v>1447</v>
      </c>
      <c r="E60" s="415"/>
      <c r="F60" s="415"/>
      <c r="G60" s="415"/>
      <c r="H60" s="415"/>
      <c r="I60" s="415"/>
      <c r="J60" s="415"/>
      <c r="K60" s="280"/>
    </row>
    <row r="61" spans="2:11" s="1" customFormat="1" ht="15" customHeight="1">
      <c r="B61" s="279"/>
      <c r="C61" s="284"/>
      <c r="D61" s="415" t="s">
        <v>1448</v>
      </c>
      <c r="E61" s="415"/>
      <c r="F61" s="415"/>
      <c r="G61" s="415"/>
      <c r="H61" s="415"/>
      <c r="I61" s="415"/>
      <c r="J61" s="415"/>
      <c r="K61" s="280"/>
    </row>
    <row r="62" spans="2:11" s="1" customFormat="1" ht="15" customHeight="1">
      <c r="B62" s="279"/>
      <c r="C62" s="284"/>
      <c r="D62" s="418" t="s">
        <v>1449</v>
      </c>
      <c r="E62" s="418"/>
      <c r="F62" s="418"/>
      <c r="G62" s="418"/>
      <c r="H62" s="418"/>
      <c r="I62" s="418"/>
      <c r="J62" s="418"/>
      <c r="K62" s="280"/>
    </row>
    <row r="63" spans="2:11" s="1" customFormat="1" ht="15" customHeight="1">
      <c r="B63" s="279"/>
      <c r="C63" s="284"/>
      <c r="D63" s="415" t="s">
        <v>1450</v>
      </c>
      <c r="E63" s="415"/>
      <c r="F63" s="415"/>
      <c r="G63" s="415"/>
      <c r="H63" s="415"/>
      <c r="I63" s="415"/>
      <c r="J63" s="415"/>
      <c r="K63" s="280"/>
    </row>
    <row r="64" spans="2:11" s="1" customFormat="1" ht="12.75" customHeight="1">
      <c r="B64" s="279"/>
      <c r="C64" s="284"/>
      <c r="D64" s="284"/>
      <c r="E64" s="287"/>
      <c r="F64" s="284"/>
      <c r="G64" s="284"/>
      <c r="H64" s="284"/>
      <c r="I64" s="284"/>
      <c r="J64" s="284"/>
      <c r="K64" s="280"/>
    </row>
    <row r="65" spans="2:11" s="1" customFormat="1" ht="15" customHeight="1">
      <c r="B65" s="279"/>
      <c r="C65" s="284"/>
      <c r="D65" s="415" t="s">
        <v>1451</v>
      </c>
      <c r="E65" s="415"/>
      <c r="F65" s="415"/>
      <c r="G65" s="415"/>
      <c r="H65" s="415"/>
      <c r="I65" s="415"/>
      <c r="J65" s="415"/>
      <c r="K65" s="280"/>
    </row>
    <row r="66" spans="2:11" s="1" customFormat="1" ht="15" customHeight="1">
      <c r="B66" s="279"/>
      <c r="C66" s="284"/>
      <c r="D66" s="418" t="s">
        <v>1452</v>
      </c>
      <c r="E66" s="418"/>
      <c r="F66" s="418"/>
      <c r="G66" s="418"/>
      <c r="H66" s="418"/>
      <c r="I66" s="418"/>
      <c r="J66" s="418"/>
      <c r="K66" s="280"/>
    </row>
    <row r="67" spans="2:11" s="1" customFormat="1" ht="15" customHeight="1">
      <c r="B67" s="279"/>
      <c r="C67" s="284"/>
      <c r="D67" s="415" t="s">
        <v>1453</v>
      </c>
      <c r="E67" s="415"/>
      <c r="F67" s="415"/>
      <c r="G67" s="415"/>
      <c r="H67" s="415"/>
      <c r="I67" s="415"/>
      <c r="J67" s="415"/>
      <c r="K67" s="280"/>
    </row>
    <row r="68" spans="2:11" s="1" customFormat="1" ht="15" customHeight="1">
      <c r="B68" s="279"/>
      <c r="C68" s="284"/>
      <c r="D68" s="415" t="s">
        <v>1454</v>
      </c>
      <c r="E68" s="415"/>
      <c r="F68" s="415"/>
      <c r="G68" s="415"/>
      <c r="H68" s="415"/>
      <c r="I68" s="415"/>
      <c r="J68" s="415"/>
      <c r="K68" s="280"/>
    </row>
    <row r="69" spans="2:11" s="1" customFormat="1" ht="15" customHeight="1">
      <c r="B69" s="279"/>
      <c r="C69" s="284"/>
      <c r="D69" s="415" t="s">
        <v>1455</v>
      </c>
      <c r="E69" s="415"/>
      <c r="F69" s="415"/>
      <c r="G69" s="415"/>
      <c r="H69" s="415"/>
      <c r="I69" s="415"/>
      <c r="J69" s="415"/>
      <c r="K69" s="280"/>
    </row>
    <row r="70" spans="2:11" s="1" customFormat="1" ht="15" customHeight="1">
      <c r="B70" s="279"/>
      <c r="C70" s="284"/>
      <c r="D70" s="415" t="s">
        <v>1456</v>
      </c>
      <c r="E70" s="415"/>
      <c r="F70" s="415"/>
      <c r="G70" s="415"/>
      <c r="H70" s="415"/>
      <c r="I70" s="415"/>
      <c r="J70" s="415"/>
      <c r="K70" s="280"/>
    </row>
    <row r="71" spans="2:11" s="1" customFormat="1" ht="12.75" customHeight="1">
      <c r="B71" s="288"/>
      <c r="C71" s="289"/>
      <c r="D71" s="289"/>
      <c r="E71" s="289"/>
      <c r="F71" s="289"/>
      <c r="G71" s="289"/>
      <c r="H71" s="289"/>
      <c r="I71" s="289"/>
      <c r="J71" s="289"/>
      <c r="K71" s="290"/>
    </row>
    <row r="72" spans="2:11" s="1" customFormat="1" ht="18.75" customHeight="1">
      <c r="B72" s="291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s="1" customFormat="1" ht="18.75" customHeight="1">
      <c r="B73" s="292"/>
      <c r="C73" s="292"/>
      <c r="D73" s="292"/>
      <c r="E73" s="292"/>
      <c r="F73" s="292"/>
      <c r="G73" s="292"/>
      <c r="H73" s="292"/>
      <c r="I73" s="292"/>
      <c r="J73" s="292"/>
      <c r="K73" s="292"/>
    </row>
    <row r="74" spans="2:11" s="1" customFormat="1" ht="7.5" customHeight="1">
      <c r="B74" s="293"/>
      <c r="C74" s="294"/>
      <c r="D74" s="294"/>
      <c r="E74" s="294"/>
      <c r="F74" s="294"/>
      <c r="G74" s="294"/>
      <c r="H74" s="294"/>
      <c r="I74" s="294"/>
      <c r="J74" s="294"/>
      <c r="K74" s="295"/>
    </row>
    <row r="75" spans="2:11" s="1" customFormat="1" ht="45" customHeight="1">
      <c r="B75" s="296"/>
      <c r="C75" s="419" t="s">
        <v>1457</v>
      </c>
      <c r="D75" s="419"/>
      <c r="E75" s="419"/>
      <c r="F75" s="419"/>
      <c r="G75" s="419"/>
      <c r="H75" s="419"/>
      <c r="I75" s="419"/>
      <c r="J75" s="419"/>
      <c r="K75" s="297"/>
    </row>
    <row r="76" spans="2:11" s="1" customFormat="1" ht="17.25" customHeight="1">
      <c r="B76" s="296"/>
      <c r="C76" s="298" t="s">
        <v>1458</v>
      </c>
      <c r="D76" s="298"/>
      <c r="E76" s="298"/>
      <c r="F76" s="298" t="s">
        <v>1459</v>
      </c>
      <c r="G76" s="299"/>
      <c r="H76" s="298" t="s">
        <v>55</v>
      </c>
      <c r="I76" s="298" t="s">
        <v>58</v>
      </c>
      <c r="J76" s="298" t="s">
        <v>1460</v>
      </c>
      <c r="K76" s="297"/>
    </row>
    <row r="77" spans="2:11" s="1" customFormat="1" ht="17.25" customHeight="1">
      <c r="B77" s="296"/>
      <c r="C77" s="300" t="s">
        <v>1461</v>
      </c>
      <c r="D77" s="300"/>
      <c r="E77" s="300"/>
      <c r="F77" s="301" t="s">
        <v>1462</v>
      </c>
      <c r="G77" s="302"/>
      <c r="H77" s="300"/>
      <c r="I77" s="300"/>
      <c r="J77" s="300" t="s">
        <v>1463</v>
      </c>
      <c r="K77" s="297"/>
    </row>
    <row r="78" spans="2:11" s="1" customFormat="1" ht="5.25" customHeight="1">
      <c r="B78" s="296"/>
      <c r="C78" s="303"/>
      <c r="D78" s="303"/>
      <c r="E78" s="303"/>
      <c r="F78" s="303"/>
      <c r="G78" s="304"/>
      <c r="H78" s="303"/>
      <c r="I78" s="303"/>
      <c r="J78" s="303"/>
      <c r="K78" s="297"/>
    </row>
    <row r="79" spans="2:11" s="1" customFormat="1" ht="15" customHeight="1">
      <c r="B79" s="296"/>
      <c r="C79" s="285" t="s">
        <v>54</v>
      </c>
      <c r="D79" s="305"/>
      <c r="E79" s="305"/>
      <c r="F79" s="306" t="s">
        <v>1464</v>
      </c>
      <c r="G79" s="307"/>
      <c r="H79" s="285" t="s">
        <v>1465</v>
      </c>
      <c r="I79" s="285" t="s">
        <v>1466</v>
      </c>
      <c r="J79" s="285">
        <v>20</v>
      </c>
      <c r="K79" s="297"/>
    </row>
    <row r="80" spans="2:11" s="1" customFormat="1" ht="15" customHeight="1">
      <c r="B80" s="296"/>
      <c r="C80" s="285" t="s">
        <v>1467</v>
      </c>
      <c r="D80" s="285"/>
      <c r="E80" s="285"/>
      <c r="F80" s="306" t="s">
        <v>1464</v>
      </c>
      <c r="G80" s="307"/>
      <c r="H80" s="285" t="s">
        <v>1468</v>
      </c>
      <c r="I80" s="285" t="s">
        <v>1466</v>
      </c>
      <c r="J80" s="285">
        <v>120</v>
      </c>
      <c r="K80" s="297"/>
    </row>
    <row r="81" spans="2:11" s="1" customFormat="1" ht="15" customHeight="1">
      <c r="B81" s="308"/>
      <c r="C81" s="285" t="s">
        <v>1469</v>
      </c>
      <c r="D81" s="285"/>
      <c r="E81" s="285"/>
      <c r="F81" s="306" t="s">
        <v>1470</v>
      </c>
      <c r="G81" s="307"/>
      <c r="H81" s="285" t="s">
        <v>1471</v>
      </c>
      <c r="I81" s="285" t="s">
        <v>1466</v>
      </c>
      <c r="J81" s="285">
        <v>50</v>
      </c>
      <c r="K81" s="297"/>
    </row>
    <row r="82" spans="2:11" s="1" customFormat="1" ht="15" customHeight="1">
      <c r="B82" s="308"/>
      <c r="C82" s="285" t="s">
        <v>1472</v>
      </c>
      <c r="D82" s="285"/>
      <c r="E82" s="285"/>
      <c r="F82" s="306" t="s">
        <v>1464</v>
      </c>
      <c r="G82" s="307"/>
      <c r="H82" s="285" t="s">
        <v>1473</v>
      </c>
      <c r="I82" s="285" t="s">
        <v>1474</v>
      </c>
      <c r="J82" s="285"/>
      <c r="K82" s="297"/>
    </row>
    <row r="83" spans="2:11" s="1" customFormat="1" ht="15" customHeight="1">
      <c r="B83" s="308"/>
      <c r="C83" s="309" t="s">
        <v>1475</v>
      </c>
      <c r="D83" s="309"/>
      <c r="E83" s="309"/>
      <c r="F83" s="310" t="s">
        <v>1470</v>
      </c>
      <c r="G83" s="309"/>
      <c r="H83" s="309" t="s">
        <v>1476</v>
      </c>
      <c r="I83" s="309" t="s">
        <v>1466</v>
      </c>
      <c r="J83" s="309">
        <v>15</v>
      </c>
      <c r="K83" s="297"/>
    </row>
    <row r="84" spans="2:11" s="1" customFormat="1" ht="15" customHeight="1">
      <c r="B84" s="308"/>
      <c r="C84" s="309" t="s">
        <v>1477</v>
      </c>
      <c r="D84" s="309"/>
      <c r="E84" s="309"/>
      <c r="F84" s="310" t="s">
        <v>1470</v>
      </c>
      <c r="G84" s="309"/>
      <c r="H84" s="309" t="s">
        <v>1478</v>
      </c>
      <c r="I84" s="309" t="s">
        <v>1466</v>
      </c>
      <c r="J84" s="309">
        <v>15</v>
      </c>
      <c r="K84" s="297"/>
    </row>
    <row r="85" spans="2:11" s="1" customFormat="1" ht="15" customHeight="1">
      <c r="B85" s="308"/>
      <c r="C85" s="309" t="s">
        <v>1479</v>
      </c>
      <c r="D85" s="309"/>
      <c r="E85" s="309"/>
      <c r="F85" s="310" t="s">
        <v>1470</v>
      </c>
      <c r="G85" s="309"/>
      <c r="H85" s="309" t="s">
        <v>1480</v>
      </c>
      <c r="I85" s="309" t="s">
        <v>1466</v>
      </c>
      <c r="J85" s="309">
        <v>20</v>
      </c>
      <c r="K85" s="297"/>
    </row>
    <row r="86" spans="2:11" s="1" customFormat="1" ht="15" customHeight="1">
      <c r="B86" s="308"/>
      <c r="C86" s="309" t="s">
        <v>1481</v>
      </c>
      <c r="D86" s="309"/>
      <c r="E86" s="309"/>
      <c r="F86" s="310" t="s">
        <v>1470</v>
      </c>
      <c r="G86" s="309"/>
      <c r="H86" s="309" t="s">
        <v>1482</v>
      </c>
      <c r="I86" s="309" t="s">
        <v>1466</v>
      </c>
      <c r="J86" s="309">
        <v>20</v>
      </c>
      <c r="K86" s="297"/>
    </row>
    <row r="87" spans="2:11" s="1" customFormat="1" ht="15" customHeight="1">
      <c r="B87" s="308"/>
      <c r="C87" s="285" t="s">
        <v>1483</v>
      </c>
      <c r="D87" s="285"/>
      <c r="E87" s="285"/>
      <c r="F87" s="306" t="s">
        <v>1470</v>
      </c>
      <c r="G87" s="307"/>
      <c r="H87" s="285" t="s">
        <v>1484</v>
      </c>
      <c r="I87" s="285" t="s">
        <v>1466</v>
      </c>
      <c r="J87" s="285">
        <v>50</v>
      </c>
      <c r="K87" s="297"/>
    </row>
    <row r="88" spans="2:11" s="1" customFormat="1" ht="15" customHeight="1">
      <c r="B88" s="308"/>
      <c r="C88" s="285" t="s">
        <v>1485</v>
      </c>
      <c r="D88" s="285"/>
      <c r="E88" s="285"/>
      <c r="F88" s="306" t="s">
        <v>1470</v>
      </c>
      <c r="G88" s="307"/>
      <c r="H88" s="285" t="s">
        <v>1486</v>
      </c>
      <c r="I88" s="285" t="s">
        <v>1466</v>
      </c>
      <c r="J88" s="285">
        <v>20</v>
      </c>
      <c r="K88" s="297"/>
    </row>
    <row r="89" spans="2:11" s="1" customFormat="1" ht="15" customHeight="1">
      <c r="B89" s="308"/>
      <c r="C89" s="285" t="s">
        <v>1487</v>
      </c>
      <c r="D89" s="285"/>
      <c r="E89" s="285"/>
      <c r="F89" s="306" t="s">
        <v>1470</v>
      </c>
      <c r="G89" s="307"/>
      <c r="H89" s="285" t="s">
        <v>1488</v>
      </c>
      <c r="I89" s="285" t="s">
        <v>1466</v>
      </c>
      <c r="J89" s="285">
        <v>20</v>
      </c>
      <c r="K89" s="297"/>
    </row>
    <row r="90" spans="2:11" s="1" customFormat="1" ht="15" customHeight="1">
      <c r="B90" s="308"/>
      <c r="C90" s="285" t="s">
        <v>1489</v>
      </c>
      <c r="D90" s="285"/>
      <c r="E90" s="285"/>
      <c r="F90" s="306" t="s">
        <v>1470</v>
      </c>
      <c r="G90" s="307"/>
      <c r="H90" s="285" t="s">
        <v>1490</v>
      </c>
      <c r="I90" s="285" t="s">
        <v>1466</v>
      </c>
      <c r="J90" s="285">
        <v>50</v>
      </c>
      <c r="K90" s="297"/>
    </row>
    <row r="91" spans="2:11" s="1" customFormat="1" ht="15" customHeight="1">
      <c r="B91" s="308"/>
      <c r="C91" s="285" t="s">
        <v>1491</v>
      </c>
      <c r="D91" s="285"/>
      <c r="E91" s="285"/>
      <c r="F91" s="306" t="s">
        <v>1470</v>
      </c>
      <c r="G91" s="307"/>
      <c r="H91" s="285" t="s">
        <v>1491</v>
      </c>
      <c r="I91" s="285" t="s">
        <v>1466</v>
      </c>
      <c r="J91" s="285">
        <v>50</v>
      </c>
      <c r="K91" s="297"/>
    </row>
    <row r="92" spans="2:11" s="1" customFormat="1" ht="15" customHeight="1">
      <c r="B92" s="308"/>
      <c r="C92" s="285" t="s">
        <v>1492</v>
      </c>
      <c r="D92" s="285"/>
      <c r="E92" s="285"/>
      <c r="F92" s="306" t="s">
        <v>1470</v>
      </c>
      <c r="G92" s="307"/>
      <c r="H92" s="285" t="s">
        <v>1493</v>
      </c>
      <c r="I92" s="285" t="s">
        <v>1466</v>
      </c>
      <c r="J92" s="285">
        <v>255</v>
      </c>
      <c r="K92" s="297"/>
    </row>
    <row r="93" spans="2:11" s="1" customFormat="1" ht="15" customHeight="1">
      <c r="B93" s="308"/>
      <c r="C93" s="285" t="s">
        <v>1494</v>
      </c>
      <c r="D93" s="285"/>
      <c r="E93" s="285"/>
      <c r="F93" s="306" t="s">
        <v>1464</v>
      </c>
      <c r="G93" s="307"/>
      <c r="H93" s="285" t="s">
        <v>1495</v>
      </c>
      <c r="I93" s="285" t="s">
        <v>1496</v>
      </c>
      <c r="J93" s="285"/>
      <c r="K93" s="297"/>
    </row>
    <row r="94" spans="2:11" s="1" customFormat="1" ht="15" customHeight="1">
      <c r="B94" s="308"/>
      <c r="C94" s="285" t="s">
        <v>1497</v>
      </c>
      <c r="D94" s="285"/>
      <c r="E94" s="285"/>
      <c r="F94" s="306" t="s">
        <v>1464</v>
      </c>
      <c r="G94" s="307"/>
      <c r="H94" s="285" t="s">
        <v>1498</v>
      </c>
      <c r="I94" s="285" t="s">
        <v>1499</v>
      </c>
      <c r="J94" s="285"/>
      <c r="K94" s="297"/>
    </row>
    <row r="95" spans="2:11" s="1" customFormat="1" ht="15" customHeight="1">
      <c r="B95" s="308"/>
      <c r="C95" s="285" t="s">
        <v>1500</v>
      </c>
      <c r="D95" s="285"/>
      <c r="E95" s="285"/>
      <c r="F95" s="306" t="s">
        <v>1464</v>
      </c>
      <c r="G95" s="307"/>
      <c r="H95" s="285" t="s">
        <v>1500</v>
      </c>
      <c r="I95" s="285" t="s">
        <v>1499</v>
      </c>
      <c r="J95" s="285"/>
      <c r="K95" s="297"/>
    </row>
    <row r="96" spans="2:11" s="1" customFormat="1" ht="15" customHeight="1">
      <c r="B96" s="308"/>
      <c r="C96" s="285" t="s">
        <v>39</v>
      </c>
      <c r="D96" s="285"/>
      <c r="E96" s="285"/>
      <c r="F96" s="306" t="s">
        <v>1464</v>
      </c>
      <c r="G96" s="307"/>
      <c r="H96" s="285" t="s">
        <v>1501</v>
      </c>
      <c r="I96" s="285" t="s">
        <v>1499</v>
      </c>
      <c r="J96" s="285"/>
      <c r="K96" s="297"/>
    </row>
    <row r="97" spans="2:11" s="1" customFormat="1" ht="15" customHeight="1">
      <c r="B97" s="308"/>
      <c r="C97" s="285" t="s">
        <v>49</v>
      </c>
      <c r="D97" s="285"/>
      <c r="E97" s="285"/>
      <c r="F97" s="306" t="s">
        <v>1464</v>
      </c>
      <c r="G97" s="307"/>
      <c r="H97" s="285" t="s">
        <v>1502</v>
      </c>
      <c r="I97" s="285" t="s">
        <v>1499</v>
      </c>
      <c r="J97" s="285"/>
      <c r="K97" s="297"/>
    </row>
    <row r="98" spans="2:11" s="1" customFormat="1" ht="15" customHeight="1">
      <c r="B98" s="311"/>
      <c r="C98" s="312"/>
      <c r="D98" s="312"/>
      <c r="E98" s="312"/>
      <c r="F98" s="312"/>
      <c r="G98" s="312"/>
      <c r="H98" s="312"/>
      <c r="I98" s="312"/>
      <c r="J98" s="312"/>
      <c r="K98" s="313"/>
    </row>
    <row r="99" spans="2:11" s="1" customFormat="1" ht="18.7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4"/>
    </row>
    <row r="100" spans="2:11" s="1" customFormat="1" ht="18.75" customHeight="1"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</row>
    <row r="101" spans="2:11" s="1" customFormat="1" ht="7.5" customHeight="1">
      <c r="B101" s="293"/>
      <c r="C101" s="294"/>
      <c r="D101" s="294"/>
      <c r="E101" s="294"/>
      <c r="F101" s="294"/>
      <c r="G101" s="294"/>
      <c r="H101" s="294"/>
      <c r="I101" s="294"/>
      <c r="J101" s="294"/>
      <c r="K101" s="295"/>
    </row>
    <row r="102" spans="2:11" s="1" customFormat="1" ht="45" customHeight="1">
      <c r="B102" s="296"/>
      <c r="C102" s="419" t="s">
        <v>1503</v>
      </c>
      <c r="D102" s="419"/>
      <c r="E102" s="419"/>
      <c r="F102" s="419"/>
      <c r="G102" s="419"/>
      <c r="H102" s="419"/>
      <c r="I102" s="419"/>
      <c r="J102" s="419"/>
      <c r="K102" s="297"/>
    </row>
    <row r="103" spans="2:11" s="1" customFormat="1" ht="17.25" customHeight="1">
      <c r="B103" s="296"/>
      <c r="C103" s="298" t="s">
        <v>1458</v>
      </c>
      <c r="D103" s="298"/>
      <c r="E103" s="298"/>
      <c r="F103" s="298" t="s">
        <v>1459</v>
      </c>
      <c r="G103" s="299"/>
      <c r="H103" s="298" t="s">
        <v>55</v>
      </c>
      <c r="I103" s="298" t="s">
        <v>58</v>
      </c>
      <c r="J103" s="298" t="s">
        <v>1460</v>
      </c>
      <c r="K103" s="297"/>
    </row>
    <row r="104" spans="2:11" s="1" customFormat="1" ht="17.25" customHeight="1">
      <c r="B104" s="296"/>
      <c r="C104" s="300" t="s">
        <v>1461</v>
      </c>
      <c r="D104" s="300"/>
      <c r="E104" s="300"/>
      <c r="F104" s="301" t="s">
        <v>1462</v>
      </c>
      <c r="G104" s="302"/>
      <c r="H104" s="300"/>
      <c r="I104" s="300"/>
      <c r="J104" s="300" t="s">
        <v>1463</v>
      </c>
      <c r="K104" s="297"/>
    </row>
    <row r="105" spans="2:11" s="1" customFormat="1" ht="5.25" customHeight="1">
      <c r="B105" s="296"/>
      <c r="C105" s="298"/>
      <c r="D105" s="298"/>
      <c r="E105" s="298"/>
      <c r="F105" s="298"/>
      <c r="G105" s="316"/>
      <c r="H105" s="298"/>
      <c r="I105" s="298"/>
      <c r="J105" s="298"/>
      <c r="K105" s="297"/>
    </row>
    <row r="106" spans="2:11" s="1" customFormat="1" ht="15" customHeight="1">
      <c r="B106" s="296"/>
      <c r="C106" s="285" t="s">
        <v>54</v>
      </c>
      <c r="D106" s="305"/>
      <c r="E106" s="305"/>
      <c r="F106" s="306" t="s">
        <v>1464</v>
      </c>
      <c r="G106" s="285"/>
      <c r="H106" s="285" t="s">
        <v>1504</v>
      </c>
      <c r="I106" s="285" t="s">
        <v>1466</v>
      </c>
      <c r="J106" s="285">
        <v>20</v>
      </c>
      <c r="K106" s="297"/>
    </row>
    <row r="107" spans="2:11" s="1" customFormat="1" ht="15" customHeight="1">
      <c r="B107" s="296"/>
      <c r="C107" s="285" t="s">
        <v>1467</v>
      </c>
      <c r="D107" s="285"/>
      <c r="E107" s="285"/>
      <c r="F107" s="306" t="s">
        <v>1464</v>
      </c>
      <c r="G107" s="285"/>
      <c r="H107" s="285" t="s">
        <v>1504</v>
      </c>
      <c r="I107" s="285" t="s">
        <v>1466</v>
      </c>
      <c r="J107" s="285">
        <v>120</v>
      </c>
      <c r="K107" s="297"/>
    </row>
    <row r="108" spans="2:11" s="1" customFormat="1" ht="15" customHeight="1">
      <c r="B108" s="308"/>
      <c r="C108" s="285" t="s">
        <v>1469</v>
      </c>
      <c r="D108" s="285"/>
      <c r="E108" s="285"/>
      <c r="F108" s="306" t="s">
        <v>1470</v>
      </c>
      <c r="G108" s="285"/>
      <c r="H108" s="285" t="s">
        <v>1504</v>
      </c>
      <c r="I108" s="285" t="s">
        <v>1466</v>
      </c>
      <c r="J108" s="285">
        <v>50</v>
      </c>
      <c r="K108" s="297"/>
    </row>
    <row r="109" spans="2:11" s="1" customFormat="1" ht="15" customHeight="1">
      <c r="B109" s="308"/>
      <c r="C109" s="285" t="s">
        <v>1472</v>
      </c>
      <c r="D109" s="285"/>
      <c r="E109" s="285"/>
      <c r="F109" s="306" t="s">
        <v>1464</v>
      </c>
      <c r="G109" s="285"/>
      <c r="H109" s="285" t="s">
        <v>1504</v>
      </c>
      <c r="I109" s="285" t="s">
        <v>1474</v>
      </c>
      <c r="J109" s="285"/>
      <c r="K109" s="297"/>
    </row>
    <row r="110" spans="2:11" s="1" customFormat="1" ht="15" customHeight="1">
      <c r="B110" s="308"/>
      <c r="C110" s="285" t="s">
        <v>1483</v>
      </c>
      <c r="D110" s="285"/>
      <c r="E110" s="285"/>
      <c r="F110" s="306" t="s">
        <v>1470</v>
      </c>
      <c r="G110" s="285"/>
      <c r="H110" s="285" t="s">
        <v>1504</v>
      </c>
      <c r="I110" s="285" t="s">
        <v>1466</v>
      </c>
      <c r="J110" s="285">
        <v>50</v>
      </c>
      <c r="K110" s="297"/>
    </row>
    <row r="111" spans="2:11" s="1" customFormat="1" ht="15" customHeight="1">
      <c r="B111" s="308"/>
      <c r="C111" s="285" t="s">
        <v>1491</v>
      </c>
      <c r="D111" s="285"/>
      <c r="E111" s="285"/>
      <c r="F111" s="306" t="s">
        <v>1470</v>
      </c>
      <c r="G111" s="285"/>
      <c r="H111" s="285" t="s">
        <v>1504</v>
      </c>
      <c r="I111" s="285" t="s">
        <v>1466</v>
      </c>
      <c r="J111" s="285">
        <v>50</v>
      </c>
      <c r="K111" s="297"/>
    </row>
    <row r="112" spans="2:11" s="1" customFormat="1" ht="15" customHeight="1">
      <c r="B112" s="308"/>
      <c r="C112" s="285" t="s">
        <v>1489</v>
      </c>
      <c r="D112" s="285"/>
      <c r="E112" s="285"/>
      <c r="F112" s="306" t="s">
        <v>1470</v>
      </c>
      <c r="G112" s="285"/>
      <c r="H112" s="285" t="s">
        <v>1504</v>
      </c>
      <c r="I112" s="285" t="s">
        <v>1466</v>
      </c>
      <c r="J112" s="285">
        <v>50</v>
      </c>
      <c r="K112" s="297"/>
    </row>
    <row r="113" spans="2:11" s="1" customFormat="1" ht="15" customHeight="1">
      <c r="B113" s="308"/>
      <c r="C113" s="285" t="s">
        <v>54</v>
      </c>
      <c r="D113" s="285"/>
      <c r="E113" s="285"/>
      <c r="F113" s="306" t="s">
        <v>1464</v>
      </c>
      <c r="G113" s="285"/>
      <c r="H113" s="285" t="s">
        <v>1505</v>
      </c>
      <c r="I113" s="285" t="s">
        <v>1466</v>
      </c>
      <c r="J113" s="285">
        <v>20</v>
      </c>
      <c r="K113" s="297"/>
    </row>
    <row r="114" spans="2:11" s="1" customFormat="1" ht="15" customHeight="1">
      <c r="B114" s="308"/>
      <c r="C114" s="285" t="s">
        <v>1506</v>
      </c>
      <c r="D114" s="285"/>
      <c r="E114" s="285"/>
      <c r="F114" s="306" t="s">
        <v>1464</v>
      </c>
      <c r="G114" s="285"/>
      <c r="H114" s="285" t="s">
        <v>1507</v>
      </c>
      <c r="I114" s="285" t="s">
        <v>1466</v>
      </c>
      <c r="J114" s="285">
        <v>120</v>
      </c>
      <c r="K114" s="297"/>
    </row>
    <row r="115" spans="2:11" s="1" customFormat="1" ht="15" customHeight="1">
      <c r="B115" s="308"/>
      <c r="C115" s="285" t="s">
        <v>39</v>
      </c>
      <c r="D115" s="285"/>
      <c r="E115" s="285"/>
      <c r="F115" s="306" t="s">
        <v>1464</v>
      </c>
      <c r="G115" s="285"/>
      <c r="H115" s="285" t="s">
        <v>1508</v>
      </c>
      <c r="I115" s="285" t="s">
        <v>1499</v>
      </c>
      <c r="J115" s="285"/>
      <c r="K115" s="297"/>
    </row>
    <row r="116" spans="2:11" s="1" customFormat="1" ht="15" customHeight="1">
      <c r="B116" s="308"/>
      <c r="C116" s="285" t="s">
        <v>49</v>
      </c>
      <c r="D116" s="285"/>
      <c r="E116" s="285"/>
      <c r="F116" s="306" t="s">
        <v>1464</v>
      </c>
      <c r="G116" s="285"/>
      <c r="H116" s="285" t="s">
        <v>1509</v>
      </c>
      <c r="I116" s="285" t="s">
        <v>1499</v>
      </c>
      <c r="J116" s="285"/>
      <c r="K116" s="297"/>
    </row>
    <row r="117" spans="2:11" s="1" customFormat="1" ht="15" customHeight="1">
      <c r="B117" s="308"/>
      <c r="C117" s="285" t="s">
        <v>58</v>
      </c>
      <c r="D117" s="285"/>
      <c r="E117" s="285"/>
      <c r="F117" s="306" t="s">
        <v>1464</v>
      </c>
      <c r="G117" s="285"/>
      <c r="H117" s="285" t="s">
        <v>1510</v>
      </c>
      <c r="I117" s="285" t="s">
        <v>1511</v>
      </c>
      <c r="J117" s="285"/>
      <c r="K117" s="297"/>
    </row>
    <row r="118" spans="2:11" s="1" customFormat="1" ht="15" customHeight="1">
      <c r="B118" s="311"/>
      <c r="C118" s="317"/>
      <c r="D118" s="317"/>
      <c r="E118" s="317"/>
      <c r="F118" s="317"/>
      <c r="G118" s="317"/>
      <c r="H118" s="317"/>
      <c r="I118" s="317"/>
      <c r="J118" s="317"/>
      <c r="K118" s="313"/>
    </row>
    <row r="119" spans="2:11" s="1" customFormat="1" ht="18.75" customHeight="1">
      <c r="B119" s="318"/>
      <c r="C119" s="319"/>
      <c r="D119" s="319"/>
      <c r="E119" s="319"/>
      <c r="F119" s="320"/>
      <c r="G119" s="319"/>
      <c r="H119" s="319"/>
      <c r="I119" s="319"/>
      <c r="J119" s="319"/>
      <c r="K119" s="318"/>
    </row>
    <row r="120" spans="2:11" s="1" customFormat="1" ht="18.75" customHeight="1"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</row>
    <row r="121" spans="2:11" s="1" customFormat="1" ht="7.5" customHeight="1">
      <c r="B121" s="321"/>
      <c r="C121" s="322"/>
      <c r="D121" s="322"/>
      <c r="E121" s="322"/>
      <c r="F121" s="322"/>
      <c r="G121" s="322"/>
      <c r="H121" s="322"/>
      <c r="I121" s="322"/>
      <c r="J121" s="322"/>
      <c r="K121" s="323"/>
    </row>
    <row r="122" spans="2:11" s="1" customFormat="1" ht="45" customHeight="1">
      <c r="B122" s="324"/>
      <c r="C122" s="417" t="s">
        <v>1512</v>
      </c>
      <c r="D122" s="417"/>
      <c r="E122" s="417"/>
      <c r="F122" s="417"/>
      <c r="G122" s="417"/>
      <c r="H122" s="417"/>
      <c r="I122" s="417"/>
      <c r="J122" s="417"/>
      <c r="K122" s="325"/>
    </row>
    <row r="123" spans="2:11" s="1" customFormat="1" ht="17.25" customHeight="1">
      <c r="B123" s="326"/>
      <c r="C123" s="298" t="s">
        <v>1458</v>
      </c>
      <c r="D123" s="298"/>
      <c r="E123" s="298"/>
      <c r="F123" s="298" t="s">
        <v>1459</v>
      </c>
      <c r="G123" s="299"/>
      <c r="H123" s="298" t="s">
        <v>55</v>
      </c>
      <c r="I123" s="298" t="s">
        <v>58</v>
      </c>
      <c r="J123" s="298" t="s">
        <v>1460</v>
      </c>
      <c r="K123" s="327"/>
    </row>
    <row r="124" spans="2:11" s="1" customFormat="1" ht="17.25" customHeight="1">
      <c r="B124" s="326"/>
      <c r="C124" s="300" t="s">
        <v>1461</v>
      </c>
      <c r="D124" s="300"/>
      <c r="E124" s="300"/>
      <c r="F124" s="301" t="s">
        <v>1462</v>
      </c>
      <c r="G124" s="302"/>
      <c r="H124" s="300"/>
      <c r="I124" s="300"/>
      <c r="J124" s="300" t="s">
        <v>1463</v>
      </c>
      <c r="K124" s="327"/>
    </row>
    <row r="125" spans="2:11" s="1" customFormat="1" ht="5.25" customHeight="1">
      <c r="B125" s="328"/>
      <c r="C125" s="303"/>
      <c r="D125" s="303"/>
      <c r="E125" s="303"/>
      <c r="F125" s="303"/>
      <c r="G125" s="329"/>
      <c r="H125" s="303"/>
      <c r="I125" s="303"/>
      <c r="J125" s="303"/>
      <c r="K125" s="330"/>
    </row>
    <row r="126" spans="2:11" s="1" customFormat="1" ht="15" customHeight="1">
      <c r="B126" s="328"/>
      <c r="C126" s="285" t="s">
        <v>1467</v>
      </c>
      <c r="D126" s="305"/>
      <c r="E126" s="305"/>
      <c r="F126" s="306" t="s">
        <v>1464</v>
      </c>
      <c r="G126" s="285"/>
      <c r="H126" s="285" t="s">
        <v>1504</v>
      </c>
      <c r="I126" s="285" t="s">
        <v>1466</v>
      </c>
      <c r="J126" s="285">
        <v>120</v>
      </c>
      <c r="K126" s="331"/>
    </row>
    <row r="127" spans="2:11" s="1" customFormat="1" ht="15" customHeight="1">
      <c r="B127" s="328"/>
      <c r="C127" s="285" t="s">
        <v>1513</v>
      </c>
      <c r="D127" s="285"/>
      <c r="E127" s="285"/>
      <c r="F127" s="306" t="s">
        <v>1464</v>
      </c>
      <c r="G127" s="285"/>
      <c r="H127" s="285" t="s">
        <v>1514</v>
      </c>
      <c r="I127" s="285" t="s">
        <v>1466</v>
      </c>
      <c r="J127" s="285" t="s">
        <v>1515</v>
      </c>
      <c r="K127" s="331"/>
    </row>
    <row r="128" spans="2:11" s="1" customFormat="1" ht="15" customHeight="1">
      <c r="B128" s="328"/>
      <c r="C128" s="285" t="s">
        <v>87</v>
      </c>
      <c r="D128" s="285"/>
      <c r="E128" s="285"/>
      <c r="F128" s="306" t="s">
        <v>1464</v>
      </c>
      <c r="G128" s="285"/>
      <c r="H128" s="285" t="s">
        <v>1516</v>
      </c>
      <c r="I128" s="285" t="s">
        <v>1466</v>
      </c>
      <c r="J128" s="285" t="s">
        <v>1515</v>
      </c>
      <c r="K128" s="331"/>
    </row>
    <row r="129" spans="2:11" s="1" customFormat="1" ht="15" customHeight="1">
      <c r="B129" s="328"/>
      <c r="C129" s="285" t="s">
        <v>1475</v>
      </c>
      <c r="D129" s="285"/>
      <c r="E129" s="285"/>
      <c r="F129" s="306" t="s">
        <v>1470</v>
      </c>
      <c r="G129" s="285"/>
      <c r="H129" s="285" t="s">
        <v>1476</v>
      </c>
      <c r="I129" s="285" t="s">
        <v>1466</v>
      </c>
      <c r="J129" s="285">
        <v>15</v>
      </c>
      <c r="K129" s="331"/>
    </row>
    <row r="130" spans="2:11" s="1" customFormat="1" ht="15" customHeight="1">
      <c r="B130" s="328"/>
      <c r="C130" s="309" t="s">
        <v>1477</v>
      </c>
      <c r="D130" s="309"/>
      <c r="E130" s="309"/>
      <c r="F130" s="310" t="s">
        <v>1470</v>
      </c>
      <c r="G130" s="309"/>
      <c r="H130" s="309" t="s">
        <v>1478</v>
      </c>
      <c r="I130" s="309" t="s">
        <v>1466</v>
      </c>
      <c r="J130" s="309">
        <v>15</v>
      </c>
      <c r="K130" s="331"/>
    </row>
    <row r="131" spans="2:11" s="1" customFormat="1" ht="15" customHeight="1">
      <c r="B131" s="328"/>
      <c r="C131" s="309" t="s">
        <v>1479</v>
      </c>
      <c r="D131" s="309"/>
      <c r="E131" s="309"/>
      <c r="F131" s="310" t="s">
        <v>1470</v>
      </c>
      <c r="G131" s="309"/>
      <c r="H131" s="309" t="s">
        <v>1480</v>
      </c>
      <c r="I131" s="309" t="s">
        <v>1466</v>
      </c>
      <c r="J131" s="309">
        <v>20</v>
      </c>
      <c r="K131" s="331"/>
    </row>
    <row r="132" spans="2:11" s="1" customFormat="1" ht="15" customHeight="1">
      <c r="B132" s="328"/>
      <c r="C132" s="309" t="s">
        <v>1481</v>
      </c>
      <c r="D132" s="309"/>
      <c r="E132" s="309"/>
      <c r="F132" s="310" t="s">
        <v>1470</v>
      </c>
      <c r="G132" s="309"/>
      <c r="H132" s="309" t="s">
        <v>1482</v>
      </c>
      <c r="I132" s="309" t="s">
        <v>1466</v>
      </c>
      <c r="J132" s="309">
        <v>20</v>
      </c>
      <c r="K132" s="331"/>
    </row>
    <row r="133" spans="2:11" s="1" customFormat="1" ht="15" customHeight="1">
      <c r="B133" s="328"/>
      <c r="C133" s="285" t="s">
        <v>1469</v>
      </c>
      <c r="D133" s="285"/>
      <c r="E133" s="285"/>
      <c r="F133" s="306" t="s">
        <v>1470</v>
      </c>
      <c r="G133" s="285"/>
      <c r="H133" s="285" t="s">
        <v>1504</v>
      </c>
      <c r="I133" s="285" t="s">
        <v>1466</v>
      </c>
      <c r="J133" s="285">
        <v>50</v>
      </c>
      <c r="K133" s="331"/>
    </row>
    <row r="134" spans="2:11" s="1" customFormat="1" ht="15" customHeight="1">
      <c r="B134" s="328"/>
      <c r="C134" s="285" t="s">
        <v>1483</v>
      </c>
      <c r="D134" s="285"/>
      <c r="E134" s="285"/>
      <c r="F134" s="306" t="s">
        <v>1470</v>
      </c>
      <c r="G134" s="285"/>
      <c r="H134" s="285" t="s">
        <v>1504</v>
      </c>
      <c r="I134" s="285" t="s">
        <v>1466</v>
      </c>
      <c r="J134" s="285">
        <v>50</v>
      </c>
      <c r="K134" s="331"/>
    </row>
    <row r="135" spans="2:11" s="1" customFormat="1" ht="15" customHeight="1">
      <c r="B135" s="328"/>
      <c r="C135" s="285" t="s">
        <v>1489</v>
      </c>
      <c r="D135" s="285"/>
      <c r="E135" s="285"/>
      <c r="F135" s="306" t="s">
        <v>1470</v>
      </c>
      <c r="G135" s="285"/>
      <c r="H135" s="285" t="s">
        <v>1504</v>
      </c>
      <c r="I135" s="285" t="s">
        <v>1466</v>
      </c>
      <c r="J135" s="285">
        <v>50</v>
      </c>
      <c r="K135" s="331"/>
    </row>
    <row r="136" spans="2:11" s="1" customFormat="1" ht="15" customHeight="1">
      <c r="B136" s="328"/>
      <c r="C136" s="285" t="s">
        <v>1491</v>
      </c>
      <c r="D136" s="285"/>
      <c r="E136" s="285"/>
      <c r="F136" s="306" t="s">
        <v>1470</v>
      </c>
      <c r="G136" s="285"/>
      <c r="H136" s="285" t="s">
        <v>1504</v>
      </c>
      <c r="I136" s="285" t="s">
        <v>1466</v>
      </c>
      <c r="J136" s="285">
        <v>50</v>
      </c>
      <c r="K136" s="331"/>
    </row>
    <row r="137" spans="2:11" s="1" customFormat="1" ht="15" customHeight="1">
      <c r="B137" s="328"/>
      <c r="C137" s="285" t="s">
        <v>1492</v>
      </c>
      <c r="D137" s="285"/>
      <c r="E137" s="285"/>
      <c r="F137" s="306" t="s">
        <v>1470</v>
      </c>
      <c r="G137" s="285"/>
      <c r="H137" s="285" t="s">
        <v>1517</v>
      </c>
      <c r="I137" s="285" t="s">
        <v>1466</v>
      </c>
      <c r="J137" s="285">
        <v>255</v>
      </c>
      <c r="K137" s="331"/>
    </row>
    <row r="138" spans="2:11" s="1" customFormat="1" ht="15" customHeight="1">
      <c r="B138" s="328"/>
      <c r="C138" s="285" t="s">
        <v>1494</v>
      </c>
      <c r="D138" s="285"/>
      <c r="E138" s="285"/>
      <c r="F138" s="306" t="s">
        <v>1464</v>
      </c>
      <c r="G138" s="285"/>
      <c r="H138" s="285" t="s">
        <v>1518</v>
      </c>
      <c r="I138" s="285" t="s">
        <v>1496</v>
      </c>
      <c r="J138" s="285"/>
      <c r="K138" s="331"/>
    </row>
    <row r="139" spans="2:11" s="1" customFormat="1" ht="15" customHeight="1">
      <c r="B139" s="328"/>
      <c r="C139" s="285" t="s">
        <v>1497</v>
      </c>
      <c r="D139" s="285"/>
      <c r="E139" s="285"/>
      <c r="F139" s="306" t="s">
        <v>1464</v>
      </c>
      <c r="G139" s="285"/>
      <c r="H139" s="285" t="s">
        <v>1519</v>
      </c>
      <c r="I139" s="285" t="s">
        <v>1499</v>
      </c>
      <c r="J139" s="285"/>
      <c r="K139" s="331"/>
    </row>
    <row r="140" spans="2:11" s="1" customFormat="1" ht="15" customHeight="1">
      <c r="B140" s="328"/>
      <c r="C140" s="285" t="s">
        <v>1500</v>
      </c>
      <c r="D140" s="285"/>
      <c r="E140" s="285"/>
      <c r="F140" s="306" t="s">
        <v>1464</v>
      </c>
      <c r="G140" s="285"/>
      <c r="H140" s="285" t="s">
        <v>1500</v>
      </c>
      <c r="I140" s="285" t="s">
        <v>1499</v>
      </c>
      <c r="J140" s="285"/>
      <c r="K140" s="331"/>
    </row>
    <row r="141" spans="2:11" s="1" customFormat="1" ht="15" customHeight="1">
      <c r="B141" s="328"/>
      <c r="C141" s="285" t="s">
        <v>39</v>
      </c>
      <c r="D141" s="285"/>
      <c r="E141" s="285"/>
      <c r="F141" s="306" t="s">
        <v>1464</v>
      </c>
      <c r="G141" s="285"/>
      <c r="H141" s="285" t="s">
        <v>1520</v>
      </c>
      <c r="I141" s="285" t="s">
        <v>1499</v>
      </c>
      <c r="J141" s="285"/>
      <c r="K141" s="331"/>
    </row>
    <row r="142" spans="2:11" s="1" customFormat="1" ht="15" customHeight="1">
      <c r="B142" s="328"/>
      <c r="C142" s="285" t="s">
        <v>1521</v>
      </c>
      <c r="D142" s="285"/>
      <c r="E142" s="285"/>
      <c r="F142" s="306" t="s">
        <v>1464</v>
      </c>
      <c r="G142" s="285"/>
      <c r="H142" s="285" t="s">
        <v>1522</v>
      </c>
      <c r="I142" s="285" t="s">
        <v>1499</v>
      </c>
      <c r="J142" s="285"/>
      <c r="K142" s="331"/>
    </row>
    <row r="143" spans="2:11" s="1" customFormat="1" ht="15" customHeight="1">
      <c r="B143" s="332"/>
      <c r="C143" s="333"/>
      <c r="D143" s="333"/>
      <c r="E143" s="333"/>
      <c r="F143" s="333"/>
      <c r="G143" s="333"/>
      <c r="H143" s="333"/>
      <c r="I143" s="333"/>
      <c r="J143" s="333"/>
      <c r="K143" s="334"/>
    </row>
    <row r="144" spans="2:11" s="1" customFormat="1" ht="18.75" customHeight="1">
      <c r="B144" s="319"/>
      <c r="C144" s="319"/>
      <c r="D144" s="319"/>
      <c r="E144" s="319"/>
      <c r="F144" s="320"/>
      <c r="G144" s="319"/>
      <c r="H144" s="319"/>
      <c r="I144" s="319"/>
      <c r="J144" s="319"/>
      <c r="K144" s="319"/>
    </row>
    <row r="145" spans="2:11" s="1" customFormat="1" ht="18.75" customHeight="1"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</row>
    <row r="146" spans="2:11" s="1" customFormat="1" ht="7.5" customHeight="1">
      <c r="B146" s="293"/>
      <c r="C146" s="294"/>
      <c r="D146" s="294"/>
      <c r="E146" s="294"/>
      <c r="F146" s="294"/>
      <c r="G146" s="294"/>
      <c r="H146" s="294"/>
      <c r="I146" s="294"/>
      <c r="J146" s="294"/>
      <c r="K146" s="295"/>
    </row>
    <row r="147" spans="2:11" s="1" customFormat="1" ht="45" customHeight="1">
      <c r="B147" s="296"/>
      <c r="C147" s="419" t="s">
        <v>1523</v>
      </c>
      <c r="D147" s="419"/>
      <c r="E147" s="419"/>
      <c r="F147" s="419"/>
      <c r="G147" s="419"/>
      <c r="H147" s="419"/>
      <c r="I147" s="419"/>
      <c r="J147" s="419"/>
      <c r="K147" s="297"/>
    </row>
    <row r="148" spans="2:11" s="1" customFormat="1" ht="17.25" customHeight="1">
      <c r="B148" s="296"/>
      <c r="C148" s="298" t="s">
        <v>1458</v>
      </c>
      <c r="D148" s="298"/>
      <c r="E148" s="298"/>
      <c r="F148" s="298" t="s">
        <v>1459</v>
      </c>
      <c r="G148" s="299"/>
      <c r="H148" s="298" t="s">
        <v>55</v>
      </c>
      <c r="I148" s="298" t="s">
        <v>58</v>
      </c>
      <c r="J148" s="298" t="s">
        <v>1460</v>
      </c>
      <c r="K148" s="297"/>
    </row>
    <row r="149" spans="2:11" s="1" customFormat="1" ht="17.25" customHeight="1">
      <c r="B149" s="296"/>
      <c r="C149" s="300" t="s">
        <v>1461</v>
      </c>
      <c r="D149" s="300"/>
      <c r="E149" s="300"/>
      <c r="F149" s="301" t="s">
        <v>1462</v>
      </c>
      <c r="G149" s="302"/>
      <c r="H149" s="300"/>
      <c r="I149" s="300"/>
      <c r="J149" s="300" t="s">
        <v>1463</v>
      </c>
      <c r="K149" s="297"/>
    </row>
    <row r="150" spans="2:11" s="1" customFormat="1" ht="5.25" customHeight="1">
      <c r="B150" s="308"/>
      <c r="C150" s="303"/>
      <c r="D150" s="303"/>
      <c r="E150" s="303"/>
      <c r="F150" s="303"/>
      <c r="G150" s="304"/>
      <c r="H150" s="303"/>
      <c r="I150" s="303"/>
      <c r="J150" s="303"/>
      <c r="K150" s="331"/>
    </row>
    <row r="151" spans="2:11" s="1" customFormat="1" ht="15" customHeight="1">
      <c r="B151" s="308"/>
      <c r="C151" s="335" t="s">
        <v>1467</v>
      </c>
      <c r="D151" s="285"/>
      <c r="E151" s="285"/>
      <c r="F151" s="336" t="s">
        <v>1464</v>
      </c>
      <c r="G151" s="285"/>
      <c r="H151" s="335" t="s">
        <v>1504</v>
      </c>
      <c r="I151" s="335" t="s">
        <v>1466</v>
      </c>
      <c r="J151" s="335">
        <v>120</v>
      </c>
      <c r="K151" s="331"/>
    </row>
    <row r="152" spans="2:11" s="1" customFormat="1" ht="15" customHeight="1">
      <c r="B152" s="308"/>
      <c r="C152" s="335" t="s">
        <v>1513</v>
      </c>
      <c r="D152" s="285"/>
      <c r="E152" s="285"/>
      <c r="F152" s="336" t="s">
        <v>1464</v>
      </c>
      <c r="G152" s="285"/>
      <c r="H152" s="335" t="s">
        <v>1524</v>
      </c>
      <c r="I152" s="335" t="s">
        <v>1466</v>
      </c>
      <c r="J152" s="335" t="s">
        <v>1515</v>
      </c>
      <c r="K152" s="331"/>
    </row>
    <row r="153" spans="2:11" s="1" customFormat="1" ht="15" customHeight="1">
      <c r="B153" s="308"/>
      <c r="C153" s="335" t="s">
        <v>87</v>
      </c>
      <c r="D153" s="285"/>
      <c r="E153" s="285"/>
      <c r="F153" s="336" t="s">
        <v>1464</v>
      </c>
      <c r="G153" s="285"/>
      <c r="H153" s="335" t="s">
        <v>1525</v>
      </c>
      <c r="I153" s="335" t="s">
        <v>1466</v>
      </c>
      <c r="J153" s="335" t="s">
        <v>1515</v>
      </c>
      <c r="K153" s="331"/>
    </row>
    <row r="154" spans="2:11" s="1" customFormat="1" ht="15" customHeight="1">
      <c r="B154" s="308"/>
      <c r="C154" s="335" t="s">
        <v>1469</v>
      </c>
      <c r="D154" s="285"/>
      <c r="E154" s="285"/>
      <c r="F154" s="336" t="s">
        <v>1470</v>
      </c>
      <c r="G154" s="285"/>
      <c r="H154" s="335" t="s">
        <v>1504</v>
      </c>
      <c r="I154" s="335" t="s">
        <v>1466</v>
      </c>
      <c r="J154" s="335">
        <v>50</v>
      </c>
      <c r="K154" s="331"/>
    </row>
    <row r="155" spans="2:11" s="1" customFormat="1" ht="15" customHeight="1">
      <c r="B155" s="308"/>
      <c r="C155" s="335" t="s">
        <v>1472</v>
      </c>
      <c r="D155" s="285"/>
      <c r="E155" s="285"/>
      <c r="F155" s="336" t="s">
        <v>1464</v>
      </c>
      <c r="G155" s="285"/>
      <c r="H155" s="335" t="s">
        <v>1504</v>
      </c>
      <c r="I155" s="335" t="s">
        <v>1474</v>
      </c>
      <c r="J155" s="335"/>
      <c r="K155" s="331"/>
    </row>
    <row r="156" spans="2:11" s="1" customFormat="1" ht="15" customHeight="1">
      <c r="B156" s="308"/>
      <c r="C156" s="335" t="s">
        <v>1483</v>
      </c>
      <c r="D156" s="285"/>
      <c r="E156" s="285"/>
      <c r="F156" s="336" t="s">
        <v>1470</v>
      </c>
      <c r="G156" s="285"/>
      <c r="H156" s="335" t="s">
        <v>1504</v>
      </c>
      <c r="I156" s="335" t="s">
        <v>1466</v>
      </c>
      <c r="J156" s="335">
        <v>50</v>
      </c>
      <c r="K156" s="331"/>
    </row>
    <row r="157" spans="2:11" s="1" customFormat="1" ht="15" customHeight="1">
      <c r="B157" s="308"/>
      <c r="C157" s="335" t="s">
        <v>1491</v>
      </c>
      <c r="D157" s="285"/>
      <c r="E157" s="285"/>
      <c r="F157" s="336" t="s">
        <v>1470</v>
      </c>
      <c r="G157" s="285"/>
      <c r="H157" s="335" t="s">
        <v>1504</v>
      </c>
      <c r="I157" s="335" t="s">
        <v>1466</v>
      </c>
      <c r="J157" s="335">
        <v>50</v>
      </c>
      <c r="K157" s="331"/>
    </row>
    <row r="158" spans="2:11" s="1" customFormat="1" ht="15" customHeight="1">
      <c r="B158" s="308"/>
      <c r="C158" s="335" t="s">
        <v>1489</v>
      </c>
      <c r="D158" s="285"/>
      <c r="E158" s="285"/>
      <c r="F158" s="336" t="s">
        <v>1470</v>
      </c>
      <c r="G158" s="285"/>
      <c r="H158" s="335" t="s">
        <v>1504</v>
      </c>
      <c r="I158" s="335" t="s">
        <v>1466</v>
      </c>
      <c r="J158" s="335">
        <v>50</v>
      </c>
      <c r="K158" s="331"/>
    </row>
    <row r="159" spans="2:11" s="1" customFormat="1" ht="15" customHeight="1">
      <c r="B159" s="308"/>
      <c r="C159" s="335" t="s">
        <v>112</v>
      </c>
      <c r="D159" s="285"/>
      <c r="E159" s="285"/>
      <c r="F159" s="336" t="s">
        <v>1464</v>
      </c>
      <c r="G159" s="285"/>
      <c r="H159" s="335" t="s">
        <v>1526</v>
      </c>
      <c r="I159" s="335" t="s">
        <v>1466</v>
      </c>
      <c r="J159" s="335" t="s">
        <v>1527</v>
      </c>
      <c r="K159" s="331"/>
    </row>
    <row r="160" spans="2:11" s="1" customFormat="1" ht="15" customHeight="1">
      <c r="B160" s="308"/>
      <c r="C160" s="335" t="s">
        <v>1528</v>
      </c>
      <c r="D160" s="285"/>
      <c r="E160" s="285"/>
      <c r="F160" s="336" t="s">
        <v>1464</v>
      </c>
      <c r="G160" s="285"/>
      <c r="H160" s="335" t="s">
        <v>1529</v>
      </c>
      <c r="I160" s="335" t="s">
        <v>1499</v>
      </c>
      <c r="J160" s="335"/>
      <c r="K160" s="331"/>
    </row>
    <row r="161" spans="2:11" s="1" customFormat="1" ht="15" customHeight="1">
      <c r="B161" s="337"/>
      <c r="C161" s="317"/>
      <c r="D161" s="317"/>
      <c r="E161" s="317"/>
      <c r="F161" s="317"/>
      <c r="G161" s="317"/>
      <c r="H161" s="317"/>
      <c r="I161" s="317"/>
      <c r="J161" s="317"/>
      <c r="K161" s="338"/>
    </row>
    <row r="162" spans="2:11" s="1" customFormat="1" ht="18.75" customHeight="1">
      <c r="B162" s="319"/>
      <c r="C162" s="329"/>
      <c r="D162" s="329"/>
      <c r="E162" s="329"/>
      <c r="F162" s="339"/>
      <c r="G162" s="329"/>
      <c r="H162" s="329"/>
      <c r="I162" s="329"/>
      <c r="J162" s="329"/>
      <c r="K162" s="319"/>
    </row>
    <row r="163" spans="2:11" s="1" customFormat="1" ht="18.75" customHeight="1"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417" t="s">
        <v>1530</v>
      </c>
      <c r="D165" s="417"/>
      <c r="E165" s="417"/>
      <c r="F165" s="417"/>
      <c r="G165" s="417"/>
      <c r="H165" s="417"/>
      <c r="I165" s="417"/>
      <c r="J165" s="417"/>
      <c r="K165" s="278"/>
    </row>
    <row r="166" spans="2:11" s="1" customFormat="1" ht="17.25" customHeight="1">
      <c r="B166" s="277"/>
      <c r="C166" s="298" t="s">
        <v>1458</v>
      </c>
      <c r="D166" s="298"/>
      <c r="E166" s="298"/>
      <c r="F166" s="298" t="s">
        <v>1459</v>
      </c>
      <c r="G166" s="340"/>
      <c r="H166" s="341" t="s">
        <v>55</v>
      </c>
      <c r="I166" s="341" t="s">
        <v>58</v>
      </c>
      <c r="J166" s="298" t="s">
        <v>1460</v>
      </c>
      <c r="K166" s="278"/>
    </row>
    <row r="167" spans="2:11" s="1" customFormat="1" ht="17.25" customHeight="1">
      <c r="B167" s="279"/>
      <c r="C167" s="300" t="s">
        <v>1461</v>
      </c>
      <c r="D167" s="300"/>
      <c r="E167" s="300"/>
      <c r="F167" s="301" t="s">
        <v>1462</v>
      </c>
      <c r="G167" s="342"/>
      <c r="H167" s="343"/>
      <c r="I167" s="343"/>
      <c r="J167" s="300" t="s">
        <v>1463</v>
      </c>
      <c r="K167" s="280"/>
    </row>
    <row r="168" spans="2:11" s="1" customFormat="1" ht="5.25" customHeight="1">
      <c r="B168" s="308"/>
      <c r="C168" s="303"/>
      <c r="D168" s="303"/>
      <c r="E168" s="303"/>
      <c r="F168" s="303"/>
      <c r="G168" s="304"/>
      <c r="H168" s="303"/>
      <c r="I168" s="303"/>
      <c r="J168" s="303"/>
      <c r="K168" s="331"/>
    </row>
    <row r="169" spans="2:11" s="1" customFormat="1" ht="15" customHeight="1">
      <c r="B169" s="308"/>
      <c r="C169" s="285" t="s">
        <v>1467</v>
      </c>
      <c r="D169" s="285"/>
      <c r="E169" s="285"/>
      <c r="F169" s="306" t="s">
        <v>1464</v>
      </c>
      <c r="G169" s="285"/>
      <c r="H169" s="285" t="s">
        <v>1504</v>
      </c>
      <c r="I169" s="285" t="s">
        <v>1466</v>
      </c>
      <c r="J169" s="285">
        <v>120</v>
      </c>
      <c r="K169" s="331"/>
    </row>
    <row r="170" spans="2:11" s="1" customFormat="1" ht="15" customHeight="1">
      <c r="B170" s="308"/>
      <c r="C170" s="285" t="s">
        <v>1513</v>
      </c>
      <c r="D170" s="285"/>
      <c r="E170" s="285"/>
      <c r="F170" s="306" t="s">
        <v>1464</v>
      </c>
      <c r="G170" s="285"/>
      <c r="H170" s="285" t="s">
        <v>1514</v>
      </c>
      <c r="I170" s="285" t="s">
        <v>1466</v>
      </c>
      <c r="J170" s="285" t="s">
        <v>1515</v>
      </c>
      <c r="K170" s="331"/>
    </row>
    <row r="171" spans="2:11" s="1" customFormat="1" ht="15" customHeight="1">
      <c r="B171" s="308"/>
      <c r="C171" s="285" t="s">
        <v>87</v>
      </c>
      <c r="D171" s="285"/>
      <c r="E171" s="285"/>
      <c r="F171" s="306" t="s">
        <v>1464</v>
      </c>
      <c r="G171" s="285"/>
      <c r="H171" s="285" t="s">
        <v>1531</v>
      </c>
      <c r="I171" s="285" t="s">
        <v>1466</v>
      </c>
      <c r="J171" s="285" t="s">
        <v>1515</v>
      </c>
      <c r="K171" s="331"/>
    </row>
    <row r="172" spans="2:11" s="1" customFormat="1" ht="15" customHeight="1">
      <c r="B172" s="308"/>
      <c r="C172" s="285" t="s">
        <v>1469</v>
      </c>
      <c r="D172" s="285"/>
      <c r="E172" s="285"/>
      <c r="F172" s="306" t="s">
        <v>1470</v>
      </c>
      <c r="G172" s="285"/>
      <c r="H172" s="285" t="s">
        <v>1531</v>
      </c>
      <c r="I172" s="285" t="s">
        <v>1466</v>
      </c>
      <c r="J172" s="285">
        <v>50</v>
      </c>
      <c r="K172" s="331"/>
    </row>
    <row r="173" spans="2:11" s="1" customFormat="1" ht="15" customHeight="1">
      <c r="B173" s="308"/>
      <c r="C173" s="285" t="s">
        <v>1472</v>
      </c>
      <c r="D173" s="285"/>
      <c r="E173" s="285"/>
      <c r="F173" s="306" t="s">
        <v>1464</v>
      </c>
      <c r="G173" s="285"/>
      <c r="H173" s="285" t="s">
        <v>1531</v>
      </c>
      <c r="I173" s="285" t="s">
        <v>1474</v>
      </c>
      <c r="J173" s="285"/>
      <c r="K173" s="331"/>
    </row>
    <row r="174" spans="2:11" s="1" customFormat="1" ht="15" customHeight="1">
      <c r="B174" s="308"/>
      <c r="C174" s="285" t="s">
        <v>1483</v>
      </c>
      <c r="D174" s="285"/>
      <c r="E174" s="285"/>
      <c r="F174" s="306" t="s">
        <v>1470</v>
      </c>
      <c r="G174" s="285"/>
      <c r="H174" s="285" t="s">
        <v>1531</v>
      </c>
      <c r="I174" s="285" t="s">
        <v>1466</v>
      </c>
      <c r="J174" s="285">
        <v>50</v>
      </c>
      <c r="K174" s="331"/>
    </row>
    <row r="175" spans="2:11" s="1" customFormat="1" ht="15" customHeight="1">
      <c r="B175" s="308"/>
      <c r="C175" s="285" t="s">
        <v>1491</v>
      </c>
      <c r="D175" s="285"/>
      <c r="E175" s="285"/>
      <c r="F175" s="306" t="s">
        <v>1470</v>
      </c>
      <c r="G175" s="285"/>
      <c r="H175" s="285" t="s">
        <v>1531</v>
      </c>
      <c r="I175" s="285" t="s">
        <v>1466</v>
      </c>
      <c r="J175" s="285">
        <v>50</v>
      </c>
      <c r="K175" s="331"/>
    </row>
    <row r="176" spans="2:11" s="1" customFormat="1" ht="15" customHeight="1">
      <c r="B176" s="308"/>
      <c r="C176" s="285" t="s">
        <v>1489</v>
      </c>
      <c r="D176" s="285"/>
      <c r="E176" s="285"/>
      <c r="F176" s="306" t="s">
        <v>1470</v>
      </c>
      <c r="G176" s="285"/>
      <c r="H176" s="285" t="s">
        <v>1531</v>
      </c>
      <c r="I176" s="285" t="s">
        <v>1466</v>
      </c>
      <c r="J176" s="285">
        <v>50</v>
      </c>
      <c r="K176" s="331"/>
    </row>
    <row r="177" spans="2:11" s="1" customFormat="1" ht="15" customHeight="1">
      <c r="B177" s="308"/>
      <c r="C177" s="285" t="s">
        <v>137</v>
      </c>
      <c r="D177" s="285"/>
      <c r="E177" s="285"/>
      <c r="F177" s="306" t="s">
        <v>1464</v>
      </c>
      <c r="G177" s="285"/>
      <c r="H177" s="285" t="s">
        <v>1532</v>
      </c>
      <c r="I177" s="285" t="s">
        <v>1533</v>
      </c>
      <c r="J177" s="285"/>
      <c r="K177" s="331"/>
    </row>
    <row r="178" spans="2:11" s="1" customFormat="1" ht="15" customHeight="1">
      <c r="B178" s="308"/>
      <c r="C178" s="285" t="s">
        <v>58</v>
      </c>
      <c r="D178" s="285"/>
      <c r="E178" s="285"/>
      <c r="F178" s="306" t="s">
        <v>1464</v>
      </c>
      <c r="G178" s="285"/>
      <c r="H178" s="285" t="s">
        <v>1534</v>
      </c>
      <c r="I178" s="285" t="s">
        <v>1535</v>
      </c>
      <c r="J178" s="285">
        <v>1</v>
      </c>
      <c r="K178" s="331"/>
    </row>
    <row r="179" spans="2:11" s="1" customFormat="1" ht="15" customHeight="1">
      <c r="B179" s="308"/>
      <c r="C179" s="285" t="s">
        <v>54</v>
      </c>
      <c r="D179" s="285"/>
      <c r="E179" s="285"/>
      <c r="F179" s="306" t="s">
        <v>1464</v>
      </c>
      <c r="G179" s="285"/>
      <c r="H179" s="285" t="s">
        <v>1536</v>
      </c>
      <c r="I179" s="285" t="s">
        <v>1466</v>
      </c>
      <c r="J179" s="285">
        <v>20</v>
      </c>
      <c r="K179" s="331"/>
    </row>
    <row r="180" spans="2:11" s="1" customFormat="1" ht="15" customHeight="1">
      <c r="B180" s="308"/>
      <c r="C180" s="285" t="s">
        <v>55</v>
      </c>
      <c r="D180" s="285"/>
      <c r="E180" s="285"/>
      <c r="F180" s="306" t="s">
        <v>1464</v>
      </c>
      <c r="G180" s="285"/>
      <c r="H180" s="285" t="s">
        <v>1537</v>
      </c>
      <c r="I180" s="285" t="s">
        <v>1466</v>
      </c>
      <c r="J180" s="285">
        <v>255</v>
      </c>
      <c r="K180" s="331"/>
    </row>
    <row r="181" spans="2:11" s="1" customFormat="1" ht="15" customHeight="1">
      <c r="B181" s="308"/>
      <c r="C181" s="285" t="s">
        <v>138</v>
      </c>
      <c r="D181" s="285"/>
      <c r="E181" s="285"/>
      <c r="F181" s="306" t="s">
        <v>1464</v>
      </c>
      <c r="G181" s="285"/>
      <c r="H181" s="285" t="s">
        <v>1428</v>
      </c>
      <c r="I181" s="285" t="s">
        <v>1466</v>
      </c>
      <c r="J181" s="285">
        <v>10</v>
      </c>
      <c r="K181" s="331"/>
    </row>
    <row r="182" spans="2:11" s="1" customFormat="1" ht="15" customHeight="1">
      <c r="B182" s="308"/>
      <c r="C182" s="285" t="s">
        <v>139</v>
      </c>
      <c r="D182" s="285"/>
      <c r="E182" s="285"/>
      <c r="F182" s="306" t="s">
        <v>1464</v>
      </c>
      <c r="G182" s="285"/>
      <c r="H182" s="285" t="s">
        <v>1538</v>
      </c>
      <c r="I182" s="285" t="s">
        <v>1499</v>
      </c>
      <c r="J182" s="285"/>
      <c r="K182" s="331"/>
    </row>
    <row r="183" spans="2:11" s="1" customFormat="1" ht="15" customHeight="1">
      <c r="B183" s="308"/>
      <c r="C183" s="285" t="s">
        <v>1539</v>
      </c>
      <c r="D183" s="285"/>
      <c r="E183" s="285"/>
      <c r="F183" s="306" t="s">
        <v>1464</v>
      </c>
      <c r="G183" s="285"/>
      <c r="H183" s="285" t="s">
        <v>1540</v>
      </c>
      <c r="I183" s="285" t="s">
        <v>1499</v>
      </c>
      <c r="J183" s="285"/>
      <c r="K183" s="331"/>
    </row>
    <row r="184" spans="2:11" s="1" customFormat="1" ht="15" customHeight="1">
      <c r="B184" s="308"/>
      <c r="C184" s="285" t="s">
        <v>1528</v>
      </c>
      <c r="D184" s="285"/>
      <c r="E184" s="285"/>
      <c r="F184" s="306" t="s">
        <v>1464</v>
      </c>
      <c r="G184" s="285"/>
      <c r="H184" s="285" t="s">
        <v>1541</v>
      </c>
      <c r="I184" s="285" t="s">
        <v>1499</v>
      </c>
      <c r="J184" s="285"/>
      <c r="K184" s="331"/>
    </row>
    <row r="185" spans="2:11" s="1" customFormat="1" ht="15" customHeight="1">
      <c r="B185" s="308"/>
      <c r="C185" s="285" t="s">
        <v>141</v>
      </c>
      <c r="D185" s="285"/>
      <c r="E185" s="285"/>
      <c r="F185" s="306" t="s">
        <v>1470</v>
      </c>
      <c r="G185" s="285"/>
      <c r="H185" s="285" t="s">
        <v>1542</v>
      </c>
      <c r="I185" s="285" t="s">
        <v>1466</v>
      </c>
      <c r="J185" s="285">
        <v>50</v>
      </c>
      <c r="K185" s="331"/>
    </row>
    <row r="186" spans="2:11" s="1" customFormat="1" ht="15" customHeight="1">
      <c r="B186" s="308"/>
      <c r="C186" s="285" t="s">
        <v>1543</v>
      </c>
      <c r="D186" s="285"/>
      <c r="E186" s="285"/>
      <c r="F186" s="306" t="s">
        <v>1470</v>
      </c>
      <c r="G186" s="285"/>
      <c r="H186" s="285" t="s">
        <v>1544</v>
      </c>
      <c r="I186" s="285" t="s">
        <v>1545</v>
      </c>
      <c r="J186" s="285"/>
      <c r="K186" s="331"/>
    </row>
    <row r="187" spans="2:11" s="1" customFormat="1" ht="15" customHeight="1">
      <c r="B187" s="308"/>
      <c r="C187" s="285" t="s">
        <v>1546</v>
      </c>
      <c r="D187" s="285"/>
      <c r="E187" s="285"/>
      <c r="F187" s="306" t="s">
        <v>1470</v>
      </c>
      <c r="G187" s="285"/>
      <c r="H187" s="285" t="s">
        <v>1547</v>
      </c>
      <c r="I187" s="285" t="s">
        <v>1545</v>
      </c>
      <c r="J187" s="285"/>
      <c r="K187" s="331"/>
    </row>
    <row r="188" spans="2:11" s="1" customFormat="1" ht="15" customHeight="1">
      <c r="B188" s="308"/>
      <c r="C188" s="285" t="s">
        <v>1548</v>
      </c>
      <c r="D188" s="285"/>
      <c r="E188" s="285"/>
      <c r="F188" s="306" t="s">
        <v>1470</v>
      </c>
      <c r="G188" s="285"/>
      <c r="H188" s="285" t="s">
        <v>1549</v>
      </c>
      <c r="I188" s="285" t="s">
        <v>1545</v>
      </c>
      <c r="J188" s="285"/>
      <c r="K188" s="331"/>
    </row>
    <row r="189" spans="2:11" s="1" customFormat="1" ht="15" customHeight="1">
      <c r="B189" s="308"/>
      <c r="C189" s="344" t="s">
        <v>1550</v>
      </c>
      <c r="D189" s="285"/>
      <c r="E189" s="285"/>
      <c r="F189" s="306" t="s">
        <v>1470</v>
      </c>
      <c r="G189" s="285"/>
      <c r="H189" s="285" t="s">
        <v>1551</v>
      </c>
      <c r="I189" s="285" t="s">
        <v>1552</v>
      </c>
      <c r="J189" s="345" t="s">
        <v>1553</v>
      </c>
      <c r="K189" s="331"/>
    </row>
    <row r="190" spans="2:11" s="18" customFormat="1" ht="15" customHeight="1">
      <c r="B190" s="346"/>
      <c r="C190" s="347" t="s">
        <v>1554</v>
      </c>
      <c r="D190" s="348"/>
      <c r="E190" s="348"/>
      <c r="F190" s="349" t="s">
        <v>1470</v>
      </c>
      <c r="G190" s="348"/>
      <c r="H190" s="348" t="s">
        <v>1555</v>
      </c>
      <c r="I190" s="348" t="s">
        <v>1552</v>
      </c>
      <c r="J190" s="350" t="s">
        <v>1553</v>
      </c>
      <c r="K190" s="351"/>
    </row>
    <row r="191" spans="2:11" s="1" customFormat="1" ht="15" customHeight="1">
      <c r="B191" s="308"/>
      <c r="C191" s="344" t="s">
        <v>43</v>
      </c>
      <c r="D191" s="285"/>
      <c r="E191" s="285"/>
      <c r="F191" s="306" t="s">
        <v>1464</v>
      </c>
      <c r="G191" s="285"/>
      <c r="H191" s="282" t="s">
        <v>1556</v>
      </c>
      <c r="I191" s="285" t="s">
        <v>1557</v>
      </c>
      <c r="J191" s="285"/>
      <c r="K191" s="331"/>
    </row>
    <row r="192" spans="2:11" s="1" customFormat="1" ht="15" customHeight="1">
      <c r="B192" s="308"/>
      <c r="C192" s="344" t="s">
        <v>1558</v>
      </c>
      <c r="D192" s="285"/>
      <c r="E192" s="285"/>
      <c r="F192" s="306" t="s">
        <v>1464</v>
      </c>
      <c r="G192" s="285"/>
      <c r="H192" s="285" t="s">
        <v>1559</v>
      </c>
      <c r="I192" s="285" t="s">
        <v>1499</v>
      </c>
      <c r="J192" s="285"/>
      <c r="K192" s="331"/>
    </row>
    <row r="193" spans="2:11" s="1" customFormat="1" ht="15" customHeight="1">
      <c r="B193" s="308"/>
      <c r="C193" s="344" t="s">
        <v>1560</v>
      </c>
      <c r="D193" s="285"/>
      <c r="E193" s="285"/>
      <c r="F193" s="306" t="s">
        <v>1464</v>
      </c>
      <c r="G193" s="285"/>
      <c r="H193" s="285" t="s">
        <v>1561</v>
      </c>
      <c r="I193" s="285" t="s">
        <v>1499</v>
      </c>
      <c r="J193" s="285"/>
      <c r="K193" s="331"/>
    </row>
    <row r="194" spans="2:11" s="1" customFormat="1" ht="15" customHeight="1">
      <c r="B194" s="308"/>
      <c r="C194" s="344" t="s">
        <v>1562</v>
      </c>
      <c r="D194" s="285"/>
      <c r="E194" s="285"/>
      <c r="F194" s="306" t="s">
        <v>1470</v>
      </c>
      <c r="G194" s="285"/>
      <c r="H194" s="285" t="s">
        <v>1563</v>
      </c>
      <c r="I194" s="285" t="s">
        <v>1499</v>
      </c>
      <c r="J194" s="285"/>
      <c r="K194" s="331"/>
    </row>
    <row r="195" spans="2:11" s="1" customFormat="1" ht="15" customHeight="1">
      <c r="B195" s="337"/>
      <c r="C195" s="352"/>
      <c r="D195" s="317"/>
      <c r="E195" s="317"/>
      <c r="F195" s="317"/>
      <c r="G195" s="317"/>
      <c r="H195" s="317"/>
      <c r="I195" s="317"/>
      <c r="J195" s="317"/>
      <c r="K195" s="338"/>
    </row>
    <row r="196" spans="2:11" s="1" customFormat="1" ht="18.75" customHeight="1">
      <c r="B196" s="319"/>
      <c r="C196" s="329"/>
      <c r="D196" s="329"/>
      <c r="E196" s="329"/>
      <c r="F196" s="339"/>
      <c r="G196" s="329"/>
      <c r="H196" s="329"/>
      <c r="I196" s="329"/>
      <c r="J196" s="329"/>
      <c r="K196" s="319"/>
    </row>
    <row r="197" spans="2:11" s="1" customFormat="1" ht="18.75" customHeight="1">
      <c r="B197" s="319"/>
      <c r="C197" s="329"/>
      <c r="D197" s="329"/>
      <c r="E197" s="329"/>
      <c r="F197" s="339"/>
      <c r="G197" s="329"/>
      <c r="H197" s="329"/>
      <c r="I197" s="329"/>
      <c r="J197" s="329"/>
      <c r="K197" s="319"/>
    </row>
    <row r="198" spans="2:11" s="1" customFormat="1" ht="18.75" customHeight="1">
      <c r="B198" s="292"/>
      <c r="C198" s="292"/>
      <c r="D198" s="292"/>
      <c r="E198" s="292"/>
      <c r="F198" s="292"/>
      <c r="G198" s="292"/>
      <c r="H198" s="292"/>
      <c r="I198" s="292"/>
      <c r="J198" s="292"/>
      <c r="K198" s="292"/>
    </row>
    <row r="199" spans="2:11" s="1" customFormat="1" ht="13.5">
      <c r="B199" s="274"/>
      <c r="C199" s="275"/>
      <c r="D199" s="275"/>
      <c r="E199" s="275"/>
      <c r="F199" s="275"/>
      <c r="G199" s="275"/>
      <c r="H199" s="275"/>
      <c r="I199" s="275"/>
      <c r="J199" s="275"/>
      <c r="K199" s="276"/>
    </row>
    <row r="200" spans="2:11" s="1" customFormat="1" ht="21">
      <c r="B200" s="277"/>
      <c r="C200" s="417" t="s">
        <v>1564</v>
      </c>
      <c r="D200" s="417"/>
      <c r="E200" s="417"/>
      <c r="F200" s="417"/>
      <c r="G200" s="417"/>
      <c r="H200" s="417"/>
      <c r="I200" s="417"/>
      <c r="J200" s="417"/>
      <c r="K200" s="278"/>
    </row>
    <row r="201" spans="2:11" s="1" customFormat="1" ht="25.5" customHeight="1">
      <c r="B201" s="277"/>
      <c r="C201" s="353" t="s">
        <v>1565</v>
      </c>
      <c r="D201" s="353"/>
      <c r="E201" s="353"/>
      <c r="F201" s="353" t="s">
        <v>1566</v>
      </c>
      <c r="G201" s="354"/>
      <c r="H201" s="420" t="s">
        <v>1567</v>
      </c>
      <c r="I201" s="420"/>
      <c r="J201" s="420"/>
      <c r="K201" s="278"/>
    </row>
    <row r="202" spans="2:11" s="1" customFormat="1" ht="5.25" customHeight="1">
      <c r="B202" s="308"/>
      <c r="C202" s="303"/>
      <c r="D202" s="303"/>
      <c r="E202" s="303"/>
      <c r="F202" s="303"/>
      <c r="G202" s="329"/>
      <c r="H202" s="303"/>
      <c r="I202" s="303"/>
      <c r="J202" s="303"/>
      <c r="K202" s="331"/>
    </row>
    <row r="203" spans="2:11" s="1" customFormat="1" ht="15" customHeight="1">
      <c r="B203" s="308"/>
      <c r="C203" s="285" t="s">
        <v>1557</v>
      </c>
      <c r="D203" s="285"/>
      <c r="E203" s="285"/>
      <c r="F203" s="306" t="s">
        <v>44</v>
      </c>
      <c r="G203" s="285"/>
      <c r="H203" s="421" t="s">
        <v>1568</v>
      </c>
      <c r="I203" s="421"/>
      <c r="J203" s="421"/>
      <c r="K203" s="331"/>
    </row>
    <row r="204" spans="2:11" s="1" customFormat="1" ht="15" customHeight="1">
      <c r="B204" s="308"/>
      <c r="C204" s="285"/>
      <c r="D204" s="285"/>
      <c r="E204" s="285"/>
      <c r="F204" s="306" t="s">
        <v>45</v>
      </c>
      <c r="G204" s="285"/>
      <c r="H204" s="421" t="s">
        <v>1569</v>
      </c>
      <c r="I204" s="421"/>
      <c r="J204" s="421"/>
      <c r="K204" s="331"/>
    </row>
    <row r="205" spans="2:11" s="1" customFormat="1" ht="15" customHeight="1">
      <c r="B205" s="308"/>
      <c r="C205" s="285"/>
      <c r="D205" s="285"/>
      <c r="E205" s="285"/>
      <c r="F205" s="306" t="s">
        <v>48</v>
      </c>
      <c r="G205" s="285"/>
      <c r="H205" s="421" t="s">
        <v>1570</v>
      </c>
      <c r="I205" s="421"/>
      <c r="J205" s="421"/>
      <c r="K205" s="331"/>
    </row>
    <row r="206" spans="2:11" s="1" customFormat="1" ht="15" customHeight="1">
      <c r="B206" s="308"/>
      <c r="C206" s="285"/>
      <c r="D206" s="285"/>
      <c r="E206" s="285"/>
      <c r="F206" s="306" t="s">
        <v>46</v>
      </c>
      <c r="G206" s="285"/>
      <c r="H206" s="421" t="s">
        <v>1571</v>
      </c>
      <c r="I206" s="421"/>
      <c r="J206" s="421"/>
      <c r="K206" s="331"/>
    </row>
    <row r="207" spans="2:11" s="1" customFormat="1" ht="15" customHeight="1">
      <c r="B207" s="308"/>
      <c r="C207" s="285"/>
      <c r="D207" s="285"/>
      <c r="E207" s="285"/>
      <c r="F207" s="306" t="s">
        <v>47</v>
      </c>
      <c r="G207" s="285"/>
      <c r="H207" s="421" t="s">
        <v>1572</v>
      </c>
      <c r="I207" s="421"/>
      <c r="J207" s="421"/>
      <c r="K207" s="331"/>
    </row>
    <row r="208" spans="2:11" s="1" customFormat="1" ht="15" customHeight="1">
      <c r="B208" s="308"/>
      <c r="C208" s="285"/>
      <c r="D208" s="285"/>
      <c r="E208" s="285"/>
      <c r="F208" s="306"/>
      <c r="G208" s="285"/>
      <c r="H208" s="285"/>
      <c r="I208" s="285"/>
      <c r="J208" s="285"/>
      <c r="K208" s="331"/>
    </row>
    <row r="209" spans="2:11" s="1" customFormat="1" ht="15" customHeight="1">
      <c r="B209" s="308"/>
      <c r="C209" s="285" t="s">
        <v>1511</v>
      </c>
      <c r="D209" s="285"/>
      <c r="E209" s="285"/>
      <c r="F209" s="306" t="s">
        <v>80</v>
      </c>
      <c r="G209" s="285"/>
      <c r="H209" s="421" t="s">
        <v>1573</v>
      </c>
      <c r="I209" s="421"/>
      <c r="J209" s="421"/>
      <c r="K209" s="331"/>
    </row>
    <row r="210" spans="2:11" s="1" customFormat="1" ht="15" customHeight="1">
      <c r="B210" s="308"/>
      <c r="C210" s="285"/>
      <c r="D210" s="285"/>
      <c r="E210" s="285"/>
      <c r="F210" s="306" t="s">
        <v>1409</v>
      </c>
      <c r="G210" s="285"/>
      <c r="H210" s="421" t="s">
        <v>1410</v>
      </c>
      <c r="I210" s="421"/>
      <c r="J210" s="421"/>
      <c r="K210" s="331"/>
    </row>
    <row r="211" spans="2:11" s="1" customFormat="1" ht="15" customHeight="1">
      <c r="B211" s="308"/>
      <c r="C211" s="285"/>
      <c r="D211" s="285"/>
      <c r="E211" s="285"/>
      <c r="F211" s="306" t="s">
        <v>1407</v>
      </c>
      <c r="G211" s="285"/>
      <c r="H211" s="421" t="s">
        <v>1574</v>
      </c>
      <c r="I211" s="421"/>
      <c r="J211" s="421"/>
      <c r="K211" s="331"/>
    </row>
    <row r="212" spans="2:11" s="1" customFormat="1" ht="15" customHeight="1">
      <c r="B212" s="355"/>
      <c r="C212" s="285"/>
      <c r="D212" s="285"/>
      <c r="E212" s="285"/>
      <c r="F212" s="306" t="s">
        <v>92</v>
      </c>
      <c r="G212" s="344"/>
      <c r="H212" s="422" t="s">
        <v>91</v>
      </c>
      <c r="I212" s="422"/>
      <c r="J212" s="422"/>
      <c r="K212" s="356"/>
    </row>
    <row r="213" spans="2:11" s="1" customFormat="1" ht="15" customHeight="1">
      <c r="B213" s="355"/>
      <c r="C213" s="285"/>
      <c r="D213" s="285"/>
      <c r="E213" s="285"/>
      <c r="F213" s="306" t="s">
        <v>1411</v>
      </c>
      <c r="G213" s="344"/>
      <c r="H213" s="422" t="s">
        <v>1359</v>
      </c>
      <c r="I213" s="422"/>
      <c r="J213" s="422"/>
      <c r="K213" s="356"/>
    </row>
    <row r="214" spans="2:11" s="1" customFormat="1" ht="15" customHeight="1">
      <c r="B214" s="355"/>
      <c r="C214" s="285"/>
      <c r="D214" s="285"/>
      <c r="E214" s="285"/>
      <c r="F214" s="306"/>
      <c r="G214" s="344"/>
      <c r="H214" s="335"/>
      <c r="I214" s="335"/>
      <c r="J214" s="335"/>
      <c r="K214" s="356"/>
    </row>
    <row r="215" spans="2:11" s="1" customFormat="1" ht="15" customHeight="1">
      <c r="B215" s="355"/>
      <c r="C215" s="285" t="s">
        <v>1535</v>
      </c>
      <c r="D215" s="285"/>
      <c r="E215" s="285"/>
      <c r="F215" s="306">
        <v>1</v>
      </c>
      <c r="G215" s="344"/>
      <c r="H215" s="422" t="s">
        <v>1575</v>
      </c>
      <c r="I215" s="422"/>
      <c r="J215" s="422"/>
      <c r="K215" s="356"/>
    </row>
    <row r="216" spans="2:11" s="1" customFormat="1" ht="15" customHeight="1">
      <c r="B216" s="355"/>
      <c r="C216" s="285"/>
      <c r="D216" s="285"/>
      <c r="E216" s="285"/>
      <c r="F216" s="306">
        <v>2</v>
      </c>
      <c r="G216" s="344"/>
      <c r="H216" s="422" t="s">
        <v>1576</v>
      </c>
      <c r="I216" s="422"/>
      <c r="J216" s="422"/>
      <c r="K216" s="356"/>
    </row>
    <row r="217" spans="2:11" s="1" customFormat="1" ht="15" customHeight="1">
      <c r="B217" s="355"/>
      <c r="C217" s="285"/>
      <c r="D217" s="285"/>
      <c r="E217" s="285"/>
      <c r="F217" s="306">
        <v>3</v>
      </c>
      <c r="G217" s="344"/>
      <c r="H217" s="422" t="s">
        <v>1577</v>
      </c>
      <c r="I217" s="422"/>
      <c r="J217" s="422"/>
      <c r="K217" s="356"/>
    </row>
    <row r="218" spans="2:11" s="1" customFormat="1" ht="15" customHeight="1">
      <c r="B218" s="355"/>
      <c r="C218" s="285"/>
      <c r="D218" s="285"/>
      <c r="E218" s="285"/>
      <c r="F218" s="306">
        <v>4</v>
      </c>
      <c r="G218" s="344"/>
      <c r="H218" s="422" t="s">
        <v>1578</v>
      </c>
      <c r="I218" s="422"/>
      <c r="J218" s="422"/>
      <c r="K218" s="356"/>
    </row>
    <row r="219" spans="2:11" s="1" customFormat="1" ht="12.75" customHeight="1">
      <c r="B219" s="357"/>
      <c r="C219" s="358"/>
      <c r="D219" s="358"/>
      <c r="E219" s="358"/>
      <c r="F219" s="358"/>
      <c r="G219" s="358"/>
      <c r="H219" s="358"/>
      <c r="I219" s="358"/>
      <c r="J219" s="358"/>
      <c r="K219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HEJMALOVA\Alena Hejmalova</dc:creator>
  <cp:keywords/>
  <dc:description/>
  <cp:lastModifiedBy>Alena Hejmalova</cp:lastModifiedBy>
  <dcterms:created xsi:type="dcterms:W3CDTF">2024-03-19T19:25:41Z</dcterms:created>
  <dcterms:modified xsi:type="dcterms:W3CDTF">2024-03-19T19:37:50Z</dcterms:modified>
  <cp:category/>
  <cp:version/>
  <cp:contentType/>
  <cp:contentStatus/>
</cp:coreProperties>
</file>