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80" windowHeight="13200" firstSheet="1" activeTab="1"/>
  </bookViews>
  <sheets>
    <sheet name="Rekapitulace stavby" sheetId="1" state="veryHidden" r:id="rId1"/>
    <sheet name="Rekapitulace stavby (2)" sheetId="4" r:id="rId2"/>
    <sheet name="01 - Zastřešení jízdárny" sheetId="5" r:id="rId3"/>
    <sheet name="02 - Silnoproud-osvětlení..." sheetId="6" r:id="rId4"/>
    <sheet name="03 - Zavlažování Jízdárna" sheetId="7" r:id="rId5"/>
  </sheets>
  <definedNames>
    <definedName name="_xlnm._FilterDatabase" localSheetId="3" hidden="1">'02 - Silnoproud-osvětlení...'!$C$118:$K$154</definedName>
    <definedName name="_xlnm.Print_Titles" localSheetId="3">'02 - Silnoproud-osvětlení...'!$118:$118</definedName>
    <definedName name="_xlnm.Print_Titles" localSheetId="0">'Rekapitulace stavby'!$92:$92</definedName>
    <definedName name="_xlnm.Print_Titles" localSheetId="1">'Rekapitulace stavby (2)'!$92:$92</definedName>
    <definedName name="_xlnm.Print_Area" localSheetId="3">'02 - Silnoproud-osvětlení...'!$C$82:$J$100,'02 - Silnoproud-osvětlení...'!$C$106:$J$154</definedName>
    <definedName name="_xlnm.Print_Area" localSheetId="0">'Rekapitulace stavby'!$D$4:$AO$76,'Rekapitulace stavby'!$C$82:$AQ$96</definedName>
    <definedName name="_xlnm.Print_Area" localSheetId="1">'Rekapitulace stavby (2)'!$D$4:$AO$76,'Rekapitulace stavby (2)'!$C$82:$AQ$98</definedName>
  </definedNames>
  <calcPr calcId="145621"/>
</workbook>
</file>

<file path=xl/calcChain.xml><?xml version="1.0" encoding="utf-8"?>
<calcChain xmlns="http://schemas.openxmlformats.org/spreadsheetml/2006/main">
  <c r="L90" i="4" l="1"/>
  <c r="G51" i="7" l="1"/>
  <c r="G50" i="7"/>
  <c r="G49" i="7"/>
  <c r="G47" i="7"/>
  <c r="G46" i="7"/>
  <c r="G45" i="7"/>
  <c r="G44" i="7"/>
  <c r="G43" i="7"/>
  <c r="G42" i="7"/>
  <c r="G41" i="7"/>
  <c r="G40" i="7"/>
  <c r="G39" i="7"/>
  <c r="G38" i="7"/>
  <c r="G37" i="7"/>
  <c r="G36" i="7"/>
  <c r="G34" i="7"/>
  <c r="G33" i="7"/>
  <c r="G32" i="7"/>
  <c r="G31" i="7"/>
  <c r="G30" i="7"/>
  <c r="G29" i="7"/>
  <c r="G27" i="7"/>
  <c r="G26" i="7"/>
  <c r="G25" i="7"/>
  <c r="G24" i="7"/>
  <c r="G23" i="7"/>
  <c r="G22" i="7"/>
  <c r="G21" i="7"/>
  <c r="G19" i="7"/>
  <c r="G18" i="7"/>
  <c r="G17" i="7"/>
  <c r="G16" i="7"/>
  <c r="G15" i="7"/>
  <c r="G14" i="7"/>
  <c r="G13" i="7"/>
  <c r="G12" i="7"/>
  <c r="G11" i="7"/>
  <c r="G9" i="7"/>
  <c r="BK154" i="6"/>
  <c r="BI154" i="6"/>
  <c r="BH154" i="6"/>
  <c r="BG154" i="6"/>
  <c r="BF154" i="6"/>
  <c r="BE154" i="6"/>
  <c r="T154" i="6"/>
  <c r="R154" i="6"/>
  <c r="P154" i="6"/>
  <c r="J154" i="6"/>
  <c r="BK153" i="6"/>
  <c r="BI153" i="6"/>
  <c r="BH153" i="6"/>
  <c r="BG153" i="6"/>
  <c r="BF153" i="6"/>
  <c r="T153" i="6"/>
  <c r="R153" i="6"/>
  <c r="P153" i="6"/>
  <c r="P148" i="6" s="1"/>
  <c r="J153" i="6"/>
  <c r="BE153" i="6" s="1"/>
  <c r="BK152" i="6"/>
  <c r="BI152" i="6"/>
  <c r="BH152" i="6"/>
  <c r="BG152" i="6"/>
  <c r="BF152" i="6"/>
  <c r="T152" i="6"/>
  <c r="R152" i="6"/>
  <c r="P152" i="6"/>
  <c r="J152" i="6"/>
  <c r="BE152" i="6" s="1"/>
  <c r="BK151" i="6"/>
  <c r="BI151" i="6"/>
  <c r="BH151" i="6"/>
  <c r="BG151" i="6"/>
  <c r="BF151" i="6"/>
  <c r="T151" i="6"/>
  <c r="R151" i="6"/>
  <c r="P151" i="6"/>
  <c r="J151" i="6"/>
  <c r="BE151" i="6" s="1"/>
  <c r="BK150" i="6"/>
  <c r="BI150" i="6"/>
  <c r="BH150" i="6"/>
  <c r="BG150" i="6"/>
  <c r="BF150" i="6"/>
  <c r="BE150" i="6"/>
  <c r="T150" i="6"/>
  <c r="R150" i="6"/>
  <c r="P150" i="6"/>
  <c r="J150" i="6"/>
  <c r="BK149" i="6"/>
  <c r="BI149" i="6"/>
  <c r="BH149" i="6"/>
  <c r="BG149" i="6"/>
  <c r="BF149" i="6"/>
  <c r="BE149" i="6"/>
  <c r="T149" i="6"/>
  <c r="T148" i="6" s="1"/>
  <c r="R149" i="6"/>
  <c r="R148" i="6" s="1"/>
  <c r="P149" i="6"/>
  <c r="J149" i="6"/>
  <c r="BK147" i="6"/>
  <c r="BI147" i="6"/>
  <c r="BH147" i="6"/>
  <c r="BG147" i="6"/>
  <c r="BF147" i="6"/>
  <c r="T147" i="6"/>
  <c r="R147" i="6"/>
  <c r="P147" i="6"/>
  <c r="J147" i="6"/>
  <c r="BE147" i="6" s="1"/>
  <c r="BK146" i="6"/>
  <c r="BI146" i="6"/>
  <c r="BH146" i="6"/>
  <c r="BG146" i="6"/>
  <c r="BF146" i="6"/>
  <c r="BE146" i="6"/>
  <c r="T146" i="6"/>
  <c r="R146" i="6"/>
  <c r="P146" i="6"/>
  <c r="J146" i="6"/>
  <c r="BK145" i="6"/>
  <c r="BI145" i="6"/>
  <c r="BH145" i="6"/>
  <c r="BG145" i="6"/>
  <c r="BF145" i="6"/>
  <c r="T145" i="6"/>
  <c r="R145" i="6"/>
  <c r="P145" i="6"/>
  <c r="J145" i="6"/>
  <c r="BE145" i="6" s="1"/>
  <c r="BK144" i="6"/>
  <c r="BI144" i="6"/>
  <c r="BH144" i="6"/>
  <c r="BG144" i="6"/>
  <c r="BF144" i="6"/>
  <c r="T144" i="6"/>
  <c r="R144" i="6"/>
  <c r="P144" i="6"/>
  <c r="J144" i="6"/>
  <c r="BE144" i="6" s="1"/>
  <c r="BK143" i="6"/>
  <c r="BI143" i="6"/>
  <c r="BH143" i="6"/>
  <c r="BG143" i="6"/>
  <c r="BF143" i="6"/>
  <c r="T143" i="6"/>
  <c r="R143" i="6"/>
  <c r="P143" i="6"/>
  <c r="J143" i="6"/>
  <c r="BE143" i="6" s="1"/>
  <c r="BK142" i="6"/>
  <c r="BI142" i="6"/>
  <c r="BH142" i="6"/>
  <c r="BG142" i="6"/>
  <c r="BF142" i="6"/>
  <c r="T142" i="6"/>
  <c r="R142" i="6"/>
  <c r="P142" i="6"/>
  <c r="J142" i="6"/>
  <c r="BE142" i="6" s="1"/>
  <c r="BK141" i="6"/>
  <c r="BI141" i="6"/>
  <c r="BH141" i="6"/>
  <c r="BG141" i="6"/>
  <c r="BF141" i="6"/>
  <c r="T141" i="6"/>
  <c r="R141" i="6"/>
  <c r="P141" i="6"/>
  <c r="J141" i="6"/>
  <c r="BE141" i="6" s="1"/>
  <c r="BK140" i="6"/>
  <c r="BI140" i="6"/>
  <c r="BH140" i="6"/>
  <c r="BG140" i="6"/>
  <c r="BF140" i="6"/>
  <c r="T140" i="6"/>
  <c r="R140" i="6"/>
  <c r="P140" i="6"/>
  <c r="J140" i="6"/>
  <c r="BE140" i="6" s="1"/>
  <c r="BK139" i="6"/>
  <c r="BI139" i="6"/>
  <c r="BH139" i="6"/>
  <c r="BG139" i="6"/>
  <c r="BF139" i="6"/>
  <c r="T139" i="6"/>
  <c r="R139" i="6"/>
  <c r="P139" i="6"/>
  <c r="J139" i="6"/>
  <c r="BE139" i="6" s="1"/>
  <c r="BK138" i="6"/>
  <c r="BI138" i="6"/>
  <c r="BH138" i="6"/>
  <c r="BG138" i="6"/>
  <c r="BF138" i="6"/>
  <c r="T138" i="6"/>
  <c r="R138" i="6"/>
  <c r="P138" i="6"/>
  <c r="J138" i="6"/>
  <c r="BE138" i="6" s="1"/>
  <c r="BK137" i="6"/>
  <c r="BI137" i="6"/>
  <c r="BH137" i="6"/>
  <c r="BG137" i="6"/>
  <c r="BF137" i="6"/>
  <c r="T137" i="6"/>
  <c r="R137" i="6"/>
  <c r="P137" i="6"/>
  <c r="J137" i="6"/>
  <c r="BE137" i="6" s="1"/>
  <c r="BK136" i="6"/>
  <c r="BI136" i="6"/>
  <c r="BH136" i="6"/>
  <c r="BG136" i="6"/>
  <c r="BF136" i="6"/>
  <c r="T136" i="6"/>
  <c r="R136" i="6"/>
  <c r="P136" i="6"/>
  <c r="J136" i="6"/>
  <c r="BE136" i="6" s="1"/>
  <c r="BK135" i="6"/>
  <c r="BI135" i="6"/>
  <c r="BH135" i="6"/>
  <c r="BG135" i="6"/>
  <c r="BF135" i="6"/>
  <c r="T135" i="6"/>
  <c r="R135" i="6"/>
  <c r="P135" i="6"/>
  <c r="J135" i="6"/>
  <c r="BE135" i="6" s="1"/>
  <c r="BK134" i="6"/>
  <c r="BI134" i="6"/>
  <c r="BH134" i="6"/>
  <c r="BG134" i="6"/>
  <c r="BF134" i="6"/>
  <c r="T134" i="6"/>
  <c r="R134" i="6"/>
  <c r="P134" i="6"/>
  <c r="J134" i="6"/>
  <c r="BE134" i="6" s="1"/>
  <c r="BK133" i="6"/>
  <c r="BI133" i="6"/>
  <c r="BH133" i="6"/>
  <c r="BG133" i="6"/>
  <c r="BF133" i="6"/>
  <c r="T133" i="6"/>
  <c r="R133" i="6"/>
  <c r="P133" i="6"/>
  <c r="J133" i="6"/>
  <c r="BE133" i="6" s="1"/>
  <c r="BK132" i="6"/>
  <c r="BI132" i="6"/>
  <c r="BH132" i="6"/>
  <c r="BG132" i="6"/>
  <c r="BF132" i="6"/>
  <c r="T132" i="6"/>
  <c r="R132" i="6"/>
  <c r="P132" i="6"/>
  <c r="J132" i="6"/>
  <c r="BE132" i="6" s="1"/>
  <c r="BK131" i="6"/>
  <c r="BI131" i="6"/>
  <c r="BH131" i="6"/>
  <c r="BG131" i="6"/>
  <c r="BF131" i="6"/>
  <c r="T131" i="6"/>
  <c r="R131" i="6"/>
  <c r="P131" i="6"/>
  <c r="J131" i="6"/>
  <c r="BE131" i="6" s="1"/>
  <c r="BK130" i="6"/>
  <c r="BI130" i="6"/>
  <c r="BH130" i="6"/>
  <c r="BG130" i="6"/>
  <c r="BF130" i="6"/>
  <c r="BE130" i="6"/>
  <c r="T130" i="6"/>
  <c r="R130" i="6"/>
  <c r="P130" i="6"/>
  <c r="J130" i="6"/>
  <c r="BK129" i="6"/>
  <c r="BI129" i="6"/>
  <c r="BH129" i="6"/>
  <c r="BG129" i="6"/>
  <c r="BF129" i="6"/>
  <c r="T129" i="6"/>
  <c r="R129" i="6"/>
  <c r="P129" i="6"/>
  <c r="J129" i="6"/>
  <c r="BE129" i="6" s="1"/>
  <c r="BK128" i="6"/>
  <c r="BI128" i="6"/>
  <c r="BH128" i="6"/>
  <c r="BG128" i="6"/>
  <c r="BF128" i="6"/>
  <c r="T128" i="6"/>
  <c r="R128" i="6"/>
  <c r="P128" i="6"/>
  <c r="J128" i="6"/>
  <c r="BE128" i="6" s="1"/>
  <c r="BK127" i="6"/>
  <c r="BI127" i="6"/>
  <c r="BH127" i="6"/>
  <c r="BG127" i="6"/>
  <c r="BF127" i="6"/>
  <c r="T127" i="6"/>
  <c r="R127" i="6"/>
  <c r="P127" i="6"/>
  <c r="J127" i="6"/>
  <c r="BE127" i="6" s="1"/>
  <c r="BK126" i="6"/>
  <c r="BI126" i="6"/>
  <c r="BH126" i="6"/>
  <c r="BG126" i="6"/>
  <c r="BF126" i="6"/>
  <c r="T126" i="6"/>
  <c r="R126" i="6"/>
  <c r="R121" i="6" s="1"/>
  <c r="R120" i="6" s="1"/>
  <c r="P126" i="6"/>
  <c r="J126" i="6"/>
  <c r="BE126" i="6" s="1"/>
  <c r="BK125" i="6"/>
  <c r="BI125" i="6"/>
  <c r="BH125" i="6"/>
  <c r="BG125" i="6"/>
  <c r="BF125" i="6"/>
  <c r="T125" i="6"/>
  <c r="R125" i="6"/>
  <c r="P125" i="6"/>
  <c r="J125" i="6"/>
  <c r="BE125" i="6" s="1"/>
  <c r="BK124" i="6"/>
  <c r="BI124" i="6"/>
  <c r="BH124" i="6"/>
  <c r="BG124" i="6"/>
  <c r="BF124" i="6"/>
  <c r="T124" i="6"/>
  <c r="R124" i="6"/>
  <c r="P124" i="6"/>
  <c r="J124" i="6"/>
  <c r="BE124" i="6" s="1"/>
  <c r="BK123" i="6"/>
  <c r="BI123" i="6"/>
  <c r="BH123" i="6"/>
  <c r="BG123" i="6"/>
  <c r="BF123" i="6"/>
  <c r="BE123" i="6"/>
  <c r="T123" i="6"/>
  <c r="R123" i="6"/>
  <c r="P123" i="6"/>
  <c r="J123" i="6"/>
  <c r="BK122" i="6"/>
  <c r="BI122" i="6"/>
  <c r="BH122" i="6"/>
  <c r="BG122" i="6"/>
  <c r="BF122" i="6"/>
  <c r="T122" i="6"/>
  <c r="T121" i="6" s="1"/>
  <c r="T120" i="6" s="1"/>
  <c r="R122" i="6"/>
  <c r="P122" i="6"/>
  <c r="P121" i="6" s="1"/>
  <c r="P120" i="6" s="1"/>
  <c r="P119" i="6" s="1"/>
  <c r="J122" i="6"/>
  <c r="BE122" i="6" s="1"/>
  <c r="F113" i="6"/>
  <c r="F89" i="6"/>
  <c r="J37" i="6"/>
  <c r="J36" i="6"/>
  <c r="J35" i="6"/>
  <c r="J115" i="6"/>
  <c r="F116" i="6"/>
  <c r="F115" i="6"/>
  <c r="E85" i="6"/>
  <c r="G54" i="7" l="1"/>
  <c r="G56" i="7" s="1"/>
  <c r="BK121" i="6"/>
  <c r="F37" i="6"/>
  <c r="F35" i="6"/>
  <c r="F34" i="6"/>
  <c r="BK148" i="6"/>
  <c r="J148" i="6" s="1"/>
  <c r="J99" i="6" s="1"/>
  <c r="F36" i="6"/>
  <c r="J91" i="6"/>
  <c r="F92" i="6"/>
  <c r="E109" i="6"/>
  <c r="J121" i="6"/>
  <c r="J98" i="6" s="1"/>
  <c r="BK120" i="6"/>
  <c r="T119" i="6"/>
  <c r="R119" i="6"/>
  <c r="J33" i="6"/>
  <c r="F33" i="6"/>
  <c r="F91" i="6"/>
  <c r="J34" i="6"/>
  <c r="G57" i="7" l="1"/>
  <c r="G58" i="7" s="1"/>
  <c r="AG97" i="4"/>
  <c r="BK119" i="6"/>
  <c r="J119" i="6" s="1"/>
  <c r="J120" i="6"/>
  <c r="J97" i="6" s="1"/>
  <c r="AN97" i="4" l="1"/>
  <c r="J96" i="6"/>
  <c r="AG96" i="4" s="1"/>
  <c r="AN96" i="4" s="1"/>
  <c r="J30" i="6"/>
  <c r="J39" i="6" s="1"/>
  <c r="BK141" i="5" l="1"/>
  <c r="BI141" i="5"/>
  <c r="BH141" i="5"/>
  <c r="BG141" i="5"/>
  <c r="BF141" i="5"/>
  <c r="BE141" i="5"/>
  <c r="T141" i="5"/>
  <c r="R141" i="5"/>
  <c r="P141" i="5"/>
  <c r="J141" i="5"/>
  <c r="BK140" i="5"/>
  <c r="J140" i="5" s="1"/>
  <c r="J100" i="5" s="1"/>
  <c r="T140" i="5"/>
  <c r="R140" i="5"/>
  <c r="P140" i="5"/>
  <c r="BK137" i="5"/>
  <c r="BK136" i="5" s="1"/>
  <c r="J136" i="5" s="1"/>
  <c r="J99" i="5" s="1"/>
  <c r="BI137" i="5"/>
  <c r="BH137" i="5"/>
  <c r="BG137" i="5"/>
  <c r="BF137" i="5"/>
  <c r="T137" i="5"/>
  <c r="R137" i="5"/>
  <c r="P137" i="5"/>
  <c r="J137" i="5"/>
  <c r="BE137" i="5" s="1"/>
  <c r="T136" i="5"/>
  <c r="R136" i="5"/>
  <c r="P136" i="5"/>
  <c r="BK135" i="5"/>
  <c r="BI135" i="5"/>
  <c r="BH135" i="5"/>
  <c r="BG135" i="5"/>
  <c r="BF135" i="5"/>
  <c r="T135" i="5"/>
  <c r="R135" i="5"/>
  <c r="P135" i="5"/>
  <c r="J135" i="5"/>
  <c r="BE135" i="5" s="1"/>
  <c r="BK134" i="5"/>
  <c r="BI134" i="5"/>
  <c r="BH134" i="5"/>
  <c r="BG134" i="5"/>
  <c r="BF134" i="5"/>
  <c r="T134" i="5"/>
  <c r="R134" i="5"/>
  <c r="P134" i="5"/>
  <c r="J134" i="5"/>
  <c r="BE134" i="5" s="1"/>
  <c r="BK133" i="5"/>
  <c r="BI133" i="5"/>
  <c r="BH133" i="5"/>
  <c r="BG133" i="5"/>
  <c r="BF133" i="5"/>
  <c r="T133" i="5"/>
  <c r="R133" i="5"/>
  <c r="P133" i="5"/>
  <c r="J133" i="5"/>
  <c r="BE133" i="5" s="1"/>
  <c r="BK132" i="5"/>
  <c r="BI132" i="5"/>
  <c r="BH132" i="5"/>
  <c r="BG132" i="5"/>
  <c r="BF132" i="5"/>
  <c r="BE132" i="5"/>
  <c r="T132" i="5"/>
  <c r="R132" i="5"/>
  <c r="P132" i="5"/>
  <c r="J132" i="5"/>
  <c r="BK131" i="5"/>
  <c r="BI131" i="5"/>
  <c r="BH131" i="5"/>
  <c r="BG131" i="5"/>
  <c r="BF131" i="5"/>
  <c r="BE131" i="5"/>
  <c r="T131" i="5"/>
  <c r="R131" i="5"/>
  <c r="P131" i="5"/>
  <c r="J131" i="5"/>
  <c r="BK130" i="5"/>
  <c r="BI130" i="5"/>
  <c r="BH130" i="5"/>
  <c r="BG130" i="5"/>
  <c r="BF130" i="5"/>
  <c r="T130" i="5"/>
  <c r="R130" i="5"/>
  <c r="P130" i="5"/>
  <c r="J130" i="5"/>
  <c r="BE130" i="5" s="1"/>
  <c r="BK129" i="5"/>
  <c r="BI129" i="5"/>
  <c r="BH129" i="5"/>
  <c r="BG129" i="5"/>
  <c r="BF129" i="5"/>
  <c r="T129" i="5"/>
  <c r="R129" i="5"/>
  <c r="P129" i="5"/>
  <c r="J129" i="5"/>
  <c r="BE129" i="5" s="1"/>
  <c r="BK128" i="5"/>
  <c r="BI128" i="5"/>
  <c r="BH128" i="5"/>
  <c r="BG128" i="5"/>
  <c r="BF128" i="5"/>
  <c r="T128" i="5"/>
  <c r="R128" i="5"/>
  <c r="P128" i="5"/>
  <c r="J128" i="5"/>
  <c r="BE128" i="5" s="1"/>
  <c r="BK127" i="5"/>
  <c r="BI127" i="5"/>
  <c r="BH127" i="5"/>
  <c r="BG127" i="5"/>
  <c r="BF127" i="5"/>
  <c r="T127" i="5"/>
  <c r="R127" i="5"/>
  <c r="P127" i="5"/>
  <c r="J127" i="5"/>
  <c r="BE127" i="5" s="1"/>
  <c r="BK126" i="5"/>
  <c r="BI126" i="5"/>
  <c r="BH126" i="5"/>
  <c r="BG126" i="5"/>
  <c r="BF126" i="5"/>
  <c r="T126" i="5"/>
  <c r="R126" i="5"/>
  <c r="P126" i="5"/>
  <c r="J126" i="5"/>
  <c r="BE126" i="5" s="1"/>
  <c r="BK125" i="5"/>
  <c r="BI125" i="5"/>
  <c r="BH125" i="5"/>
  <c r="BG125" i="5"/>
  <c r="BF125" i="5"/>
  <c r="T125" i="5"/>
  <c r="R125" i="5"/>
  <c r="P125" i="5"/>
  <c r="J125" i="5"/>
  <c r="BE125" i="5" s="1"/>
  <c r="BK124" i="5"/>
  <c r="BI124" i="5"/>
  <c r="BH124" i="5"/>
  <c r="BG124" i="5"/>
  <c r="BF124" i="5"/>
  <c r="T124" i="5"/>
  <c r="R124" i="5"/>
  <c r="P124" i="5"/>
  <c r="J124" i="5"/>
  <c r="BE124" i="5" s="1"/>
  <c r="BK121" i="5"/>
  <c r="BK120" i="5" s="1"/>
  <c r="BI121" i="5"/>
  <c r="BH121" i="5"/>
  <c r="BG121" i="5"/>
  <c r="BF121" i="5"/>
  <c r="T121" i="5"/>
  <c r="R121" i="5"/>
  <c r="P121" i="5"/>
  <c r="J121" i="5"/>
  <c r="BE121" i="5" s="1"/>
  <c r="T120" i="5"/>
  <c r="T119" i="5" s="1"/>
  <c r="R120" i="5"/>
  <c r="R119" i="5" s="1"/>
  <c r="P120" i="5"/>
  <c r="P119" i="5" s="1"/>
  <c r="J115" i="5"/>
  <c r="F115" i="5"/>
  <c r="F112" i="5"/>
  <c r="E110" i="5"/>
  <c r="F87" i="5"/>
  <c r="E85" i="5"/>
  <c r="J35" i="5"/>
  <c r="J34" i="5"/>
  <c r="J33" i="5"/>
  <c r="J22" i="5"/>
  <c r="E22" i="5"/>
  <c r="J90" i="5" s="1"/>
  <c r="J21" i="5"/>
  <c r="J19" i="5"/>
  <c r="E19" i="5"/>
  <c r="J114" i="5" s="1"/>
  <c r="J18" i="5"/>
  <c r="J16" i="5"/>
  <c r="E16" i="5"/>
  <c r="F90" i="5" s="1"/>
  <c r="J15" i="5"/>
  <c r="J13" i="5"/>
  <c r="E13" i="5"/>
  <c r="F114" i="5" s="1"/>
  <c r="J12" i="5"/>
  <c r="J87" i="5"/>
  <c r="AT97" i="4"/>
  <c r="AT96" i="4"/>
  <c r="BD94" i="4"/>
  <c r="W33" i="4" s="1"/>
  <c r="BC94" i="4"/>
  <c r="AY94" i="4" s="1"/>
  <c r="BB94" i="4"/>
  <c r="W31" i="4" s="1"/>
  <c r="BA94" i="4"/>
  <c r="AW94" i="4" s="1"/>
  <c r="AK30" i="4" s="1"/>
  <c r="AZ94" i="4"/>
  <c r="AU94" i="4"/>
  <c r="AT95" i="4"/>
  <c r="AS94" i="4"/>
  <c r="AM90" i="4"/>
  <c r="AM89" i="4"/>
  <c r="L89" i="4"/>
  <c r="AM87" i="4"/>
  <c r="L87" i="4"/>
  <c r="L85" i="4"/>
  <c r="L84" i="4"/>
  <c r="BK123" i="5" l="1"/>
  <c r="J31" i="5"/>
  <c r="F32" i="5"/>
  <c r="F33" i="5"/>
  <c r="T123" i="5"/>
  <c r="T122" i="5" s="1"/>
  <c r="T118" i="5" s="1"/>
  <c r="F35" i="5"/>
  <c r="R123" i="5"/>
  <c r="R122" i="5" s="1"/>
  <c r="R118" i="5" s="1"/>
  <c r="P123" i="5"/>
  <c r="P122" i="5" s="1"/>
  <c r="P118" i="5" s="1"/>
  <c r="F34" i="5"/>
  <c r="J32" i="5"/>
  <c r="J123" i="5"/>
  <c r="J98" i="5" s="1"/>
  <c r="BK122" i="5"/>
  <c r="J122" i="5" s="1"/>
  <c r="J97" i="5" s="1"/>
  <c r="J120" i="5"/>
  <c r="J96" i="5" s="1"/>
  <c r="BK119" i="5"/>
  <c r="F31" i="5"/>
  <c r="J89" i="5"/>
  <c r="J112" i="5"/>
  <c r="F89" i="5"/>
  <c r="W30" i="4"/>
  <c r="AV94" i="4"/>
  <c r="AX94" i="4"/>
  <c r="W32" i="4"/>
  <c r="BK118" i="5" l="1"/>
  <c r="J118" i="5" s="1"/>
  <c r="J119" i="5"/>
  <c r="J95" i="5" s="1"/>
  <c r="AT94" i="4"/>
  <c r="J28" i="5" l="1"/>
  <c r="J94" i="5"/>
  <c r="J37" i="5" l="1"/>
  <c r="AG95" i="4"/>
  <c r="AY95" i="1"/>
  <c r="AX95" i="1"/>
  <c r="L90" i="1"/>
  <c r="AM90" i="1"/>
  <c r="AM89" i="1"/>
  <c r="L89" i="1"/>
  <c r="AM87" i="1"/>
  <c r="L87" i="1"/>
  <c r="L85" i="1"/>
  <c r="L84" i="1"/>
  <c r="AS94" i="1"/>
  <c r="AN95" i="4" l="1"/>
  <c r="AG94" i="4"/>
  <c r="AU95" i="1"/>
  <c r="AU94" i="1" s="1"/>
  <c r="BC95" i="1"/>
  <c r="BC94" i="1" s="1"/>
  <c r="W32" i="1" s="1"/>
  <c r="BA95" i="1"/>
  <c r="BB95" i="1"/>
  <c r="BB94" i="1" s="1"/>
  <c r="W31" i="1" s="1"/>
  <c r="AW95" i="1"/>
  <c r="BD95" i="1"/>
  <c r="BD94" i="1" s="1"/>
  <c r="W33" i="1" s="1"/>
  <c r="BA94" i="1"/>
  <c r="W30" i="1" s="1"/>
  <c r="AN94" i="4" l="1"/>
  <c r="AK26" i="4"/>
  <c r="W29" i="4" s="1"/>
  <c r="AK29" i="4" s="1"/>
  <c r="AK35" i="4" s="1"/>
  <c r="AY94" i="1"/>
  <c r="AW94" i="1"/>
  <c r="AK30" i="1" s="1"/>
  <c r="AX94" i="1"/>
  <c r="AV95" i="1"/>
  <c r="AT95" i="1" s="1"/>
  <c r="AZ95" i="1"/>
  <c r="AZ94" i="1" s="1"/>
  <c r="W29" i="1" s="1"/>
  <c r="AG95" i="1" l="1"/>
  <c r="AG94" i="1" s="1"/>
  <c r="AK26" i="1" s="1"/>
  <c r="AV94" i="1"/>
  <c r="AK29" i="1" s="1"/>
  <c r="AK35" i="1" l="1"/>
  <c r="AN95" i="1"/>
  <c r="AT94" i="1"/>
  <c r="AN94" i="1" s="1"/>
</calcChain>
</file>

<file path=xl/sharedStrings.xml><?xml version="1.0" encoding="utf-8"?>
<sst xmlns="http://schemas.openxmlformats.org/spreadsheetml/2006/main" count="1398" uniqueCount="421">
  <si>
    <t>Export Komplet</t>
  </si>
  <si>
    <t/>
  </si>
  <si>
    <t>2.0</t>
  </si>
  <si>
    <t>ZAMOK</t>
  </si>
  <si>
    <t>False</t>
  </si>
  <si>
    <t>{106423fd-05cb-4aa4-8f31-ae3f74e181ac}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</si>
  <si>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</si>
  <si>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</si>
  <si>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</si>
  <si>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</si>
  <si>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</si>
  <si>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</si>
  <si>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</si>
  <si>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2023-9</t>
  </si>
  <si>
    <t>Stavba:</t>
  </si>
  <si>
    <t>Zastřešení jízdárny školní statek</t>
  </si>
  <si>
    <t>KSO:</t>
  </si>
  <si>
    <t>CC-CZ:</t>
  </si>
  <si>
    <t>Místo:</t>
  </si>
  <si>
    <t xml:space="preserve"> </t>
  </si>
  <si>
    <t>Datum:</t>
  </si>
  <si>
    <t>6. 10. 2023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</si>
  <si>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</si>
  <si>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</si>
  <si>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</si>
  <si>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</si>
  <si>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</si>
  <si>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</si>
  <si>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</si>
  <si>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</si>
  <si>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</si>
  <si>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</si>
  <si>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</si>
  <si>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</si>
  <si>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</si>
  <si>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</si>
  <si>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</si>
  <si>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</si>
  <si>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</si>
  <si>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</si>
  <si>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</si>
  <si>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</si>
  <si>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</si>
  <si>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</si>
  <si>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</si>
  <si>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</si>
  <si>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</si>
  <si>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</si>
  <si>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</si>
  <si>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</si>
  <si>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</si>
  <si>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</si>
  <si>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</si>
  <si>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</si>
  <si>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</si>
  <si>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</si>
  <si>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</si>
  <si>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</si>
  <si>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</si>
  <si>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</si>
  <si>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</si>
  <si>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</si>
  <si>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</si>
  <si>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</si>
  <si>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</si>
  <si>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</si>
  <si>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</si>
  <si>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</si>
  <si>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</si>
  <si>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</si>
  <si>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</si>
  <si>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</si>
  <si>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</si>
  <si>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</si>
  <si>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</si>
  <si>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</si>
  <si>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</si>
  <si>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</si>
  <si>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</si>
  <si>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</si>
  <si>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</si>
  <si>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</si>
  <si>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</si>
  <si>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</si>
  <si>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</si>
  <si>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44- 1 - Zastřešení</t>
  </si>
  <si>
    <t>PSV - Práce a dodávky PSV</t>
  </si>
  <si>
    <t xml:space="preserve">    762 - Konstrukce tesařské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</si>
  <si>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</si>
  <si>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</si>
  <si>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</si>
  <si>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</si>
  <si>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</si>
  <si>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</si>
  <si>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</si>
  <si>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</si>
  <si>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</si>
  <si>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</si>
  <si>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</si>
  <si>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</si>
  <si>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</si>
  <si>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</si>
  <si>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</si>
  <si>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</si>
  <si>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</si>
  <si>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44- 1</t>
  </si>
  <si>
    <t>Zastřešení</t>
  </si>
  <si>
    <t>K</t>
  </si>
  <si>
    <t>44-1-1</t>
  </si>
  <si>
    <t>M + D střešních panelů PUR/PIR tl.100 mm</t>
  </si>
  <si>
    <t>m2</t>
  </si>
  <si>
    <t>4</t>
  </si>
  <si>
    <t>371178095</t>
  </si>
  <si>
    <t>PSV</t>
  </si>
  <si>
    <t>Práce a dodávky PSV</t>
  </si>
  <si>
    <t>762</t>
  </si>
  <si>
    <t>Konstrukce tesařské</t>
  </si>
  <si>
    <t>3</t>
  </si>
  <si>
    <t>762-1</t>
  </si>
  <si>
    <t>Dodávka řeziva hranol 80/8</t>
  </si>
  <si>
    <t>m3</t>
  </si>
  <si>
    <t>16</t>
  </si>
  <si>
    <t>12694606</t>
  </si>
  <si>
    <t>5</t>
  </si>
  <si>
    <t>762123110</t>
  </si>
  <si>
    <t>Montáž tesařských stěn vázaných z hraněného řeziva průřezové pl do 100 cm2</t>
  </si>
  <si>
    <t>m</t>
  </si>
  <si>
    <t>407242539</t>
  </si>
  <si>
    <t>6</t>
  </si>
  <si>
    <t>762133132</t>
  </si>
  <si>
    <t>Montáž bednění stěn z hrubých fošen na sraz tl do 60 mm</t>
  </si>
  <si>
    <t>1330922059</t>
  </si>
  <si>
    <t>7</t>
  </si>
  <si>
    <t>762195000</t>
  </si>
  <si>
    <t>Spojovací prostředky pro montáž stěn, příček, bednění stěn</t>
  </si>
  <si>
    <t>-1780679505</t>
  </si>
  <si>
    <t>762-2</t>
  </si>
  <si>
    <t xml:space="preserve">Dodávka prken tl. 4 cm </t>
  </si>
  <si>
    <t>-1130280361</t>
  </si>
  <si>
    <t>11</t>
  </si>
  <si>
    <t>762322911R</t>
  </si>
  <si>
    <t>Zavětrování a ztužení vazníků fošnami a hranolky průřezové plochy do 100 cm2</t>
  </si>
  <si>
    <t>-1622928375</t>
  </si>
  <si>
    <t>10</t>
  </si>
  <si>
    <t>762322912R</t>
  </si>
  <si>
    <t>Zavětrování a ztužení vazníků hranoly průřezové plochy přes 100 cm2</t>
  </si>
  <si>
    <t>-150972141</t>
  </si>
  <si>
    <t>14</t>
  </si>
  <si>
    <t>762-3</t>
  </si>
  <si>
    <t>Purlast podlaha</t>
  </si>
  <si>
    <t>-392323738</t>
  </si>
  <si>
    <t>15</t>
  </si>
  <si>
    <t>762-4</t>
  </si>
  <si>
    <t>Podklad z písku včetně zásypu</t>
  </si>
  <si>
    <t>kpl</t>
  </si>
  <si>
    <t>-956586527</t>
  </si>
  <si>
    <t>8</t>
  </si>
  <si>
    <t>762633110</t>
  </si>
  <si>
    <t>Osazení vrat tesařských otočných</t>
  </si>
  <si>
    <t>2113356979</t>
  </si>
  <si>
    <t>9</t>
  </si>
  <si>
    <t>762795000</t>
  </si>
  <si>
    <t>Spojovací prostředky pro montáž prostorových vázaných kcí</t>
  </si>
  <si>
    <t>444172093</t>
  </si>
  <si>
    <t>998762202</t>
  </si>
  <si>
    <t>Přesun hmot procentní pro kce tesařské v objektech v přes 6 do 12 m</t>
  </si>
  <si>
    <t>%</t>
  </si>
  <si>
    <t>-817467837</t>
  </si>
  <si>
    <t>764</t>
  </si>
  <si>
    <t>Konstrukce klempířské</t>
  </si>
  <si>
    <t>764001831R</t>
  </si>
  <si>
    <t>Demontáž plech krytiny z trapézu</t>
  </si>
  <si>
    <t>-1569277836</t>
  </si>
  <si>
    <t>VV</t>
  </si>
  <si>
    <t>8,05*2*36</t>
  </si>
  <si>
    <t>Součet</t>
  </si>
  <si>
    <t>767</t>
  </si>
  <si>
    <t>Konstrukce zámečnické</t>
  </si>
  <si>
    <t>13</t>
  </si>
  <si>
    <t>767-1</t>
  </si>
  <si>
    <t>Výroba  rámu vrat</t>
  </si>
  <si>
    <t>ks</t>
  </si>
  <si>
    <t>327010003</t>
  </si>
  <si>
    <t>01</t>
  </si>
  <si>
    <t>02</t>
  </si>
  <si>
    <t>{f741b0c5-3cdd-4a44-9ffe-9f53f5c991ee}</t>
  </si>
  <si>
    <t>&gt;&gt;  skryté sloupce  &lt;&lt;</t>
  </si>
  <si>
    <t>2024-20</t>
  </si>
  <si>
    <t>Školní statek - jízdárna</t>
  </si>
  <si>
    <t>03</t>
  </si>
  <si>
    <t>{9f76dde7-716f-4021-a29b-6f7f3d2790b9}</t>
  </si>
  <si>
    <t>Objekt:</t>
  </si>
  <si>
    <t>01 - Silnoproud-osvětlení - návrh</t>
  </si>
  <si>
    <t>Humpolec</t>
  </si>
  <si>
    <t>Milan Kostka</t>
  </si>
  <si>
    <t xml:space="preserve">    741 - Elektroinstalace - silnoproud</t>
  </si>
  <si>
    <t>OST - Ostatní</t>
  </si>
  <si>
    <t>741</t>
  </si>
  <si>
    <t>Elektroinstalace - silnoproud</t>
  </si>
  <si>
    <t>741110501</t>
  </si>
  <si>
    <t>Montáž lišta a kanálek protahovací šířky do 60 mm</t>
  </si>
  <si>
    <t>-1768717011</t>
  </si>
  <si>
    <t>M</t>
  </si>
  <si>
    <t>34571004</t>
  </si>
  <si>
    <t>lišta elektroinstalační hranatá PVC 20x20mm</t>
  </si>
  <si>
    <t>32</t>
  </si>
  <si>
    <t>-1809840754</t>
  </si>
  <si>
    <t>34571008</t>
  </si>
  <si>
    <t>lišta elektroinstalační hranatá PVC 40x40mm</t>
  </si>
  <si>
    <t>272965966</t>
  </si>
  <si>
    <t>34571002</t>
  </si>
  <si>
    <t>lišta elektroinstalační hranatá PVC 60x40mm</t>
  </si>
  <si>
    <t>692416423</t>
  </si>
  <si>
    <t>741112111</t>
  </si>
  <si>
    <t>Montáž rozvodka nástěnná plastová čtyřhranná vodič D do 4 mm2</t>
  </si>
  <si>
    <t>kus</t>
  </si>
  <si>
    <t>-945013257</t>
  </si>
  <si>
    <t>34571478</t>
  </si>
  <si>
    <t>krabice v uzavřeném provedení PP s krytím IP 66 čtvercová 80x80mm</t>
  </si>
  <si>
    <t>-971609110</t>
  </si>
  <si>
    <t>741122601</t>
  </si>
  <si>
    <t>Montáž kabel Cu plný kulatý žíla 2x1,5 až 6 mm2 uložený pevně (např. CYKY)</t>
  </si>
  <si>
    <t>1121819038</t>
  </si>
  <si>
    <t>34111005</t>
  </si>
  <si>
    <t>kabel instalační jádro Cu plné izolace PVC plášť PVC 450/750V (CYKY) 2x1,5mm2</t>
  </si>
  <si>
    <t>-2116662221</t>
  </si>
  <si>
    <t>741122611</t>
  </si>
  <si>
    <t>Montáž kabel Cu plný kulatý žíla 3x1,5 až 6 mm2 uložený pevně (např. CYKY)</t>
  </si>
  <si>
    <t>-444042020</t>
  </si>
  <si>
    <t>34111036</t>
  </si>
  <si>
    <t>kabel instalační jádro Cu plné izolace PVC plášť PVC 450/750V (CYKY) 3x2,5mm2</t>
  </si>
  <si>
    <t>1277446396</t>
  </si>
  <si>
    <t>741122641</t>
  </si>
  <si>
    <t>Montáž kabel Cu plný kulatý žíla 5x1,5 až 2,5 mm2 uložený pevně (např. CYKY)</t>
  </si>
  <si>
    <t>-1372717695</t>
  </si>
  <si>
    <t>34111094</t>
  </si>
  <si>
    <t>kabel instalační jádro Cu plné izolace PVC plášť PVC 450/750V (CYKY) 5x2,5mm2</t>
  </si>
  <si>
    <t>-1344759684</t>
  </si>
  <si>
    <t>741128005</t>
  </si>
  <si>
    <t>Ostatní práce při montáži vodičů a kabelů - trasování vedení na omítce</t>
  </si>
  <si>
    <t>1113771056</t>
  </si>
  <si>
    <t>741132101</t>
  </si>
  <si>
    <t>Ukončení kabelů 2x1,5 až 4 mm2 smršťovací koncovkou nebo páskem bez letování</t>
  </si>
  <si>
    <t>-848432278</t>
  </si>
  <si>
    <t>741132145</t>
  </si>
  <si>
    <t>Ukončení kabelů 5x1,5 až 4 mm2 smršťovací koncovkou nebo páskem bez letování</t>
  </si>
  <si>
    <t>1962125688</t>
  </si>
  <si>
    <t>741210004R</t>
  </si>
  <si>
    <t>Montáž nových prvků do pův. rozváděče</t>
  </si>
  <si>
    <t>557590297</t>
  </si>
  <si>
    <t>17</t>
  </si>
  <si>
    <t>RMAT0001</t>
  </si>
  <si>
    <t>doplnění nových prvků do pův. rozváděče / jištění, stykače, pom. materiál/</t>
  </si>
  <si>
    <t>-1177987242</t>
  </si>
  <si>
    <t>18</t>
  </si>
  <si>
    <t>741310001</t>
  </si>
  <si>
    <t>Montáž spínač nástěnný 1-jednopólový prostředí normální se zapojením vodičů</t>
  </si>
  <si>
    <t>1962412490</t>
  </si>
  <si>
    <t>19</t>
  </si>
  <si>
    <t>34535015</t>
  </si>
  <si>
    <t>spínač nástěnný jednopólový, řazení 1, IP44, šroubové svorky</t>
  </si>
  <si>
    <t>-1878210000</t>
  </si>
  <si>
    <t>20</t>
  </si>
  <si>
    <t>741372073</t>
  </si>
  <si>
    <t>Montáž svítidlo LED interiérové závěsné hranaté nebo kruhové přes 0,09 do 0,36 m2 se zapojením vodičů</t>
  </si>
  <si>
    <t>-2063970134</t>
  </si>
  <si>
    <t>34825100</t>
  </si>
  <si>
    <t>svítidlo led 75 W IP 65 na lano, včetně vývodek , závěsů a recyklace</t>
  </si>
  <si>
    <t>1700025449</t>
  </si>
  <si>
    <t>22</t>
  </si>
  <si>
    <t>741378002R</t>
  </si>
  <si>
    <t>Zřízení upevňovacích bodů pro nosné lano na vaznících</t>
  </si>
  <si>
    <t>-1187591556</t>
  </si>
  <si>
    <t>23</t>
  </si>
  <si>
    <t>8501100090R</t>
  </si>
  <si>
    <t>Hák nosný pro podpěru lana na původní vazník</t>
  </si>
  <si>
    <t>12468841</t>
  </si>
  <si>
    <t>24</t>
  </si>
  <si>
    <t>741810001</t>
  </si>
  <si>
    <t>Celková prohlídka elektrického rozvodu a zařízení do 100 000,- Kč</t>
  </si>
  <si>
    <t>-1387904648</t>
  </si>
  <si>
    <t>25</t>
  </si>
  <si>
    <t>741820102</t>
  </si>
  <si>
    <t>Měření intenzity osvětlení</t>
  </si>
  <si>
    <t>soubor</t>
  </si>
  <si>
    <t>184896122</t>
  </si>
  <si>
    <t>26</t>
  </si>
  <si>
    <t>998741102</t>
  </si>
  <si>
    <t>Přesun hmot tonážní pro silnoproud v objektech v přes 6 do 12 m</t>
  </si>
  <si>
    <t>t</t>
  </si>
  <si>
    <t>945462068</t>
  </si>
  <si>
    <t>OST</t>
  </si>
  <si>
    <t>Ostatní</t>
  </si>
  <si>
    <t>27</t>
  </si>
  <si>
    <t>Demontáž původního vedení</t>
  </si>
  <si>
    <t>h</t>
  </si>
  <si>
    <t>512</t>
  </si>
  <si>
    <t>-1455967956</t>
  </si>
  <si>
    <t>28</t>
  </si>
  <si>
    <t>Pojízdné lešení</t>
  </si>
  <si>
    <t>-1225983750</t>
  </si>
  <si>
    <t>29</t>
  </si>
  <si>
    <t>Přesun kapacit, dopravné</t>
  </si>
  <si>
    <t>-1839649931</t>
  </si>
  <si>
    <t>30</t>
  </si>
  <si>
    <t>04</t>
  </si>
  <si>
    <t>Likvidace odpadu zákonným způsobem</t>
  </si>
  <si>
    <t>-863740277</t>
  </si>
  <si>
    <t>31</t>
  </si>
  <si>
    <t>05</t>
  </si>
  <si>
    <t>Napnutí a úprava původního nosného lana</t>
  </si>
  <si>
    <t>35948165</t>
  </si>
  <si>
    <t>06</t>
  </si>
  <si>
    <t>PPV, podružný materiál, ostatní</t>
  </si>
  <si>
    <t>110152125</t>
  </si>
  <si>
    <t>Cenová nabídka</t>
  </si>
  <si>
    <t>Název zakázky:</t>
  </si>
  <si>
    <t>Humpolec Jízdárna</t>
  </si>
  <si>
    <t>Vypracoval:</t>
  </si>
  <si>
    <t>Zákazník:</t>
  </si>
  <si>
    <t>Firma:</t>
  </si>
  <si>
    <t>Telefon:</t>
  </si>
  <si>
    <t>E-mail:</t>
  </si>
  <si>
    <t>Obj. č.</t>
  </si>
  <si>
    <t>Model</t>
  </si>
  <si>
    <t>Počet</t>
  </si>
  <si>
    <t>Jedn.</t>
  </si>
  <si>
    <t>Ceníková
cena
Kč bez DPH</t>
  </si>
  <si>
    <t>Nabídka
celkem
Kč bez DPH</t>
  </si>
  <si>
    <t>Ovládací systém a senzory</t>
  </si>
  <si>
    <t>XC-401-E</t>
  </si>
  <si>
    <t>Šachtice s elmag. ventily, rozdělovače, kabelové vedení</t>
  </si>
  <si>
    <t>J 50</t>
  </si>
  <si>
    <t>211-32D</t>
  </si>
  <si>
    <t>TP024</t>
  </si>
  <si>
    <t>Rozdělovač 4x1" s plochým těsněním | 4 ramenný rozdělovač 1" s pěti převlečnými matkami pro připojení el. mag. ventilů  (4+1 matka/1x vnější závit). Součástí tvarovky jsou plochá těsnění pro převlečné matky.</t>
  </si>
  <si>
    <t>RN0</t>
  </si>
  <si>
    <t>RN víčko k rozděl. 1", PVC | PVC zakončovací prvek RN 1" s O-kroužkem</t>
  </si>
  <si>
    <t>PGV101MM</t>
  </si>
  <si>
    <t>PGV, 1" MM, s regulací průtoku, cívka 24 V AC | Elektromagnetický ventil s oběma závity vnějšími, regulace průtoku, rozsah pracovních tlaků 1,5 - 10 bar.</t>
  </si>
  <si>
    <t>201-32D</t>
  </si>
  <si>
    <t>5X15-100</t>
  </si>
  <si>
    <t xml:space="preserve">CYKY-J 5x1,5 (CYKY 5Cx1,5) | Pětižilový zemní kabel vhodný například pro 4 elektromagnetické ventily, balení ve smotku 100 m, cena uvedena za 1 m.
</t>
  </si>
  <si>
    <t>DBR-Y6-XL</t>
  </si>
  <si>
    <t>Vodotěsný konektor DBR (vel. XL) | Pro vodiče 0,8-4,0 mm², dvoudílné, velké tělo, červená kabelová spojka, pro více společných vodičů.</t>
  </si>
  <si>
    <t>DBO-B6-L</t>
  </si>
  <si>
    <t>Vodotěsný konektor DBO (vel. L) | Pro vodiče 0,8-2,5 mm² dvoudílné (žlutomodrá kabelová spojka),  středně velké tělo, pro spojení 2-6 vodičů, náhrada za DBY.</t>
  </si>
  <si>
    <t>Potrubí a tvarovky pro rozvody AZS</t>
  </si>
  <si>
    <t>32PN10LD</t>
  </si>
  <si>
    <t xml:space="preserve">PE-LD/ES (PN 10) - návin  | 32x3,4 mm, PN 10, velmi kvalitní potrubí pro sekční a páteřní rozvody, návin 100 m, cena uvedena za 1 m </t>
  </si>
  <si>
    <t>32PN10LD-25M</t>
  </si>
  <si>
    <t>PE-LD/ES (PN 10) - návin - 25 m | 32x3,4 mm, PN 10, velmi kvalitní PE potrubí pro sekční rozvody AZS, návin 25 m, cena uvedena za 1 m</t>
  </si>
  <si>
    <t>214-320</t>
  </si>
  <si>
    <t>213-320</t>
  </si>
  <si>
    <t>221-320</t>
  </si>
  <si>
    <t>210-320</t>
  </si>
  <si>
    <t>Rpol1</t>
  </si>
  <si>
    <t>Montáž potrubí 32m</t>
  </si>
  <si>
    <t>Postřikovače, trysky, pružné přípojky postřikovačů</t>
  </si>
  <si>
    <t>811-20C</t>
  </si>
  <si>
    <t>QJ20-IRIMON-6</t>
  </si>
  <si>
    <t>103-32C</t>
  </si>
  <si>
    <t>I-20-04-SS</t>
  </si>
  <si>
    <t>I-20, nerez. výsuvník, 10 cm, 3/4", ADV | Výsuvný postřikovač rotační (10 cm), kruhový a výsečový v jednom modelu, výsečová paměť  AUTOMATIC ARC RETURN, NON- STRIPPABLE DRIVE, nerezový výsuvník, FLO STOP, ADV, sada trysek, poloměr dostřiku 7,3 - 14,0 m</t>
  </si>
  <si>
    <t>Rpol2</t>
  </si>
  <si>
    <t>Montáž Lambrinu</t>
  </si>
  <si>
    <t>Rpol3</t>
  </si>
  <si>
    <t>Hlavní sestava - napojení na vodní zdroj</t>
  </si>
  <si>
    <t>471-320P</t>
  </si>
  <si>
    <t>Kulový ventil FF s pákou - dlouhý závit | 1", vnitřní závity, dlouhý závit, červená páka, PN16</t>
  </si>
  <si>
    <t>FK74CS-1AA</t>
  </si>
  <si>
    <t>470-320</t>
  </si>
  <si>
    <t>Zpětná klapka - s mosaznou záklopkou | 1" pružinová celomosazná, PN 16</t>
  </si>
  <si>
    <t>600.57-320</t>
  </si>
  <si>
    <t>Mosazné závitové dvojniply | 1", vnější závity</t>
  </si>
  <si>
    <t>ICV101GB</t>
  </si>
  <si>
    <t>215-32C</t>
  </si>
  <si>
    <t>600.58-25B</t>
  </si>
  <si>
    <t>Mosazné závitové redukce | 3/4" x 1/2", vnější / vnitřní závit</t>
  </si>
  <si>
    <t>190-200P</t>
  </si>
  <si>
    <t>Kulový ventil MM s pákou/motýlkem - standardní závit | 1/2", vnější závity, standardní závit, červená páka, PN16</t>
  </si>
  <si>
    <t>Adaptér pro kompresor s vnitřním závitem 1/2" | Adaptér pro kompresory - vsuvka s vnitřním závitem 1/2", PN 35, doporučený tlak pro zazimování 4 -6 bar, např. přes GEKA přechod s vnějším závitem</t>
  </si>
  <si>
    <t>Rpol4</t>
  </si>
  <si>
    <t>D+M Závěsného zařížení</t>
  </si>
  <si>
    <t>Různé</t>
  </si>
  <si>
    <t>TAN-80</t>
  </si>
  <si>
    <t>12-12-075AL</t>
  </si>
  <si>
    <t xml:space="preserve">Velmi pevná teflonová těsnící páska, 12 mm, 12 m | 12 mm x 12 m x 0,075 mm, kvalitní a léty osvědčená pevná páska vhodná pro těsnění všech plastových závitů, (bílý nebo modrý obal) </t>
  </si>
  <si>
    <t>Rekapitulace</t>
  </si>
  <si>
    <t>Doporučená ceníková cena - komponenty</t>
  </si>
  <si>
    <t>bez DPH</t>
  </si>
  <si>
    <t>Cena instalace a souvisejících činnosti</t>
  </si>
  <si>
    <t>Nabídková cena CELKEM</t>
  </si>
  <si>
    <t>21%</t>
  </si>
  <si>
    <t>Celkem k úhradě</t>
  </si>
  <si>
    <t>vč. DPH</t>
  </si>
  <si>
    <t>Ze dne:</t>
  </si>
  <si>
    <t>Platnost nabídky:</t>
  </si>
  <si>
    <t>Školní statek_Jízdárna - Zavlažování</t>
  </si>
  <si>
    <t>Školní statek_Jízdárna - Silnoproud - Osvětlení</t>
  </si>
  <si>
    <t>Školní statek_Jízdárna - Zastřešení</t>
  </si>
  <si>
    <t>Rpol5</t>
  </si>
  <si>
    <t>Lešení pojízdné</t>
  </si>
  <si>
    <t>Jízdárna- Školní statek Humpolec</t>
  </si>
  <si>
    <t>24. 7. 2024</t>
  </si>
  <si>
    <t>Šachtice s víkem | Ventilová šachtice bez otvorů, výška 30 cm, víko 51x36 cm, základna 64x50 cm, zajišťovací šroub</t>
  </si>
  <si>
    <t xml:space="preserve">Závitové DG přechody s vnějším závitem | 32x1" - Mechanická tvarovka pro spojování potrubí z nízkohustotního polyethylenu PE-LD a středněhustotního polyethylenu PE-MD, vnější závit, zelená </t>
  </si>
  <si>
    <t xml:space="preserve">Závitové DG přechody s vnitřním závitem | 32x1" - Mechanická tvarovka pro spojování potrubí z nízkohustotního polyethylenu PE-LD a středněhustotního polyethylenu PE-MD, vnitřní závit, zelená </t>
  </si>
  <si>
    <t xml:space="preserve">T - kusy | 32 mm - Mechanická tvarovka pro spojování potrubí z nízkohustotního polyethylenu PE-LD a středněhustotního polyethylenu PE-MD, zelená </t>
  </si>
  <si>
    <t xml:space="preserve">Kolena | 32 mm - Mechanická tvarovka pro spojování potrubí z nízkohustotního polyethylenu PE-LD a středněhustotního polyethylenu PE-MD, zelená </t>
  </si>
  <si>
    <t xml:space="preserve">Zátky na potrubí | 32 mm - Mechanická tvarovka pro spojování potrubí z nízkohustotního polyethylenu PE-LD a středněhustotního polyethylenu PE-MD, zelená </t>
  </si>
  <si>
    <t xml:space="preserve">Spojky přímé | 32 mm - Mechanická tvarovka pro spojování potrubí z nízkohustotního polyethylenu PE-LD a středněhustotního polyethylenu PE-MD, zelená </t>
  </si>
  <si>
    <t>QJ 20 - závitový přímý přechod (vnější závit) - ABS | Nástrčná tvarovka s převlečnou matkou pro připojení pružného potrubí QJ20, 20x3/4", vnější závit, černá ABS</t>
  </si>
  <si>
    <t>QJ 20 - Pružné připojovací potrubí, 6 m | Pružné flexibilní připojovací potrubí, 20x1,7 mm, pro postřikovače, návin 6 m - malé balení na opravy.</t>
  </si>
  <si>
    <t>Navrtávací sedlo IRRI PN6  | Dvoudílná odbočka (pas) 32x3/4", 2 šrouby</t>
  </si>
  <si>
    <t xml:space="preserve">Montáž Postřikovače </t>
  </si>
  <si>
    <t xml:space="preserve"> filtr 1", red.ventil | Odkalovací filtr s redukčním ventilem FK74CS - 1" (DN25), filtrační vložka 155 mesh, PN 16, man. proplach, Q(max)= 1,2 l/s, min. provozní tlak 1,5 bar</t>
  </si>
  <si>
    <t>1" FF, 14 bar | Elektromagnetický ventil s cívkou 24 V AC a regulací průtoku. Rozsah pracovních tlaků 1,5 - 14 bar, vhodný pro hlavní sestavy automatického závlahového systému.</t>
  </si>
  <si>
    <t xml:space="preserve">T - kusy s vnitřním závitem na odbočce | 32x3/4"x32 mm - Mechanická tvarovka pro spojování potrubí z nízkohustotního polyethylenu PE-LD a středněhustotního polyethylenu PE-MD, vnitřní závit na odbočce, zelená </t>
  </si>
  <si>
    <t>Těsnící provázek délka 80 m | Pro těsnění závitů, 80 m (až 200 1/2"závitů)</t>
  </si>
  <si>
    <t>Ovládací jednotka 4 sekce, exteriérová | Ovládací jednotka vhodná pro zahrady rodinných domů, 4 sekce, 3 programy, Smart Port pro možnost dálkového ovládání, automatická úprava zavlažování, pauzy mezi sekcemi, vsakovací pauzy a cykly, interní transformátor.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</si>
</sst>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b/>
      <sz val="10"/>
      <color indexed="8"/>
      <name val="Arial"/>
    </font>
    <font>
      <sz val="10"/>
      <color indexed="9"/>
      <name val="Arial"/>
    </font>
    <font>
      <sz val="10"/>
      <color indexed="8"/>
      <name val="Arial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indexed="10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/>
    <xf numFmtId="0" fontId="34" fillId="0" borderId="0" applyFill="0" applyProtection="0"/>
  </cellStyleXfs>
  <cellXfs count="3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4" fillId="0" borderId="0" xfId="2" applyFill="1" applyProtection="1"/>
    <xf numFmtId="0" fontId="35" fillId="0" borderId="0" xfId="2" applyFont="1" applyFill="1" applyAlignment="1" applyProtection="1">
      <alignment horizontal="center"/>
    </xf>
    <xf numFmtId="0" fontId="36" fillId="5" borderId="23" xfId="2" applyFont="1" applyFill="1" applyBorder="1" applyAlignment="1" applyProtection="1">
      <alignment horizontal="center" wrapText="1"/>
    </xf>
    <xf numFmtId="0" fontId="38" fillId="7" borderId="23" xfId="2" applyFont="1" applyFill="1" applyBorder="1" applyAlignment="1" applyProtection="1">
      <alignment horizontal="center"/>
    </xf>
    <xf numFmtId="0" fontId="38" fillId="7" borderId="23" xfId="2" applyFont="1" applyFill="1" applyBorder="1" applyAlignment="1" applyProtection="1">
      <alignment wrapText="1"/>
    </xf>
    <xf numFmtId="4" fontId="38" fillId="7" borderId="23" xfId="2" applyNumberFormat="1" applyFont="1" applyFill="1" applyBorder="1" applyAlignment="1" applyProtection="1">
      <alignment horizontal="right"/>
    </xf>
    <xf numFmtId="4" fontId="34" fillId="0" borderId="0" xfId="2" applyNumberFormat="1" applyFill="1" applyProtection="1"/>
    <xf numFmtId="0" fontId="2" fillId="8" borderId="0" xfId="0" applyFont="1" applyFill="1" applyAlignment="1" applyProtection="1">
      <alignment horizontal="left" vertical="center"/>
      <protection locked="0"/>
    </xf>
    <xf numFmtId="0" fontId="0" fillId="8" borderId="0" xfId="0" applyFill="1"/>
    <xf numFmtId="4" fontId="19" fillId="8" borderId="22" xfId="0" applyNumberFormat="1" applyFont="1" applyFill="1" applyBorder="1" applyAlignment="1" applyProtection="1">
      <alignment vertical="center"/>
      <protection locked="0"/>
    </xf>
    <xf numFmtId="4" fontId="32" fillId="8" borderId="2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2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9" fillId="3" borderId="0" xfId="0" applyFont="1" applyFill="1" applyAlignment="1" applyProtection="1">
      <alignment horizontal="left" vertical="center"/>
    </xf>
    <xf numFmtId="0" fontId="19" fillId="3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19" fillId="3" borderId="18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Protection="1"/>
    <xf numFmtId="0" fontId="0" fillId="0" borderId="11" xfId="0" applyBorder="1" applyAlignment="1" applyProtection="1">
      <alignment vertical="center"/>
    </xf>
    <xf numFmtId="166" fontId="28" fillId="0" borderId="12" xfId="0" applyNumberFormat="1" applyFont="1" applyBorder="1" applyProtection="1"/>
    <xf numFmtId="166" fontId="28" fillId="0" borderId="13" xfId="0" applyNumberFormat="1" applyFont="1" applyBorder="1" applyProtection="1"/>
    <xf numFmtId="4" fontId="29" fillId="0" borderId="0" xfId="0" applyNumberFormat="1" applyFont="1" applyAlignment="1" applyProtection="1">
      <alignment vertical="center"/>
    </xf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14" xfId="0" applyFont="1" applyBorder="1" applyProtection="1"/>
    <xf numFmtId="166" fontId="8" fillId="0" borderId="0" xfId="0" applyNumberFormat="1" applyFont="1" applyProtection="1"/>
    <xf numFmtId="166" fontId="8" fillId="0" borderId="15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166" fontId="20" fillId="0" borderId="0" xfId="0" applyNumberFormat="1" applyFont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 applyProtection="1">
      <alignment vertical="center"/>
    </xf>
    <xf numFmtId="0" fontId="32" fillId="0" borderId="14" xfId="0" applyFont="1" applyBorder="1" applyAlignment="1" applyProtection="1">
      <alignment horizontal="left" vertical="center"/>
    </xf>
    <xf numFmtId="0" fontId="32" fillId="0" borderId="0" xfId="0" applyFont="1" applyAlignment="1" applyProtection="1">
      <alignment horizontal="center" vertical="center"/>
    </xf>
    <xf numFmtId="0" fontId="20" fillId="0" borderId="19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38" fillId="9" borderId="23" xfId="2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2" borderId="7" xfId="0" applyNumberFormat="1" applyFill="1" applyBorder="1" applyAlignment="1">
      <alignment vertical="center"/>
    </xf>
    <xf numFmtId="4" fontId="0" fillId="2" borderId="8" xfId="0" applyNumberFormat="1" applyFill="1" applyBorder="1" applyAlignment="1">
      <alignment vertical="center"/>
    </xf>
    <xf numFmtId="49" fontId="23" fillId="0" borderId="0" xfId="0" applyNumberFormat="1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3" fillId="4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4" fillId="0" borderId="0" xfId="2" applyFill="1" applyAlignment="1" applyProtection="1">
      <alignment horizontal="center"/>
    </xf>
    <xf numFmtId="0" fontId="34" fillId="0" borderId="0" xfId="2" applyFill="1" applyProtection="1"/>
    <xf numFmtId="0" fontId="34" fillId="0" borderId="0" xfId="2" applyFill="1" applyAlignment="1" applyProtection="1">
      <alignment horizontal="left"/>
    </xf>
    <xf numFmtId="0" fontId="37" fillId="6" borderId="23" xfId="2" applyFont="1" applyFill="1" applyBorder="1" applyProtection="1"/>
    <xf numFmtId="3" fontId="34" fillId="0" borderId="0" xfId="2" applyNumberFormat="1" applyFill="1" applyAlignment="1" applyProtection="1">
      <alignment horizontal="left"/>
    </xf>
    <xf numFmtId="14" fontId="34" fillId="0" borderId="0" xfId="2" applyNumberFormat="1" applyFill="1" applyProtection="1"/>
    <xf numFmtId="0" fontId="39" fillId="7" borderId="23" xfId="2" applyFont="1" applyFill="1" applyBorder="1" applyAlignment="1" applyProtection="1">
      <alignment wrapText="1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F3605B36-370D-42DE-9492-7A842591027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B35B9B43-E1DB-495E-A57C-AD28A8D8D7E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7.83203125" customWidth="1"/>
    <col min="2" max="2" width="1.5" customWidth="1"/>
    <col min="3" max="3" width="4" customWidth="1"/>
    <col min="4" max="33" width="2.5" customWidth="1"/>
    <col min="34" max="34" width="3.1640625" customWidth="1"/>
    <col min="35" max="35" width="33.1640625" customWidth="1"/>
    <col min="36" max="37" width="2.33203125" customWidth="1"/>
    <col min="38" max="38" width="7.83203125" customWidth="1"/>
    <col min="39" max="39" width="3.1640625" customWidth="1"/>
    <col min="40" max="40" width="12.5" customWidth="1"/>
    <col min="41" max="41" width="7" customWidth="1"/>
    <col min="42" max="42" width="4" customWidth="1"/>
    <col min="43" max="43" width="14.83203125" hidden="1" customWidth="1"/>
    <col min="44" max="44" width="12.83203125" customWidth="1"/>
    <col min="45" max="47" width="24.5" hidden="1" customWidth="1"/>
    <col min="48" max="49" width="20.5" hidden="1" customWidth="1"/>
    <col min="50" max="51" width="23.5" hidden="1" customWidth="1"/>
    <col min="52" max="52" width="20.5" hidden="1" customWidth="1"/>
    <col min="53" max="53" width="18.1640625" hidden="1" customWidth="1"/>
    <col min="54" max="54" width="23.5" hidden="1" customWidth="1"/>
    <col min="55" max="55" width="20.5" hidden="1" customWidth="1"/>
    <col min="56" max="56" width="18.1640625" hidden="1" customWidth="1"/>
    <col min="57" max="57" width="62.83203125" customWidth="1"/>
    <col min="71" max="91" width="9.1640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270" t="s">
        <v>13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R5" s="18"/>
      <c r="BS5" s="15" t="s">
        <v>6</v>
      </c>
    </row>
    <row r="6" spans="1:74" ht="36.950000000000003" customHeight="1">
      <c r="B6" s="18"/>
      <c r="D6" s="23" t="s">
        <v>14</v>
      </c>
      <c r="K6" s="272" t="s">
        <v>15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18</v>
      </c>
      <c r="K8" s="22" t="s">
        <v>19</v>
      </c>
      <c r="AK8" s="24" t="s">
        <v>20</v>
      </c>
      <c r="AN8" s="22" t="s">
        <v>21</v>
      </c>
      <c r="AR8" s="18"/>
      <c r="BS8" s="15" t="s">
        <v>6</v>
      </c>
    </row>
    <row r="9" spans="1:74" ht="14.45" customHeight="1">
      <c r="B9" s="18"/>
      <c r="AR9" s="18"/>
      <c r="BS9" s="15" t="s">
        <v>6</v>
      </c>
    </row>
    <row r="10" spans="1:74" ht="12" customHeight="1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ht="18.399999999999999" customHeight="1">
      <c r="B11" s="18"/>
      <c r="E11" s="22" t="s">
        <v>19</v>
      </c>
      <c r="AK11" s="24" t="s">
        <v>24</v>
      </c>
      <c r="AN11" s="22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4" t="s">
        <v>25</v>
      </c>
      <c r="AK13" s="24" t="s">
        <v>23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19</v>
      </c>
      <c r="AK14" s="24" t="s">
        <v>24</v>
      </c>
      <c r="AN14" s="22" t="s">
        <v>1</v>
      </c>
      <c r="AR14" s="18"/>
      <c r="BS14" s="15" t="s">
        <v>6</v>
      </c>
    </row>
    <row r="15" spans="1:74" ht="6.95" customHeight="1">
      <c r="B15" s="18"/>
      <c r="AR15" s="18"/>
      <c r="BS15" s="15" t="s">
        <v>4</v>
      </c>
    </row>
    <row r="16" spans="1:74" ht="12" customHeight="1">
      <c r="B16" s="18"/>
      <c r="D16" s="24" t="s">
        <v>26</v>
      </c>
      <c r="AK16" s="24" t="s">
        <v>23</v>
      </c>
      <c r="AN16" s="22" t="s">
        <v>1</v>
      </c>
      <c r="AR16" s="18"/>
      <c r="BS16" s="15" t="s">
        <v>4</v>
      </c>
    </row>
    <row r="17" spans="2:71" ht="18.399999999999999" customHeight="1">
      <c r="B17" s="18"/>
      <c r="E17" s="22" t="s">
        <v>19</v>
      </c>
      <c r="AK17" s="24" t="s">
        <v>24</v>
      </c>
      <c r="AN17" s="22" t="s">
        <v>1</v>
      </c>
      <c r="AR17" s="18"/>
      <c r="BS17" s="15" t="s">
        <v>27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4" t="s">
        <v>28</v>
      </c>
      <c r="AK19" s="24" t="s">
        <v>23</v>
      </c>
      <c r="AN19" s="22" t="s">
        <v>1</v>
      </c>
      <c r="AR19" s="18"/>
      <c r="BS19" s="15" t="s">
        <v>6</v>
      </c>
    </row>
    <row r="20" spans="2:71" ht="18.399999999999999" customHeight="1">
      <c r="B20" s="18"/>
      <c r="E20" s="22" t="s">
        <v>19</v>
      </c>
      <c r="AK20" s="24" t="s">
        <v>24</v>
      </c>
      <c r="AN20" s="22" t="s">
        <v>1</v>
      </c>
      <c r="AR20" s="18"/>
      <c r="BS20" s="15" t="s">
        <v>27</v>
      </c>
    </row>
    <row r="21" spans="2:71" ht="6.95" customHeight="1">
      <c r="B21" s="18"/>
      <c r="AR21" s="18"/>
    </row>
    <row r="22" spans="2:71" ht="12" customHeight="1">
      <c r="B22" s="18"/>
      <c r="D22" s="24" t="s">
        <v>29</v>
      </c>
      <c r="AR22" s="18"/>
    </row>
    <row r="23" spans="2:71" ht="16.350000000000001" customHeight="1">
      <c r="B23" s="18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74" t="e">
        <f>ROUND(AG94,2)</f>
        <v>#REF!</v>
      </c>
      <c r="AL26" s="275"/>
      <c r="AM26" s="275"/>
      <c r="AN26" s="275"/>
      <c r="AO26" s="275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276" t="s">
        <v>31</v>
      </c>
      <c r="M28" s="276"/>
      <c r="N28" s="276"/>
      <c r="O28" s="276"/>
      <c r="P28" s="276"/>
      <c r="W28" s="276" t="s">
        <v>32</v>
      </c>
      <c r="X28" s="276"/>
      <c r="Y28" s="276"/>
      <c r="Z28" s="276"/>
      <c r="AA28" s="276"/>
      <c r="AB28" s="276"/>
      <c r="AC28" s="276"/>
      <c r="AD28" s="276"/>
      <c r="AE28" s="276"/>
      <c r="AK28" s="276" t="s">
        <v>33</v>
      </c>
      <c r="AL28" s="276"/>
      <c r="AM28" s="276"/>
      <c r="AN28" s="276"/>
      <c r="AO28" s="276"/>
      <c r="AR28" s="27"/>
    </row>
    <row r="29" spans="2:71" s="2" customFormat="1" ht="14.45" customHeight="1">
      <c r="B29" s="31"/>
      <c r="D29" s="24" t="s">
        <v>34</v>
      </c>
      <c r="F29" s="24" t="s">
        <v>35</v>
      </c>
      <c r="L29" s="279">
        <v>0.21</v>
      </c>
      <c r="M29" s="278"/>
      <c r="N29" s="278"/>
      <c r="O29" s="278"/>
      <c r="P29" s="278"/>
      <c r="W29" s="277" t="e">
        <f>ROUND(AZ94, 2)</f>
        <v>#REF!</v>
      </c>
      <c r="X29" s="278"/>
      <c r="Y29" s="278"/>
      <c r="Z29" s="278"/>
      <c r="AA29" s="278"/>
      <c r="AB29" s="278"/>
      <c r="AC29" s="278"/>
      <c r="AD29" s="278"/>
      <c r="AE29" s="278"/>
      <c r="AK29" s="277" t="e">
        <f>ROUND(AV94, 2)</f>
        <v>#REF!</v>
      </c>
      <c r="AL29" s="278"/>
      <c r="AM29" s="278"/>
      <c r="AN29" s="278"/>
      <c r="AO29" s="278"/>
      <c r="AR29" s="31"/>
    </row>
    <row r="30" spans="2:71" s="2" customFormat="1" ht="14.45" customHeight="1">
      <c r="B30" s="31"/>
      <c r="F30" s="24" t="s">
        <v>36</v>
      </c>
      <c r="L30" s="279">
        <v>0.12</v>
      </c>
      <c r="M30" s="278"/>
      <c r="N30" s="278"/>
      <c r="O30" s="278"/>
      <c r="P30" s="278"/>
      <c r="W30" s="277" t="e">
        <f>ROUND(BA94, 2)</f>
        <v>#REF!</v>
      </c>
      <c r="X30" s="278"/>
      <c r="Y30" s="278"/>
      <c r="Z30" s="278"/>
      <c r="AA30" s="278"/>
      <c r="AB30" s="278"/>
      <c r="AC30" s="278"/>
      <c r="AD30" s="278"/>
      <c r="AE30" s="278"/>
      <c r="AK30" s="277" t="e">
        <f>ROUND(AW94, 2)</f>
        <v>#REF!</v>
      </c>
      <c r="AL30" s="278"/>
      <c r="AM30" s="278"/>
      <c r="AN30" s="278"/>
      <c r="AO30" s="278"/>
      <c r="AR30" s="31"/>
    </row>
    <row r="31" spans="2:71" s="2" customFormat="1" ht="14.45" hidden="1" customHeight="1">
      <c r="B31" s="31"/>
      <c r="F31" s="24" t="s">
        <v>37</v>
      </c>
      <c r="L31" s="279">
        <v>0.21</v>
      </c>
      <c r="M31" s="278"/>
      <c r="N31" s="278"/>
      <c r="O31" s="278"/>
      <c r="P31" s="278"/>
      <c r="W31" s="277" t="e">
        <f>ROUND(BB94, 2)</f>
        <v>#REF!</v>
      </c>
      <c r="X31" s="278"/>
      <c r="Y31" s="278"/>
      <c r="Z31" s="278"/>
      <c r="AA31" s="278"/>
      <c r="AB31" s="278"/>
      <c r="AC31" s="278"/>
      <c r="AD31" s="278"/>
      <c r="AE31" s="278"/>
      <c r="AK31" s="277">
        <v>0</v>
      </c>
      <c r="AL31" s="278"/>
      <c r="AM31" s="278"/>
      <c r="AN31" s="278"/>
      <c r="AO31" s="278"/>
      <c r="AR31" s="31"/>
    </row>
    <row r="32" spans="2:71" s="2" customFormat="1" ht="14.45" hidden="1" customHeight="1">
      <c r="B32" s="31"/>
      <c r="F32" s="24" t="s">
        <v>38</v>
      </c>
      <c r="L32" s="279">
        <v>0.12</v>
      </c>
      <c r="M32" s="278"/>
      <c r="N32" s="278"/>
      <c r="O32" s="278"/>
      <c r="P32" s="278"/>
      <c r="W32" s="277" t="e">
        <f>ROUND(BC94, 2)</f>
        <v>#REF!</v>
      </c>
      <c r="X32" s="278"/>
      <c r="Y32" s="278"/>
      <c r="Z32" s="278"/>
      <c r="AA32" s="278"/>
      <c r="AB32" s="278"/>
      <c r="AC32" s="278"/>
      <c r="AD32" s="278"/>
      <c r="AE32" s="278"/>
      <c r="AK32" s="277">
        <v>0</v>
      </c>
      <c r="AL32" s="278"/>
      <c r="AM32" s="278"/>
      <c r="AN32" s="278"/>
      <c r="AO32" s="278"/>
      <c r="AR32" s="31"/>
    </row>
    <row r="33" spans="2:44" s="2" customFormat="1" ht="14.45" hidden="1" customHeight="1">
      <c r="B33" s="31"/>
      <c r="F33" s="24" t="s">
        <v>39</v>
      </c>
      <c r="L33" s="279">
        <v>0</v>
      </c>
      <c r="M33" s="278"/>
      <c r="N33" s="278"/>
      <c r="O33" s="278"/>
      <c r="P33" s="278"/>
      <c r="W33" s="277" t="e">
        <f>ROUND(BD94, 2)</f>
        <v>#REF!</v>
      </c>
      <c r="X33" s="278"/>
      <c r="Y33" s="278"/>
      <c r="Z33" s="278"/>
      <c r="AA33" s="278"/>
      <c r="AB33" s="278"/>
      <c r="AC33" s="278"/>
      <c r="AD33" s="278"/>
      <c r="AE33" s="278"/>
      <c r="AK33" s="277">
        <v>0</v>
      </c>
      <c r="AL33" s="278"/>
      <c r="AM33" s="278"/>
      <c r="AN33" s="278"/>
      <c r="AO33" s="278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40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41</v>
      </c>
      <c r="U35" s="34"/>
      <c r="V35" s="34"/>
      <c r="W35" s="34"/>
      <c r="X35" s="299" t="s">
        <v>42</v>
      </c>
      <c r="Y35" s="300"/>
      <c r="Z35" s="300"/>
      <c r="AA35" s="300"/>
      <c r="AB35" s="300"/>
      <c r="AC35" s="34"/>
      <c r="AD35" s="34"/>
      <c r="AE35" s="34"/>
      <c r="AF35" s="34"/>
      <c r="AG35" s="34"/>
      <c r="AH35" s="34"/>
      <c r="AI35" s="34"/>
      <c r="AJ35" s="34"/>
      <c r="AK35" s="301" t="e">
        <f>SUM(AK26:AK33)</f>
        <v>#REF!</v>
      </c>
      <c r="AL35" s="300"/>
      <c r="AM35" s="300"/>
      <c r="AN35" s="300"/>
      <c r="AO35" s="302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8"/>
      <c r="AR38" s="18"/>
    </row>
    <row r="39" spans="2:44" ht="14.45" customHeight="1">
      <c r="B39" s="18"/>
      <c r="AR39" s="18"/>
    </row>
    <row r="40" spans="2:44" ht="14.45" customHeight="1">
      <c r="B40" s="18"/>
      <c r="AR40" s="18"/>
    </row>
    <row r="41" spans="2:44" ht="14.45" customHeight="1">
      <c r="B41" s="18"/>
      <c r="AR41" s="18"/>
    </row>
    <row r="42" spans="2:44" ht="14.45" customHeight="1">
      <c r="B42" s="18"/>
      <c r="AR42" s="18"/>
    </row>
    <row r="43" spans="2:44" ht="14.45" customHeight="1">
      <c r="B43" s="18"/>
      <c r="AR43" s="18"/>
    </row>
    <row r="44" spans="2:44" ht="14.45" customHeight="1">
      <c r="B44" s="18"/>
      <c r="AR44" s="18"/>
    </row>
    <row r="45" spans="2:44" ht="14.45" customHeight="1">
      <c r="B45" s="18"/>
      <c r="AR45" s="18"/>
    </row>
    <row r="46" spans="2:44" ht="14.45" customHeight="1">
      <c r="B46" s="18"/>
      <c r="AR46" s="18"/>
    </row>
    <row r="47" spans="2:44" ht="14.45" customHeight="1">
      <c r="B47" s="18"/>
      <c r="AR47" s="18"/>
    </row>
    <row r="48" spans="2:44" ht="14.45" customHeight="1">
      <c r="B48" s="18"/>
      <c r="AR48" s="18"/>
    </row>
    <row r="49" spans="2:44" s="1" customFormat="1" ht="14.45" customHeight="1">
      <c r="B49" s="27"/>
      <c r="D49" s="36" t="s">
        <v>43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44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27"/>
      <c r="D60" s="38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45</v>
      </c>
      <c r="AI60" s="29"/>
      <c r="AJ60" s="29"/>
      <c r="AK60" s="29"/>
      <c r="AL60" s="29"/>
      <c r="AM60" s="38" t="s">
        <v>46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27"/>
      <c r="D64" s="36" t="s">
        <v>47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48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27"/>
      <c r="D75" s="38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45</v>
      </c>
      <c r="AI75" s="29"/>
      <c r="AJ75" s="29"/>
      <c r="AK75" s="29"/>
      <c r="AL75" s="29"/>
      <c r="AM75" s="38" t="s">
        <v>46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0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0" s="1" customFormat="1" ht="24.95" customHeight="1">
      <c r="B82" s="27"/>
      <c r="C82" s="19" t="s">
        <v>49</v>
      </c>
      <c r="AR82" s="27"/>
    </row>
    <row r="83" spans="1:90" s="1" customFormat="1" ht="6.95" customHeight="1">
      <c r="B83" s="27"/>
      <c r="AR83" s="27"/>
    </row>
    <row r="84" spans="1:90" s="3" customFormat="1" ht="12" customHeight="1">
      <c r="B84" s="43"/>
      <c r="C84" s="24" t="s">
        <v>12</v>
      </c>
      <c r="L84" s="3" t="str">
        <f>K5</f>
        <v>2023-9</v>
      </c>
      <c r="AR84" s="43"/>
    </row>
    <row r="85" spans="1:90" s="4" customFormat="1" ht="36.950000000000003" customHeight="1">
      <c r="B85" s="44"/>
      <c r="C85" s="45" t="s">
        <v>14</v>
      </c>
      <c r="L85" s="290" t="str">
        <f>K6</f>
        <v>Zastřešení jízdárny školní statek</v>
      </c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R85" s="44"/>
    </row>
    <row r="86" spans="1:90" s="1" customFormat="1" ht="6.95" customHeight="1">
      <c r="B86" s="27"/>
      <c r="AR86" s="27"/>
    </row>
    <row r="87" spans="1:90" s="1" customFormat="1" ht="12" customHeight="1">
      <c r="B87" s="27"/>
      <c r="C87" s="24" t="s">
        <v>18</v>
      </c>
      <c r="L87" s="46" t="str">
        <f>IF(K8="","",K8)</f>
        <v xml:space="preserve"> </v>
      </c>
      <c r="AI87" s="24" t="s">
        <v>20</v>
      </c>
      <c r="AM87" s="292" t="str">
        <f>IF(AN8= "","",AN8)</f>
        <v>6. 10. 2023</v>
      </c>
      <c r="AN87" s="292"/>
      <c r="AR87" s="27"/>
    </row>
    <row r="88" spans="1:90" s="1" customFormat="1" ht="6.95" customHeight="1">
      <c r="B88" s="27"/>
      <c r="AR88" s="27"/>
    </row>
    <row r="89" spans="1:90" s="1" customFormat="1" ht="15.4" customHeight="1">
      <c r="B89" s="27"/>
      <c r="C89" s="24" t="s">
        <v>22</v>
      </c>
      <c r="L89" s="3" t="str">
        <f>IF(E11= "","",E11)</f>
        <v xml:space="preserve"> </v>
      </c>
      <c r="AI89" s="24" t="s">
        <v>26</v>
      </c>
      <c r="AM89" s="293" t="str">
        <f>IF(E17="","",E17)</f>
        <v xml:space="preserve"> </v>
      </c>
      <c r="AN89" s="294"/>
      <c r="AO89" s="294"/>
      <c r="AP89" s="294"/>
      <c r="AR89" s="27"/>
      <c r="AS89" s="295" t="s">
        <v>50</v>
      </c>
      <c r="AT89" s="296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0" s="1" customFormat="1" ht="15.4" customHeight="1">
      <c r="B90" s="27"/>
      <c r="C90" s="24" t="s">
        <v>25</v>
      </c>
      <c r="L90" s="3" t="str">
        <f>IF(E14="","",E14)</f>
        <v xml:space="preserve"> </v>
      </c>
      <c r="AI90" s="24" t="s">
        <v>28</v>
      </c>
      <c r="AM90" s="293" t="str">
        <f>IF(E20="","",E20)</f>
        <v xml:space="preserve"> </v>
      </c>
      <c r="AN90" s="294"/>
      <c r="AO90" s="294"/>
      <c r="AP90" s="294"/>
      <c r="AR90" s="27"/>
      <c r="AS90" s="297"/>
      <c r="AT90" s="298"/>
      <c r="BD90" s="51"/>
    </row>
    <row r="91" spans="1:90" s="1" customFormat="1" ht="10.9" customHeight="1">
      <c r="B91" s="27"/>
      <c r="AR91" s="27"/>
      <c r="AS91" s="297"/>
      <c r="AT91" s="298"/>
      <c r="BD91" s="51"/>
    </row>
    <row r="92" spans="1:90" s="1" customFormat="1" ht="29.25" customHeight="1">
      <c r="B92" s="27"/>
      <c r="C92" s="285" t="s">
        <v>51</v>
      </c>
      <c r="D92" s="286"/>
      <c r="E92" s="286"/>
      <c r="F92" s="286"/>
      <c r="G92" s="286"/>
      <c r="H92" s="52"/>
      <c r="I92" s="287" t="s">
        <v>52</v>
      </c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8" t="s">
        <v>53</v>
      </c>
      <c r="AH92" s="286"/>
      <c r="AI92" s="286"/>
      <c r="AJ92" s="286"/>
      <c r="AK92" s="286"/>
      <c r="AL92" s="286"/>
      <c r="AM92" s="286"/>
      <c r="AN92" s="287" t="s">
        <v>54</v>
      </c>
      <c r="AO92" s="286"/>
      <c r="AP92" s="289"/>
      <c r="AQ92" s="53" t="s">
        <v>55</v>
      </c>
      <c r="AR92" s="27"/>
      <c r="AS92" s="54" t="s">
        <v>56</v>
      </c>
      <c r="AT92" s="55" t="s">
        <v>57</v>
      </c>
      <c r="AU92" s="55" t="s">
        <v>58</v>
      </c>
      <c r="AV92" s="55" t="s">
        <v>59</v>
      </c>
      <c r="AW92" s="55" t="s">
        <v>60</v>
      </c>
      <c r="AX92" s="55" t="s">
        <v>61</v>
      </c>
      <c r="AY92" s="55" t="s">
        <v>62</v>
      </c>
      <c r="AZ92" s="55" t="s">
        <v>63</v>
      </c>
      <c r="BA92" s="55" t="s">
        <v>64</v>
      </c>
      <c r="BB92" s="55" t="s">
        <v>65</v>
      </c>
      <c r="BC92" s="55" t="s">
        <v>66</v>
      </c>
      <c r="BD92" s="56" t="s">
        <v>67</v>
      </c>
    </row>
    <row r="93" spans="1:90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0" s="5" customFormat="1" ht="32.450000000000003" customHeight="1">
      <c r="B94" s="58"/>
      <c r="C94" s="59" t="s">
        <v>68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283" t="e">
        <f>ROUND(AG95,2)</f>
        <v>#REF!</v>
      </c>
      <c r="AH94" s="283"/>
      <c r="AI94" s="283"/>
      <c r="AJ94" s="283"/>
      <c r="AK94" s="283"/>
      <c r="AL94" s="283"/>
      <c r="AM94" s="283"/>
      <c r="AN94" s="284" t="e">
        <f>SUM(AG94,AT94)</f>
        <v>#REF!</v>
      </c>
      <c r="AO94" s="284"/>
      <c r="AP94" s="284"/>
      <c r="AQ94" s="62" t="s">
        <v>1</v>
      </c>
      <c r="AR94" s="58"/>
      <c r="AS94" s="63">
        <f>ROUND(AS95,2)</f>
        <v>0</v>
      </c>
      <c r="AT94" s="64" t="e">
        <f>ROUND(SUM(AV94:AW94),2)</f>
        <v>#REF!</v>
      </c>
      <c r="AU94" s="65" t="e">
        <f>ROUND(AU95,5)</f>
        <v>#REF!</v>
      </c>
      <c r="AV94" s="64" t="e">
        <f>ROUND(AZ94*L29,2)</f>
        <v>#REF!</v>
      </c>
      <c r="AW94" s="64" t="e">
        <f>ROUND(BA94*L30,2)</f>
        <v>#REF!</v>
      </c>
      <c r="AX94" s="64" t="e">
        <f>ROUND(BB94*L29,2)</f>
        <v>#REF!</v>
      </c>
      <c r="AY94" s="64" t="e">
        <f>ROUND(BC94*L30,2)</f>
        <v>#REF!</v>
      </c>
      <c r="AZ94" s="64" t="e">
        <f>ROUND(AZ95,2)</f>
        <v>#REF!</v>
      </c>
      <c r="BA94" s="64" t="e">
        <f>ROUND(BA95,2)</f>
        <v>#REF!</v>
      </c>
      <c r="BB94" s="64" t="e">
        <f>ROUND(BB95,2)</f>
        <v>#REF!</v>
      </c>
      <c r="BC94" s="64" t="e">
        <f>ROUND(BC95,2)</f>
        <v>#REF!</v>
      </c>
      <c r="BD94" s="66" t="e">
        <f>ROUND(BD95,2)</f>
        <v>#REF!</v>
      </c>
      <c r="BS94" s="67" t="s">
        <v>69</v>
      </c>
      <c r="BT94" s="67" t="s">
        <v>70</v>
      </c>
      <c r="BV94" s="67" t="s">
        <v>71</v>
      </c>
      <c r="BW94" s="67" t="s">
        <v>5</v>
      </c>
      <c r="BX94" s="67" t="s">
        <v>72</v>
      </c>
      <c r="CL94" s="67" t="s">
        <v>1</v>
      </c>
    </row>
    <row r="95" spans="1:90" s="6" customFormat="1" ht="16.350000000000001" customHeight="1">
      <c r="A95" s="68" t="s">
        <v>73</v>
      </c>
      <c r="B95" s="69"/>
      <c r="C95" s="70"/>
      <c r="D95" s="282" t="s">
        <v>13</v>
      </c>
      <c r="E95" s="282"/>
      <c r="F95" s="282"/>
      <c r="G95" s="282"/>
      <c r="H95" s="282"/>
      <c r="I95" s="71"/>
      <c r="J95" s="282" t="s">
        <v>15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0" t="e">
        <f>#REF!</f>
        <v>#REF!</v>
      </c>
      <c r="AH95" s="281"/>
      <c r="AI95" s="281"/>
      <c r="AJ95" s="281"/>
      <c r="AK95" s="281"/>
      <c r="AL95" s="281"/>
      <c r="AM95" s="281"/>
      <c r="AN95" s="280" t="e">
        <f>SUM(AG95,AT95)</f>
        <v>#REF!</v>
      </c>
      <c r="AO95" s="281"/>
      <c r="AP95" s="281"/>
      <c r="AQ95" s="72" t="s">
        <v>74</v>
      </c>
      <c r="AR95" s="69"/>
      <c r="AS95" s="73">
        <v>0</v>
      </c>
      <c r="AT95" s="74" t="e">
        <f>ROUND(SUM(AV95:AW95),2)</f>
        <v>#REF!</v>
      </c>
      <c r="AU95" s="75" t="e">
        <f>#REF!</f>
        <v>#REF!</v>
      </c>
      <c r="AV95" s="74" t="e">
        <f>#REF!</f>
        <v>#REF!</v>
      </c>
      <c r="AW95" s="74" t="e">
        <f>#REF!</f>
        <v>#REF!</v>
      </c>
      <c r="AX95" s="74" t="e">
        <f>#REF!</f>
        <v>#REF!</v>
      </c>
      <c r="AY95" s="74" t="e">
        <f>#REF!</f>
        <v>#REF!</v>
      </c>
      <c r="AZ95" s="74" t="e">
        <f>#REF!</f>
        <v>#REF!</v>
      </c>
      <c r="BA95" s="74" t="e">
        <f>#REF!</f>
        <v>#REF!</v>
      </c>
      <c r="BB95" s="74" t="e">
        <f>#REF!</f>
        <v>#REF!</v>
      </c>
      <c r="BC95" s="74" t="e">
        <f>#REF!</f>
        <v>#REF!</v>
      </c>
      <c r="BD95" s="76" t="e">
        <f>#REF!</f>
        <v>#REF!</v>
      </c>
      <c r="BT95" s="77" t="s">
        <v>75</v>
      </c>
      <c r="BU95" s="77" t="s">
        <v>76</v>
      </c>
      <c r="BV95" s="77" t="s">
        <v>71</v>
      </c>
      <c r="BW95" s="77" t="s">
        <v>5</v>
      </c>
      <c r="BX95" s="77" t="s">
        <v>72</v>
      </c>
      <c r="CL95" s="77" t="s">
        <v>1</v>
      </c>
    </row>
    <row r="96" spans="1:90" s="1" customFormat="1" ht="30" customHeight="1">
      <c r="B96" s="27"/>
      <c r="AR96" s="27"/>
    </row>
    <row r="97" spans="2:44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7"/>
    </row>
  </sheetData>
  <sheetProtection algorithmName="SHA-512" hashValue="PMtcIAqEehqvSCy8N1OouU3EJK3Neze6k1Zc3lOAxD4e9XiGReOxeEe9LN2jF8Bs6MajO04xhkh4uu6hnPROjg==" saltValue="g+TfyL2JD/sZG4L5hPasc3aD8Ebeh5Jts7WHiavBXEICZlG/mFNk4K/uRY7KbrzDeZw8xMpYqrVrxGEQdEK+Rw==" spinCount="100000" sheet="1" objects="1" scenarios="1" formatColumns="0" formatRows="0"/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2023-9 - Zastřešení jízdá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99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4</v>
      </c>
      <c r="BU1" s="14" t="s">
        <v>4</v>
      </c>
      <c r="BV1" s="14" t="s">
        <v>185</v>
      </c>
    </row>
    <row r="2" spans="1:74" ht="36.950000000000003" customHeight="1">
      <c r="AR2" s="303" t="s">
        <v>186</v>
      </c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270" t="s">
        <v>187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R5" s="18"/>
      <c r="BS5" s="15" t="s">
        <v>6</v>
      </c>
    </row>
    <row r="6" spans="1:74" ht="36.950000000000003" customHeight="1">
      <c r="B6" s="18"/>
      <c r="D6" s="23" t="s">
        <v>14</v>
      </c>
      <c r="K6" s="272" t="s">
        <v>188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18</v>
      </c>
      <c r="K8" s="22" t="s">
        <v>19</v>
      </c>
      <c r="AK8" s="24" t="s">
        <v>20</v>
      </c>
      <c r="AN8" s="159"/>
      <c r="AR8" s="18"/>
      <c r="BS8" s="15" t="s">
        <v>6</v>
      </c>
    </row>
    <row r="9" spans="1:74" ht="14.45" customHeight="1">
      <c r="B9" s="18"/>
      <c r="AR9" s="18"/>
      <c r="BS9" s="15" t="s">
        <v>6</v>
      </c>
    </row>
    <row r="10" spans="1:74" ht="12" customHeight="1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ht="18.399999999999999" customHeight="1">
      <c r="B11" s="18"/>
      <c r="E11" s="22" t="s">
        <v>19</v>
      </c>
      <c r="AK11" s="24" t="s">
        <v>24</v>
      </c>
      <c r="AN11" s="22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4" t="s">
        <v>25</v>
      </c>
      <c r="AK13" s="24" t="s">
        <v>23</v>
      </c>
      <c r="AN13" s="159"/>
      <c r="AR13" s="18"/>
      <c r="BS13" s="15" t="s">
        <v>6</v>
      </c>
    </row>
    <row r="14" spans="1:74" ht="12.75">
      <c r="B14" s="18"/>
      <c r="E14" s="159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K14" s="24" t="s">
        <v>24</v>
      </c>
      <c r="AN14" s="159"/>
      <c r="AR14" s="18"/>
      <c r="BS14" s="15" t="s">
        <v>6</v>
      </c>
    </row>
    <row r="15" spans="1:74" ht="6.95" customHeight="1">
      <c r="B15" s="18"/>
      <c r="AR15" s="18"/>
      <c r="BS15" s="15" t="s">
        <v>4</v>
      </c>
    </row>
    <row r="16" spans="1:74" ht="12" customHeight="1">
      <c r="B16" s="18"/>
      <c r="D16" s="24" t="s">
        <v>26</v>
      </c>
      <c r="AK16" s="24" t="s">
        <v>23</v>
      </c>
      <c r="AN16" s="22" t="s">
        <v>1</v>
      </c>
      <c r="AR16" s="18"/>
      <c r="BS16" s="15" t="s">
        <v>4</v>
      </c>
    </row>
    <row r="17" spans="2:71" ht="18.399999999999999" customHeight="1">
      <c r="B17" s="18"/>
      <c r="E17" s="22" t="s">
        <v>19</v>
      </c>
      <c r="AK17" s="24" t="s">
        <v>24</v>
      </c>
      <c r="AN17" s="22" t="s">
        <v>1</v>
      </c>
      <c r="AR17" s="18"/>
      <c r="BS17" s="15" t="s">
        <v>27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4" t="s">
        <v>28</v>
      </c>
      <c r="AK19" s="24" t="s">
        <v>23</v>
      </c>
      <c r="AN19" s="22" t="s">
        <v>1</v>
      </c>
      <c r="AR19" s="18"/>
      <c r="BS19" s="15" t="s">
        <v>6</v>
      </c>
    </row>
    <row r="20" spans="2:71" ht="18.399999999999999" customHeight="1">
      <c r="B20" s="18"/>
      <c r="E20" s="22" t="s">
        <v>19</v>
      </c>
      <c r="AK20" s="24" t="s">
        <v>24</v>
      </c>
      <c r="AN20" s="22" t="s">
        <v>1</v>
      </c>
      <c r="AR20" s="18"/>
      <c r="BS20" s="15" t="s">
        <v>27</v>
      </c>
    </row>
    <row r="21" spans="2:71" ht="6.95" customHeight="1">
      <c r="B21" s="18"/>
      <c r="AR21" s="18"/>
    </row>
    <row r="22" spans="2:71" ht="12" customHeight="1">
      <c r="B22" s="18"/>
      <c r="D22" s="24" t="s">
        <v>29</v>
      </c>
      <c r="AR22" s="18"/>
    </row>
    <row r="23" spans="2:71" ht="16.5" customHeight="1">
      <c r="B23" s="18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74">
        <f>AG94</f>
        <v>0</v>
      </c>
      <c r="AL26" s="304"/>
      <c r="AM26" s="304"/>
      <c r="AN26" s="304"/>
      <c r="AO26" s="304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276" t="s">
        <v>31</v>
      </c>
      <c r="M28" s="276"/>
      <c r="N28" s="276"/>
      <c r="O28" s="276"/>
      <c r="P28" s="276"/>
      <c r="W28" s="276" t="s">
        <v>32</v>
      </c>
      <c r="X28" s="276"/>
      <c r="Y28" s="276"/>
      <c r="Z28" s="276"/>
      <c r="AA28" s="276"/>
      <c r="AB28" s="276"/>
      <c r="AC28" s="276"/>
      <c r="AD28" s="276"/>
      <c r="AE28" s="276"/>
      <c r="AK28" s="276" t="s">
        <v>33</v>
      </c>
      <c r="AL28" s="276"/>
      <c r="AM28" s="276"/>
      <c r="AN28" s="276"/>
      <c r="AO28" s="276"/>
      <c r="AR28" s="27"/>
    </row>
    <row r="29" spans="2:71" s="2" customFormat="1" ht="14.45" customHeight="1">
      <c r="B29" s="31"/>
      <c r="D29" s="24" t="s">
        <v>34</v>
      </c>
      <c r="F29" s="24" t="s">
        <v>35</v>
      </c>
      <c r="L29" s="279">
        <v>0.21</v>
      </c>
      <c r="M29" s="278"/>
      <c r="N29" s="278"/>
      <c r="O29" s="278"/>
      <c r="P29" s="278"/>
      <c r="W29" s="277">
        <f>AK26</f>
        <v>0</v>
      </c>
      <c r="X29" s="305"/>
      <c r="Y29" s="305"/>
      <c r="Z29" s="305"/>
      <c r="AA29" s="305"/>
      <c r="AB29" s="305"/>
      <c r="AC29" s="305"/>
      <c r="AD29" s="305"/>
      <c r="AE29" s="305"/>
      <c r="AK29" s="277">
        <f>W29*0.21</f>
        <v>0</v>
      </c>
      <c r="AL29" s="305"/>
      <c r="AM29" s="305"/>
      <c r="AN29" s="305"/>
      <c r="AO29" s="305"/>
      <c r="AR29" s="31"/>
    </row>
    <row r="30" spans="2:71" s="2" customFormat="1" ht="14.45" customHeight="1">
      <c r="B30" s="31"/>
      <c r="F30" s="24" t="s">
        <v>36</v>
      </c>
      <c r="L30" s="279">
        <v>0.12</v>
      </c>
      <c r="M30" s="278"/>
      <c r="N30" s="278"/>
      <c r="O30" s="278"/>
      <c r="P30" s="278"/>
      <c r="W30" s="277">
        <f>ROUND(BA94, 2)</f>
        <v>0</v>
      </c>
      <c r="X30" s="278"/>
      <c r="Y30" s="278"/>
      <c r="Z30" s="278"/>
      <c r="AA30" s="278"/>
      <c r="AB30" s="278"/>
      <c r="AC30" s="278"/>
      <c r="AD30" s="278"/>
      <c r="AE30" s="278"/>
      <c r="AK30" s="277">
        <f>ROUND(AW94, 2)</f>
        <v>0</v>
      </c>
      <c r="AL30" s="278"/>
      <c r="AM30" s="278"/>
      <c r="AN30" s="278"/>
      <c r="AO30" s="278"/>
      <c r="AR30" s="31"/>
    </row>
    <row r="31" spans="2:71" s="2" customFormat="1" ht="14.45" hidden="1" customHeight="1">
      <c r="B31" s="31"/>
      <c r="F31" s="24" t="s">
        <v>37</v>
      </c>
      <c r="L31" s="279">
        <v>0.21</v>
      </c>
      <c r="M31" s="278"/>
      <c r="N31" s="278"/>
      <c r="O31" s="278"/>
      <c r="P31" s="278"/>
      <c r="W31" s="277">
        <f>ROUND(BB94, 2)</f>
        <v>0</v>
      </c>
      <c r="X31" s="278"/>
      <c r="Y31" s="278"/>
      <c r="Z31" s="278"/>
      <c r="AA31" s="278"/>
      <c r="AB31" s="278"/>
      <c r="AC31" s="278"/>
      <c r="AD31" s="278"/>
      <c r="AE31" s="278"/>
      <c r="AK31" s="277">
        <v>0</v>
      </c>
      <c r="AL31" s="278"/>
      <c r="AM31" s="278"/>
      <c r="AN31" s="278"/>
      <c r="AO31" s="278"/>
      <c r="AR31" s="31"/>
    </row>
    <row r="32" spans="2:71" s="2" customFormat="1" ht="14.45" hidden="1" customHeight="1">
      <c r="B32" s="31"/>
      <c r="F32" s="24" t="s">
        <v>38</v>
      </c>
      <c r="L32" s="279">
        <v>0.12</v>
      </c>
      <c r="M32" s="278"/>
      <c r="N32" s="278"/>
      <c r="O32" s="278"/>
      <c r="P32" s="278"/>
      <c r="W32" s="277">
        <f>ROUND(BC94, 2)</f>
        <v>0</v>
      </c>
      <c r="X32" s="278"/>
      <c r="Y32" s="278"/>
      <c r="Z32" s="278"/>
      <c r="AA32" s="278"/>
      <c r="AB32" s="278"/>
      <c r="AC32" s="278"/>
      <c r="AD32" s="278"/>
      <c r="AE32" s="278"/>
      <c r="AK32" s="277">
        <v>0</v>
      </c>
      <c r="AL32" s="278"/>
      <c r="AM32" s="278"/>
      <c r="AN32" s="278"/>
      <c r="AO32" s="278"/>
      <c r="AR32" s="31"/>
    </row>
    <row r="33" spans="2:44" s="2" customFormat="1" ht="14.45" hidden="1" customHeight="1">
      <c r="B33" s="31"/>
      <c r="F33" s="24" t="s">
        <v>39</v>
      </c>
      <c r="L33" s="279">
        <v>0</v>
      </c>
      <c r="M33" s="278"/>
      <c r="N33" s="278"/>
      <c r="O33" s="278"/>
      <c r="P33" s="278"/>
      <c r="W33" s="277">
        <f>ROUND(BD94, 2)</f>
        <v>0</v>
      </c>
      <c r="X33" s="278"/>
      <c r="Y33" s="278"/>
      <c r="Z33" s="278"/>
      <c r="AA33" s="278"/>
      <c r="AB33" s="278"/>
      <c r="AC33" s="278"/>
      <c r="AD33" s="278"/>
      <c r="AE33" s="278"/>
      <c r="AK33" s="277">
        <v>0</v>
      </c>
      <c r="AL33" s="278"/>
      <c r="AM33" s="278"/>
      <c r="AN33" s="278"/>
      <c r="AO33" s="278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40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41</v>
      </c>
      <c r="U35" s="34"/>
      <c r="V35" s="34"/>
      <c r="W35" s="34"/>
      <c r="X35" s="299" t="s">
        <v>42</v>
      </c>
      <c r="Y35" s="300"/>
      <c r="Z35" s="300"/>
      <c r="AA35" s="300"/>
      <c r="AB35" s="300"/>
      <c r="AC35" s="34"/>
      <c r="AD35" s="34"/>
      <c r="AE35" s="34"/>
      <c r="AF35" s="34"/>
      <c r="AG35" s="34"/>
      <c r="AH35" s="34"/>
      <c r="AI35" s="34"/>
      <c r="AJ35" s="34"/>
      <c r="AK35" s="301">
        <f>W29+AK29</f>
        <v>0</v>
      </c>
      <c r="AL35" s="306"/>
      <c r="AM35" s="306"/>
      <c r="AN35" s="306"/>
      <c r="AO35" s="307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8"/>
      <c r="AR38" s="18"/>
    </row>
    <row r="39" spans="2:44" ht="14.45" customHeight="1">
      <c r="B39" s="18"/>
      <c r="AR39" s="18"/>
    </row>
    <row r="40" spans="2:44" ht="14.45" customHeight="1">
      <c r="B40" s="18"/>
      <c r="AR40" s="18"/>
    </row>
    <row r="41" spans="2:44" ht="14.45" customHeight="1">
      <c r="B41" s="18"/>
      <c r="AR41" s="18"/>
    </row>
    <row r="42" spans="2:44" ht="14.45" customHeight="1">
      <c r="B42" s="18"/>
      <c r="AR42" s="18"/>
    </row>
    <row r="43" spans="2:44" ht="14.45" customHeight="1">
      <c r="B43" s="18"/>
      <c r="AR43" s="18"/>
    </row>
    <row r="44" spans="2:44" ht="14.45" customHeight="1">
      <c r="B44" s="18"/>
      <c r="AR44" s="18"/>
    </row>
    <row r="45" spans="2:44" ht="14.45" customHeight="1">
      <c r="B45" s="18"/>
      <c r="AR45" s="18"/>
    </row>
    <row r="46" spans="2:44" ht="14.45" customHeight="1">
      <c r="B46" s="18"/>
      <c r="AR46" s="18"/>
    </row>
    <row r="47" spans="2:44" ht="14.45" customHeight="1">
      <c r="B47" s="18"/>
      <c r="AR47" s="18"/>
    </row>
    <row r="48" spans="2:44" ht="14.45" customHeight="1">
      <c r="B48" s="18"/>
      <c r="AR48" s="18"/>
    </row>
    <row r="49" spans="2:44" s="1" customFormat="1" ht="14.45" customHeight="1">
      <c r="B49" s="27"/>
      <c r="D49" s="36" t="s">
        <v>43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44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27"/>
      <c r="D60" s="38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45</v>
      </c>
      <c r="AI60" s="29"/>
      <c r="AJ60" s="29"/>
      <c r="AK60" s="29"/>
      <c r="AL60" s="29"/>
      <c r="AM60" s="38" t="s">
        <v>46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27"/>
      <c r="D64" s="36" t="s">
        <v>47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48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27"/>
      <c r="D75" s="38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45</v>
      </c>
      <c r="AI75" s="29"/>
      <c r="AJ75" s="29"/>
      <c r="AK75" s="29"/>
      <c r="AL75" s="29"/>
      <c r="AM75" s="38" t="s">
        <v>46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0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0" s="1" customFormat="1" ht="24.95" customHeight="1">
      <c r="B82" s="27"/>
      <c r="C82" s="19" t="s">
        <v>49</v>
      </c>
      <c r="AR82" s="27"/>
    </row>
    <row r="83" spans="1:90" s="1" customFormat="1" ht="6.95" customHeight="1">
      <c r="B83" s="27"/>
      <c r="AR83" s="27"/>
    </row>
    <row r="84" spans="1:90" s="3" customFormat="1" ht="12" customHeight="1">
      <c r="B84" s="43"/>
      <c r="C84" s="24" t="s">
        <v>12</v>
      </c>
      <c r="L84" s="3" t="str">
        <f>K5</f>
        <v>2024-20</v>
      </c>
      <c r="AR84" s="43"/>
    </row>
    <row r="85" spans="1:90" s="4" customFormat="1" ht="36.950000000000003" customHeight="1">
      <c r="B85" s="44"/>
      <c r="C85" s="45" t="s">
        <v>14</v>
      </c>
      <c r="L85" s="290" t="str">
        <f>K6</f>
        <v>Školní statek - jízdárna</v>
      </c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R85" s="44"/>
    </row>
    <row r="86" spans="1:90" s="1" customFormat="1" ht="6.95" customHeight="1">
      <c r="B86" s="27"/>
      <c r="AR86" s="27"/>
    </row>
    <row r="87" spans="1:90" s="1" customFormat="1" ht="12" customHeight="1">
      <c r="B87" s="27"/>
      <c r="C87" s="24" t="s">
        <v>18</v>
      </c>
      <c r="L87" s="46" t="str">
        <f>IF(K8="","",K8)</f>
        <v xml:space="preserve"> </v>
      </c>
      <c r="AI87" s="24" t="s">
        <v>20</v>
      </c>
      <c r="AM87" s="292" t="str">
        <f>IF(AN8= "","",AN8)</f>
        <v/>
      </c>
      <c r="AN87" s="292"/>
      <c r="AR87" s="27"/>
    </row>
    <row r="88" spans="1:90" s="1" customFormat="1" ht="6.95" customHeight="1">
      <c r="B88" s="27"/>
      <c r="AR88" s="27"/>
    </row>
    <row r="89" spans="1:90" s="1" customFormat="1" ht="15.2" customHeight="1">
      <c r="B89" s="27"/>
      <c r="C89" s="24" t="s">
        <v>22</v>
      </c>
      <c r="L89" s="3" t="str">
        <f>IF(E11= "","",E11)</f>
        <v xml:space="preserve"> </v>
      </c>
      <c r="AI89" s="24" t="s">
        <v>26</v>
      </c>
      <c r="AM89" s="293" t="str">
        <f>IF(E17="","",E17)</f>
        <v xml:space="preserve"> </v>
      </c>
      <c r="AN89" s="294"/>
      <c r="AO89" s="294"/>
      <c r="AP89" s="294"/>
      <c r="AR89" s="27"/>
      <c r="AS89" s="295" t="s">
        <v>50</v>
      </c>
      <c r="AT89" s="296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0" s="1" customFormat="1" ht="15.2" customHeight="1">
      <c r="B90" s="27"/>
      <c r="C90" s="24" t="s">
        <v>25</v>
      </c>
      <c r="L90" s="3" t="str">
        <f>IF(E14="","",E14)</f>
        <v/>
      </c>
      <c r="AI90" s="24" t="s">
        <v>28</v>
      </c>
      <c r="AM90" s="293" t="str">
        <f>IF(E20="","",E20)</f>
        <v xml:space="preserve"> </v>
      </c>
      <c r="AN90" s="294"/>
      <c r="AO90" s="294"/>
      <c r="AP90" s="294"/>
      <c r="AR90" s="27"/>
      <c r="AS90" s="297"/>
      <c r="AT90" s="298"/>
      <c r="BD90" s="51"/>
    </row>
    <row r="91" spans="1:90" s="1" customFormat="1" ht="10.9" customHeight="1">
      <c r="B91" s="27"/>
      <c r="AR91" s="27"/>
      <c r="AS91" s="297"/>
      <c r="AT91" s="298"/>
      <c r="BD91" s="51"/>
    </row>
    <row r="92" spans="1:90" s="1" customFormat="1" ht="29.25" customHeight="1">
      <c r="B92" s="27"/>
      <c r="C92" s="285" t="s">
        <v>51</v>
      </c>
      <c r="D92" s="286"/>
      <c r="E92" s="286"/>
      <c r="F92" s="286"/>
      <c r="G92" s="286"/>
      <c r="H92" s="52"/>
      <c r="I92" s="287" t="s">
        <v>52</v>
      </c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8" t="s">
        <v>53</v>
      </c>
      <c r="AH92" s="286"/>
      <c r="AI92" s="286"/>
      <c r="AJ92" s="286"/>
      <c r="AK92" s="286"/>
      <c r="AL92" s="286"/>
      <c r="AM92" s="286"/>
      <c r="AN92" s="287" t="s">
        <v>54</v>
      </c>
      <c r="AO92" s="286"/>
      <c r="AP92" s="289"/>
      <c r="AQ92" s="53" t="s">
        <v>55</v>
      </c>
      <c r="AR92" s="27"/>
      <c r="AS92" s="54" t="s">
        <v>56</v>
      </c>
      <c r="AT92" s="55" t="s">
        <v>57</v>
      </c>
      <c r="AU92" s="55" t="s">
        <v>58</v>
      </c>
      <c r="AV92" s="55" t="s">
        <v>59</v>
      </c>
      <c r="AW92" s="55" t="s">
        <v>60</v>
      </c>
      <c r="AX92" s="55" t="s">
        <v>61</v>
      </c>
      <c r="AY92" s="55" t="s">
        <v>62</v>
      </c>
      <c r="AZ92" s="55" t="s">
        <v>63</v>
      </c>
      <c r="BA92" s="55" t="s">
        <v>64</v>
      </c>
      <c r="BB92" s="55" t="s">
        <v>65</v>
      </c>
      <c r="BC92" s="55" t="s">
        <v>66</v>
      </c>
      <c r="BD92" s="56" t="s">
        <v>67</v>
      </c>
    </row>
    <row r="93" spans="1:90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0" s="5" customFormat="1" ht="32.450000000000003" customHeight="1">
      <c r="B94" s="58"/>
      <c r="C94" s="59" t="s">
        <v>68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283">
        <f>SUM(AG95:AM97)</f>
        <v>0</v>
      </c>
      <c r="AH94" s="283"/>
      <c r="AI94" s="283"/>
      <c r="AJ94" s="283"/>
      <c r="AK94" s="283"/>
      <c r="AL94" s="283"/>
      <c r="AM94" s="283"/>
      <c r="AN94" s="284">
        <f>AG94*1.21</f>
        <v>0</v>
      </c>
      <c r="AO94" s="284"/>
      <c r="AP94" s="284"/>
      <c r="AQ94" s="62" t="s">
        <v>1</v>
      </c>
      <c r="AR94" s="58"/>
      <c r="AS94" s="63">
        <f>ROUND(AS95,2)</f>
        <v>0</v>
      </c>
      <c r="AT94" s="64">
        <f>ROUND(SUM(AV94:AW94),2)</f>
        <v>20790.68</v>
      </c>
      <c r="AU94" s="65">
        <f>ROUND(AU95,5)</f>
        <v>73.236059999999995</v>
      </c>
      <c r="AV94" s="64">
        <f>ROUND(AZ94*L29,2)</f>
        <v>20790.68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99003.23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69</v>
      </c>
      <c r="BT94" s="67" t="s">
        <v>70</v>
      </c>
      <c r="BV94" s="67" t="s">
        <v>71</v>
      </c>
      <c r="BW94" s="67" t="s">
        <v>185</v>
      </c>
      <c r="BX94" s="67" t="s">
        <v>72</v>
      </c>
      <c r="CL94" s="67" t="s">
        <v>1</v>
      </c>
    </row>
    <row r="95" spans="1:90" s="6" customFormat="1" ht="16.5" customHeight="1">
      <c r="A95" s="68" t="s">
        <v>73</v>
      </c>
      <c r="B95" s="69"/>
      <c r="C95" s="70"/>
      <c r="D95" s="308" t="s">
        <v>183</v>
      </c>
      <c r="E95" s="308"/>
      <c r="F95" s="308"/>
      <c r="G95" s="308"/>
      <c r="H95" s="308"/>
      <c r="I95" s="71"/>
      <c r="J95" s="282" t="s">
        <v>400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0">
        <f>'01 - Zastřešení jízdárny'!J28</f>
        <v>0</v>
      </c>
      <c r="AH95" s="281"/>
      <c r="AI95" s="281"/>
      <c r="AJ95" s="281"/>
      <c r="AK95" s="281"/>
      <c r="AL95" s="281"/>
      <c r="AM95" s="281"/>
      <c r="AN95" s="280">
        <f>AG95*1.21</f>
        <v>0</v>
      </c>
      <c r="AO95" s="281"/>
      <c r="AP95" s="281"/>
      <c r="AQ95" s="72" t="s">
        <v>74</v>
      </c>
      <c r="AR95" s="69"/>
      <c r="AS95" s="73">
        <v>0</v>
      </c>
      <c r="AT95" s="74">
        <f>ROUND(SUM(AV95:AW95),2)</f>
        <v>20790.68</v>
      </c>
      <c r="AU95" s="75">
        <v>73.236058000000014</v>
      </c>
      <c r="AV95" s="74">
        <v>20790.68</v>
      </c>
      <c r="AW95" s="74">
        <v>0</v>
      </c>
      <c r="AX95" s="74">
        <v>0</v>
      </c>
      <c r="AY95" s="74">
        <v>0</v>
      </c>
      <c r="AZ95" s="74">
        <v>99003.23</v>
      </c>
      <c r="BA95" s="74">
        <v>0</v>
      </c>
      <c r="BB95" s="74">
        <v>0</v>
      </c>
      <c r="BC95" s="74">
        <v>0</v>
      </c>
      <c r="BD95" s="76">
        <v>0</v>
      </c>
      <c r="BT95" s="77" t="s">
        <v>75</v>
      </c>
      <c r="BU95" s="77" t="s">
        <v>76</v>
      </c>
      <c r="BV95" s="77" t="s">
        <v>71</v>
      </c>
      <c r="BW95" s="77" t="s">
        <v>185</v>
      </c>
      <c r="BX95" s="77" t="s">
        <v>72</v>
      </c>
      <c r="CL95" s="77" t="s">
        <v>1</v>
      </c>
    </row>
    <row r="96" spans="1:90" s="6" customFormat="1" ht="16.5" customHeight="1">
      <c r="A96" s="68" t="s">
        <v>73</v>
      </c>
      <c r="B96" s="69"/>
      <c r="C96" s="70"/>
      <c r="D96" s="308" t="s">
        <v>184</v>
      </c>
      <c r="E96" s="308"/>
      <c r="F96" s="308"/>
      <c r="G96" s="308"/>
      <c r="H96" s="308"/>
      <c r="I96" s="71"/>
      <c r="J96" s="282" t="s">
        <v>399</v>
      </c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0">
        <f>'02 - Silnoproud-osvětlení...'!J96</f>
        <v>0</v>
      </c>
      <c r="AH96" s="281"/>
      <c r="AI96" s="281"/>
      <c r="AJ96" s="281"/>
      <c r="AK96" s="281"/>
      <c r="AL96" s="281"/>
      <c r="AM96" s="281"/>
      <c r="AN96" s="280">
        <f>AG96*1.21</f>
        <v>0</v>
      </c>
      <c r="AO96" s="281"/>
      <c r="AP96" s="281"/>
      <c r="AQ96" s="72" t="s">
        <v>74</v>
      </c>
      <c r="AR96" s="69"/>
      <c r="AS96" s="73">
        <v>0</v>
      </c>
      <c r="AT96" s="74">
        <f>ROUND(SUM(AV96:AW96),2)</f>
        <v>0</v>
      </c>
      <c r="AU96" s="75">
        <v>1.00481</v>
      </c>
      <c r="AV96" s="74">
        <v>0</v>
      </c>
      <c r="AW96" s="74">
        <v>0</v>
      </c>
      <c r="AX96" s="74">
        <v>0</v>
      </c>
      <c r="AY96" s="74">
        <v>0</v>
      </c>
      <c r="AZ96" s="74">
        <v>0</v>
      </c>
      <c r="BA96" s="74">
        <v>0</v>
      </c>
      <c r="BB96" s="74">
        <v>0</v>
      </c>
      <c r="BC96" s="74">
        <v>0</v>
      </c>
      <c r="BD96" s="76">
        <v>0</v>
      </c>
      <c r="BT96" s="77" t="s">
        <v>75</v>
      </c>
      <c r="BU96" s="77" t="s">
        <v>76</v>
      </c>
      <c r="BV96" s="77" t="s">
        <v>71</v>
      </c>
      <c r="BW96" s="77" t="s">
        <v>185</v>
      </c>
      <c r="BX96" s="77" t="s">
        <v>72</v>
      </c>
      <c r="CL96" s="77" t="s">
        <v>1</v>
      </c>
    </row>
    <row r="97" spans="1:90" s="6" customFormat="1" ht="16.5" customHeight="1">
      <c r="A97" s="68" t="s">
        <v>73</v>
      </c>
      <c r="B97" s="69"/>
      <c r="C97" s="70"/>
      <c r="D97" s="308" t="s">
        <v>189</v>
      </c>
      <c r="E97" s="308"/>
      <c r="F97" s="308"/>
      <c r="G97" s="308"/>
      <c r="H97" s="308"/>
      <c r="I97" s="71"/>
      <c r="J97" s="282" t="s">
        <v>398</v>
      </c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309">
        <f>'03 - Zavlažování Jízdárna'!G56</f>
        <v>0</v>
      </c>
      <c r="AH97" s="310"/>
      <c r="AI97" s="310"/>
      <c r="AJ97" s="310"/>
      <c r="AK97" s="310"/>
      <c r="AL97" s="310"/>
      <c r="AM97" s="310"/>
      <c r="AN97" s="280">
        <f>AG97*1.21</f>
        <v>0</v>
      </c>
      <c r="AO97" s="281"/>
      <c r="AP97" s="281"/>
      <c r="AQ97" s="72" t="s">
        <v>74</v>
      </c>
      <c r="AR97" s="69"/>
      <c r="AS97" s="73">
        <v>0</v>
      </c>
      <c r="AT97" s="74">
        <f>ROUND(SUM(AV97:AW97),2)</f>
        <v>0</v>
      </c>
      <c r="AU97" s="75">
        <v>1.00481</v>
      </c>
      <c r="AV97" s="74">
        <v>0</v>
      </c>
      <c r="AW97" s="74">
        <v>0</v>
      </c>
      <c r="AX97" s="74">
        <v>0</v>
      </c>
      <c r="AY97" s="74">
        <v>0</v>
      </c>
      <c r="AZ97" s="74">
        <v>0</v>
      </c>
      <c r="BA97" s="74">
        <v>0</v>
      </c>
      <c r="BB97" s="74">
        <v>0</v>
      </c>
      <c r="BC97" s="74">
        <v>0</v>
      </c>
      <c r="BD97" s="76">
        <v>0</v>
      </c>
      <c r="BT97" s="77" t="s">
        <v>75</v>
      </c>
      <c r="BU97" s="77" t="s">
        <v>76</v>
      </c>
      <c r="BV97" s="77" t="s">
        <v>71</v>
      </c>
      <c r="BW97" s="77" t="s">
        <v>185</v>
      </c>
      <c r="BX97" s="77" t="s">
        <v>72</v>
      </c>
      <c r="CL97" s="77" t="s">
        <v>1</v>
      </c>
    </row>
    <row r="98" spans="1:90" s="1" customFormat="1" ht="30" customHeight="1">
      <c r="B98" s="27"/>
      <c r="AR98" s="27"/>
    </row>
    <row r="99" spans="1:90" s="1" customFormat="1" ht="6.95" customHeight="1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27"/>
    </row>
  </sheetData>
  <sheetProtection password="8C03" sheet="1" objects="1" scenarios="1"/>
  <mergeCells count="48"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29:P29"/>
    <mergeCell ref="W29:AE29"/>
    <mergeCell ref="AK29:AO29"/>
    <mergeCell ref="L30:P30"/>
    <mergeCell ref="W30:AE30"/>
    <mergeCell ref="AK30:AO30"/>
    <mergeCell ref="L28:P28"/>
    <mergeCell ref="W28:AE28"/>
    <mergeCell ref="AK28:AO28"/>
    <mergeCell ref="AR2:BE2"/>
    <mergeCell ref="K5:AO5"/>
    <mergeCell ref="K6:AO6"/>
    <mergeCell ref="E23:AN23"/>
    <mergeCell ref="AK26:AO26"/>
  </mergeCells>
  <hyperlinks>
    <hyperlink ref="A95" location="'2024-20 - ZŠ Hálkova - re...'!C2" display="/"/>
    <hyperlink ref="A96" location="'2024-20 - ZŠ Hálkova - re...'!C2" display="/"/>
    <hyperlink ref="A97" location="'2024-20 - ZŠ Hálkova - re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2"/>
  <sheetViews>
    <sheetView workbookViewId="0">
      <selection activeCell="F30" sqref="F30"/>
    </sheetView>
  </sheetViews>
  <sheetFormatPr defaultRowHeight="11.25"/>
  <cols>
    <col min="1" max="1" width="7.83203125" customWidth="1"/>
    <col min="2" max="2" width="1" customWidth="1"/>
    <col min="3" max="3" width="4" customWidth="1"/>
    <col min="4" max="4" width="4.1640625" customWidth="1"/>
    <col min="5" max="5" width="16.1640625" customWidth="1"/>
    <col min="6" max="6" width="48.1640625" customWidth="1"/>
    <col min="7" max="7" width="7" customWidth="1"/>
    <col min="8" max="8" width="13.33203125" customWidth="1"/>
    <col min="9" max="9" width="15" customWidth="1"/>
    <col min="10" max="10" width="21.1640625" customWidth="1"/>
    <col min="11" max="11" width="21.1640625" hidden="1" customWidth="1"/>
    <col min="12" max="12" width="8.83203125" customWidth="1"/>
    <col min="13" max="13" width="10.33203125" hidden="1" customWidth="1"/>
    <col min="15" max="20" width="13.5" hidden="1" customWidth="1"/>
    <col min="21" max="21" width="15.5" hidden="1" customWidth="1"/>
    <col min="22" max="22" width="11.6640625" customWidth="1"/>
    <col min="23" max="23" width="15.5" customWidth="1"/>
    <col min="24" max="24" width="11.6640625" customWidth="1"/>
    <col min="25" max="25" width="14.1640625" customWidth="1"/>
    <col min="26" max="26" width="10.5" customWidth="1"/>
    <col min="27" max="27" width="14.1640625" customWidth="1"/>
    <col min="28" max="28" width="15.5" customWidth="1"/>
    <col min="29" max="29" width="10.5" customWidth="1"/>
    <col min="30" max="30" width="14.1640625" customWidth="1"/>
    <col min="31" max="31" width="15.5" customWidth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5" t="s">
        <v>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pans="2:46" ht="24.95" customHeight="1">
      <c r="B4" s="18"/>
      <c r="D4" s="19" t="s">
        <v>78</v>
      </c>
      <c r="L4" s="18"/>
      <c r="M4" s="78" t="s">
        <v>10</v>
      </c>
      <c r="AT4" s="15" t="s">
        <v>4</v>
      </c>
    </row>
    <row r="5" spans="2:46" ht="6.95" customHeight="1">
      <c r="B5" s="18"/>
      <c r="L5" s="18"/>
    </row>
    <row r="6" spans="2:46" s="1" customFormat="1" ht="12" customHeight="1">
      <c r="B6" s="27"/>
      <c r="D6" s="24" t="s">
        <v>14</v>
      </c>
      <c r="L6" s="27"/>
    </row>
    <row r="7" spans="2:46" s="1" customFormat="1" ht="16.350000000000001" customHeight="1">
      <c r="B7" s="27"/>
      <c r="E7" s="290" t="s">
        <v>400</v>
      </c>
      <c r="F7" s="311"/>
      <c r="G7" s="311"/>
      <c r="H7" s="311"/>
      <c r="L7" s="27"/>
    </row>
    <row r="8" spans="2:46" s="1" customFormat="1">
      <c r="B8" s="27"/>
      <c r="L8" s="27"/>
    </row>
    <row r="9" spans="2:46" s="1" customFormat="1" ht="12" customHeight="1">
      <c r="B9" s="27"/>
      <c r="D9" s="24" t="s">
        <v>16</v>
      </c>
      <c r="F9" s="22" t="s">
        <v>1</v>
      </c>
      <c r="I9" s="24" t="s">
        <v>17</v>
      </c>
      <c r="J9" s="22" t="s">
        <v>1</v>
      </c>
      <c r="L9" s="27"/>
    </row>
    <row r="10" spans="2:46" s="1" customFormat="1" ht="12" customHeight="1">
      <c r="B10" s="27"/>
      <c r="D10" s="24" t="s">
        <v>18</v>
      </c>
      <c r="F10" s="22" t="s">
        <v>19</v>
      </c>
      <c r="I10" s="24" t="s">
        <v>20</v>
      </c>
      <c r="J10" s="47"/>
      <c r="L10" s="27"/>
    </row>
    <row r="11" spans="2:46" s="1" customFormat="1" ht="10.9" customHeight="1">
      <c r="B11" s="27"/>
      <c r="L11" s="27"/>
    </row>
    <row r="12" spans="2:46" s="1" customFormat="1" ht="12" customHeight="1">
      <c r="B12" s="27"/>
      <c r="D12" s="24" t="s">
        <v>22</v>
      </c>
      <c r="I12" s="24" t="s">
        <v>23</v>
      </c>
      <c r="J12" s="22" t="str">
        <f>IF('Rekapitulace stavby'!AN10="","",'Rekapitulace stavby'!AN10)</f>
        <v/>
      </c>
      <c r="L12" s="27"/>
    </row>
    <row r="13" spans="2:46" s="1" customFormat="1" ht="18" customHeight="1">
      <c r="B13" s="27"/>
      <c r="E13" s="22" t="str">
        <f>IF('Rekapitulace stavby'!E11="","",'Rekapitulace stavby'!E11)</f>
        <v xml:space="preserve"> </v>
      </c>
      <c r="I13" s="24" t="s">
        <v>24</v>
      </c>
      <c r="J13" s="22" t="str">
        <f>IF('Rekapitulace stavby'!AN11="","",'Rekapitulace stavby'!AN11)</f>
        <v/>
      </c>
      <c r="L13" s="27"/>
    </row>
    <row r="14" spans="2:46" s="1" customFormat="1" ht="6.95" customHeight="1">
      <c r="B14" s="27"/>
      <c r="L14" s="27"/>
    </row>
    <row r="15" spans="2:46" s="1" customFormat="1" ht="12" customHeight="1">
      <c r="B15" s="27"/>
      <c r="D15" s="24" t="s">
        <v>25</v>
      </c>
      <c r="I15" s="24" t="s">
        <v>23</v>
      </c>
      <c r="J15" s="22" t="str">
        <f>'Rekapitulace stavby'!AN13</f>
        <v/>
      </c>
      <c r="L15" s="27"/>
    </row>
    <row r="16" spans="2:46" s="1" customFormat="1" ht="18" customHeight="1">
      <c r="B16" s="27"/>
      <c r="E16" s="270" t="str">
        <f>'Rekapitulace stavby'!E14</f>
        <v xml:space="preserve"> </v>
      </c>
      <c r="F16" s="270"/>
      <c r="G16" s="270"/>
      <c r="H16" s="270"/>
      <c r="I16" s="24" t="s">
        <v>24</v>
      </c>
      <c r="J16" s="22" t="str">
        <f>'Rekapitulace stavby'!AN14</f>
        <v/>
      </c>
      <c r="L16" s="27"/>
    </row>
    <row r="17" spans="2:12" s="1" customFormat="1" ht="6.95" customHeight="1">
      <c r="B17" s="27"/>
      <c r="L17" s="27"/>
    </row>
    <row r="18" spans="2:12" s="1" customFormat="1" ht="12" customHeight="1">
      <c r="B18" s="27"/>
      <c r="D18" s="24" t="s">
        <v>26</v>
      </c>
      <c r="I18" s="24" t="s">
        <v>23</v>
      </c>
      <c r="J18" s="22" t="str">
        <f>IF('Rekapitulace stavby'!AN16="","",'Rekapitulace stavby'!AN16)</f>
        <v/>
      </c>
      <c r="L18" s="27"/>
    </row>
    <row r="19" spans="2:12" s="1" customFormat="1" ht="18" customHeight="1">
      <c r="B19" s="27"/>
      <c r="E19" s="22" t="str">
        <f>IF('Rekapitulace stavby'!E17="","",'Rekapitulace stavby'!E17)</f>
        <v xml:space="preserve"> </v>
      </c>
      <c r="I19" s="24" t="s">
        <v>24</v>
      </c>
      <c r="J19" s="22" t="str">
        <f>IF('Rekapitulace stavby'!AN17="","",'Rekapitulace stavby'!AN17)</f>
        <v/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4" t="s">
        <v>28</v>
      </c>
      <c r="I21" s="24" t="s">
        <v>23</v>
      </c>
      <c r="J21" s="22" t="str">
        <f>IF('Rekapitulace stavby'!AN19="","",'Rekapitulace stavby'!AN19)</f>
        <v/>
      </c>
      <c r="L21" s="27"/>
    </row>
    <row r="22" spans="2:12" s="1" customFormat="1" ht="18" customHeight="1">
      <c r="B22" s="27"/>
      <c r="E22" s="22" t="str">
        <f>IF('Rekapitulace stavby'!E20="","",'Rekapitulace stavby'!E20)</f>
        <v xml:space="preserve"> </v>
      </c>
      <c r="I22" s="24" t="s">
        <v>24</v>
      </c>
      <c r="J22" s="22" t="str">
        <f>IF('Rekapitulace stavby'!AN20="","",'Rekapitulace stavby'!AN20)</f>
        <v/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4" t="s">
        <v>29</v>
      </c>
      <c r="L24" s="27"/>
    </row>
    <row r="25" spans="2:12" s="7" customFormat="1" ht="16.350000000000001" customHeight="1">
      <c r="B25" s="79"/>
      <c r="E25" s="273" t="s">
        <v>1</v>
      </c>
      <c r="F25" s="273"/>
      <c r="G25" s="273"/>
      <c r="H25" s="273"/>
      <c r="L25" s="79"/>
    </row>
    <row r="26" spans="2:12" s="1" customFormat="1" ht="6.95" customHeight="1">
      <c r="B26" s="27"/>
      <c r="L26" s="27"/>
    </row>
    <row r="27" spans="2:12" s="1" customFormat="1" ht="6.95" customHeight="1">
      <c r="B27" s="27"/>
      <c r="D27" s="48"/>
      <c r="E27" s="48"/>
      <c r="F27" s="48"/>
      <c r="G27" s="48"/>
      <c r="H27" s="48"/>
      <c r="I27" s="48"/>
      <c r="J27" s="48"/>
      <c r="K27" s="48"/>
      <c r="L27" s="27"/>
    </row>
    <row r="28" spans="2:12" s="1" customFormat="1" ht="25.35" customHeight="1">
      <c r="B28" s="27"/>
      <c r="D28" s="80" t="s">
        <v>30</v>
      </c>
      <c r="J28" s="61">
        <f>ROUND(J118, 2)</f>
        <v>0</v>
      </c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14.45" customHeight="1">
      <c r="B30" s="27"/>
      <c r="F30" s="30" t="s">
        <v>32</v>
      </c>
      <c r="I30" s="30" t="s">
        <v>31</v>
      </c>
      <c r="J30" s="30" t="s">
        <v>33</v>
      </c>
      <c r="L30" s="27"/>
    </row>
    <row r="31" spans="2:12" s="1" customFormat="1" ht="14.45" customHeight="1">
      <c r="B31" s="27"/>
      <c r="D31" s="50" t="s">
        <v>34</v>
      </c>
      <c r="E31" s="24" t="s">
        <v>35</v>
      </c>
      <c r="F31" s="81">
        <f>ROUND((SUM(BE118:BE141)),  2)</f>
        <v>0</v>
      </c>
      <c r="I31" s="82">
        <v>0.21</v>
      </c>
      <c r="J31" s="81">
        <f>ROUND(((SUM(BE118:BE141))*I31),  2)</f>
        <v>0</v>
      </c>
      <c r="L31" s="27"/>
    </row>
    <row r="32" spans="2:12" s="1" customFormat="1" ht="14.45" customHeight="1">
      <c r="B32" s="27"/>
      <c r="E32" s="24" t="s">
        <v>36</v>
      </c>
      <c r="F32" s="81">
        <f>ROUND((SUM(BF118:BF141)),  2)</f>
        <v>0</v>
      </c>
      <c r="I32" s="82">
        <v>0.12</v>
      </c>
      <c r="J32" s="81">
        <f>ROUND(((SUM(BF118:BF141))*I32),  2)</f>
        <v>0</v>
      </c>
      <c r="L32" s="27"/>
    </row>
    <row r="33" spans="2:12" s="1" customFormat="1" ht="14.45" hidden="1" customHeight="1">
      <c r="B33" s="27"/>
      <c r="E33" s="24" t="s">
        <v>37</v>
      </c>
      <c r="F33" s="81">
        <f>ROUND((SUM(BG118:BG141)),  2)</f>
        <v>0</v>
      </c>
      <c r="I33" s="82">
        <v>0.21</v>
      </c>
      <c r="J33" s="81">
        <f>0</f>
        <v>0</v>
      </c>
      <c r="L33" s="27"/>
    </row>
    <row r="34" spans="2:12" s="1" customFormat="1" ht="14.45" hidden="1" customHeight="1">
      <c r="B34" s="27"/>
      <c r="E34" s="24" t="s">
        <v>38</v>
      </c>
      <c r="F34" s="81">
        <f>ROUND((SUM(BH118:BH141)),  2)</f>
        <v>0</v>
      </c>
      <c r="I34" s="82">
        <v>0.12</v>
      </c>
      <c r="J34" s="81">
        <f>0</f>
        <v>0</v>
      </c>
      <c r="L34" s="27"/>
    </row>
    <row r="35" spans="2:12" s="1" customFormat="1" ht="14.45" hidden="1" customHeight="1">
      <c r="B35" s="27"/>
      <c r="E35" s="24" t="s">
        <v>39</v>
      </c>
      <c r="F35" s="81">
        <f>ROUND((SUM(BI118:BI141)),  2)</f>
        <v>0</v>
      </c>
      <c r="I35" s="82">
        <v>0</v>
      </c>
      <c r="J35" s="81">
        <f>0</f>
        <v>0</v>
      </c>
      <c r="L35" s="27"/>
    </row>
    <row r="36" spans="2:12" s="1" customFormat="1" ht="6.95" customHeight="1">
      <c r="B36" s="27"/>
      <c r="L36" s="27"/>
    </row>
    <row r="37" spans="2:12" s="1" customFormat="1" ht="25.35" customHeight="1">
      <c r="B37" s="27"/>
      <c r="C37" s="83"/>
      <c r="D37" s="84" t="s">
        <v>40</v>
      </c>
      <c r="E37" s="52"/>
      <c r="F37" s="52"/>
      <c r="G37" s="85" t="s">
        <v>41</v>
      </c>
      <c r="H37" s="86" t="s">
        <v>42</v>
      </c>
      <c r="I37" s="52"/>
      <c r="J37" s="87">
        <f>SUM(J28:J35)</f>
        <v>0</v>
      </c>
      <c r="K37" s="88"/>
      <c r="L37" s="27"/>
    </row>
    <row r="38" spans="2:12" s="1" customFormat="1" ht="14.45" customHeight="1">
      <c r="B38" s="27"/>
      <c r="L38" s="27"/>
    </row>
    <row r="39" spans="2:12" ht="14.45" customHeight="1">
      <c r="B39" s="18"/>
      <c r="L39" s="18"/>
    </row>
    <row r="40" spans="2:12" ht="14.45" customHeight="1">
      <c r="B40" s="18"/>
      <c r="L40" s="1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45</v>
      </c>
      <c r="E61" s="29"/>
      <c r="F61" s="89" t="s">
        <v>46</v>
      </c>
      <c r="G61" s="38" t="s">
        <v>45</v>
      </c>
      <c r="H61" s="29"/>
      <c r="I61" s="29"/>
      <c r="J61" s="90" t="s">
        <v>46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45</v>
      </c>
      <c r="E76" s="29"/>
      <c r="F76" s="89" t="s">
        <v>46</v>
      </c>
      <c r="G76" s="38" t="s">
        <v>45</v>
      </c>
      <c r="H76" s="29"/>
      <c r="I76" s="29"/>
      <c r="J76" s="90" t="s">
        <v>46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hidden="1" customHeight="1">
      <c r="B82" s="27"/>
      <c r="C82" s="19" t="s">
        <v>79</v>
      </c>
      <c r="L82" s="27"/>
    </row>
    <row r="83" spans="2:47" s="1" customFormat="1" ht="6.95" hidden="1" customHeight="1">
      <c r="B83" s="27"/>
      <c r="L83" s="27"/>
    </row>
    <row r="84" spans="2:47" s="1" customFormat="1" ht="12" hidden="1" customHeight="1">
      <c r="B84" s="27"/>
      <c r="C84" s="24" t="s">
        <v>14</v>
      </c>
      <c r="L84" s="27"/>
    </row>
    <row r="85" spans="2:47" s="1" customFormat="1" ht="16.350000000000001" hidden="1" customHeight="1">
      <c r="B85" s="27"/>
      <c r="E85" s="290" t="str">
        <f>E7</f>
        <v>Školní statek_Jízdárna - Zastřešení</v>
      </c>
      <c r="F85" s="311"/>
      <c r="G85" s="311"/>
      <c r="H85" s="311"/>
      <c r="L85" s="27"/>
    </row>
    <row r="86" spans="2:47" s="1" customFormat="1" ht="6.95" hidden="1" customHeight="1">
      <c r="B86" s="27"/>
      <c r="L86" s="27"/>
    </row>
    <row r="87" spans="2:47" s="1" customFormat="1" ht="12" hidden="1" customHeight="1">
      <c r="B87" s="27"/>
      <c r="C87" s="24" t="s">
        <v>18</v>
      </c>
      <c r="F87" s="22" t="str">
        <f>F10</f>
        <v xml:space="preserve"> </v>
      </c>
      <c r="I87" s="24" t="s">
        <v>20</v>
      </c>
      <c r="J87" s="47" t="str">
        <f>IF(J10="","",J10)</f>
        <v/>
      </c>
      <c r="L87" s="27"/>
    </row>
    <row r="88" spans="2:47" s="1" customFormat="1" ht="6.95" hidden="1" customHeight="1">
      <c r="B88" s="27"/>
      <c r="L88" s="27"/>
    </row>
    <row r="89" spans="2:47" s="1" customFormat="1" ht="15.4" hidden="1" customHeight="1">
      <c r="B89" s="27"/>
      <c r="C89" s="24" t="s">
        <v>22</v>
      </c>
      <c r="F89" s="22" t="str">
        <f>E13</f>
        <v xml:space="preserve"> </v>
      </c>
      <c r="I89" s="24" t="s">
        <v>26</v>
      </c>
      <c r="J89" s="25" t="str">
        <f>E19</f>
        <v xml:space="preserve"> </v>
      </c>
      <c r="L89" s="27"/>
    </row>
    <row r="90" spans="2:47" s="1" customFormat="1" ht="15.4" hidden="1" customHeight="1">
      <c r="B90" s="27"/>
      <c r="C90" s="24" t="s">
        <v>25</v>
      </c>
      <c r="F90" s="22" t="str">
        <f>IF(E16="","",E16)</f>
        <v xml:space="preserve"> </v>
      </c>
      <c r="I90" s="24" t="s">
        <v>28</v>
      </c>
      <c r="J90" s="25" t="str">
        <f>E22</f>
        <v xml:space="preserve"> </v>
      </c>
      <c r="L90" s="27"/>
    </row>
    <row r="91" spans="2:47" s="1" customFormat="1" ht="10.35" hidden="1" customHeight="1">
      <c r="B91" s="27"/>
      <c r="L91" s="27"/>
    </row>
    <row r="92" spans="2:47" s="1" customFormat="1" ht="29.25" hidden="1" customHeight="1">
      <c r="B92" s="27"/>
      <c r="C92" s="91" t="s">
        <v>80</v>
      </c>
      <c r="D92" s="83"/>
      <c r="E92" s="83"/>
      <c r="F92" s="83"/>
      <c r="G92" s="83"/>
      <c r="H92" s="83"/>
      <c r="I92" s="83"/>
      <c r="J92" s="92" t="s">
        <v>81</v>
      </c>
      <c r="K92" s="83"/>
      <c r="L92" s="27"/>
    </row>
    <row r="93" spans="2:47" s="1" customFormat="1" ht="10.35" hidden="1" customHeight="1">
      <c r="B93" s="27"/>
      <c r="L93" s="27"/>
    </row>
    <row r="94" spans="2:47" s="1" customFormat="1" ht="22.9" hidden="1" customHeight="1">
      <c r="B94" s="27"/>
      <c r="C94" s="93" t="s">
        <v>82</v>
      </c>
      <c r="J94" s="61">
        <f>J118</f>
        <v>0</v>
      </c>
      <c r="L94" s="27"/>
      <c r="AU94" s="15" t="s">
        <v>83</v>
      </c>
    </row>
    <row r="95" spans="2:47" s="8" customFormat="1" ht="24.95" hidden="1" customHeight="1">
      <c r="B95" s="94"/>
      <c r="D95" s="95" t="s">
        <v>84</v>
      </c>
      <c r="E95" s="96"/>
      <c r="F95" s="96"/>
      <c r="G95" s="96"/>
      <c r="H95" s="96"/>
      <c r="I95" s="96"/>
      <c r="J95" s="97">
        <f>J119</f>
        <v>0</v>
      </c>
      <c r="L95" s="94"/>
    </row>
    <row r="96" spans="2:47" s="9" customFormat="1" ht="19.899999999999999" hidden="1" customHeight="1">
      <c r="B96" s="98"/>
      <c r="D96" s="99" t="s">
        <v>85</v>
      </c>
      <c r="E96" s="100"/>
      <c r="F96" s="100"/>
      <c r="G96" s="100"/>
      <c r="H96" s="100"/>
      <c r="I96" s="100"/>
      <c r="J96" s="101">
        <f>J120</f>
        <v>0</v>
      </c>
      <c r="L96" s="98"/>
    </row>
    <row r="97" spans="2:12" s="8" customFormat="1" ht="24.95" hidden="1" customHeight="1">
      <c r="B97" s="94"/>
      <c r="D97" s="95" t="s">
        <v>86</v>
      </c>
      <c r="E97" s="96"/>
      <c r="F97" s="96"/>
      <c r="G97" s="96"/>
      <c r="H97" s="96"/>
      <c r="I97" s="96"/>
      <c r="J97" s="97">
        <f>J122</f>
        <v>0</v>
      </c>
      <c r="L97" s="94"/>
    </row>
    <row r="98" spans="2:12" s="9" customFormat="1" ht="19.899999999999999" hidden="1" customHeight="1">
      <c r="B98" s="98"/>
      <c r="D98" s="99" t="s">
        <v>87</v>
      </c>
      <c r="E98" s="100"/>
      <c r="F98" s="100"/>
      <c r="G98" s="100"/>
      <c r="H98" s="100"/>
      <c r="I98" s="100"/>
      <c r="J98" s="101">
        <f>J123</f>
        <v>0</v>
      </c>
      <c r="L98" s="98"/>
    </row>
    <row r="99" spans="2:12" s="9" customFormat="1" ht="19.899999999999999" hidden="1" customHeight="1">
      <c r="B99" s="98"/>
      <c r="D99" s="99" t="s">
        <v>88</v>
      </c>
      <c r="E99" s="100"/>
      <c r="F99" s="100"/>
      <c r="G99" s="100"/>
      <c r="H99" s="100"/>
      <c r="I99" s="100"/>
      <c r="J99" s="101">
        <f>J136</f>
        <v>0</v>
      </c>
      <c r="L99" s="98"/>
    </row>
    <row r="100" spans="2:12" s="9" customFormat="1" ht="19.899999999999999" hidden="1" customHeight="1">
      <c r="B100" s="98"/>
      <c r="D100" s="99" t="s">
        <v>89</v>
      </c>
      <c r="E100" s="100"/>
      <c r="F100" s="100"/>
      <c r="G100" s="100"/>
      <c r="H100" s="100"/>
      <c r="I100" s="100"/>
      <c r="J100" s="101">
        <f>J140</f>
        <v>0</v>
      </c>
      <c r="L100" s="98"/>
    </row>
    <row r="101" spans="2:12" s="1" customFormat="1" ht="21.75" hidden="1" customHeight="1">
      <c r="B101" s="27"/>
      <c r="L101" s="27"/>
    </row>
    <row r="102" spans="2:12" s="1" customFormat="1" ht="6.95" hidden="1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7"/>
    </row>
    <row r="103" spans="2:12" hidden="1"/>
    <row r="104" spans="2:12" hidden="1"/>
    <row r="105" spans="2:12" hidden="1"/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7"/>
    </row>
    <row r="107" spans="2:12" s="1" customFormat="1" ht="24.95" customHeight="1">
      <c r="B107" s="27"/>
      <c r="C107" s="19" t="s">
        <v>90</v>
      </c>
      <c r="L107" s="27"/>
    </row>
    <row r="108" spans="2:12" s="1" customFormat="1" ht="6.95" customHeight="1">
      <c r="B108" s="27"/>
      <c r="L108" s="27"/>
    </row>
    <row r="109" spans="2:12" s="1" customFormat="1" ht="12" customHeight="1">
      <c r="B109" s="27"/>
      <c r="C109" s="24" t="s">
        <v>14</v>
      </c>
      <c r="L109" s="27"/>
    </row>
    <row r="110" spans="2:12" s="1" customFormat="1" ht="16.350000000000001" customHeight="1">
      <c r="B110" s="27"/>
      <c r="E110" s="290" t="str">
        <f>E7</f>
        <v>Školní statek_Jízdárna - Zastřešení</v>
      </c>
      <c r="F110" s="311"/>
      <c r="G110" s="311"/>
      <c r="H110" s="311"/>
      <c r="L110" s="27"/>
    </row>
    <row r="111" spans="2:12" s="1" customFormat="1" ht="6.95" customHeight="1">
      <c r="B111" s="27"/>
      <c r="L111" s="27"/>
    </row>
    <row r="112" spans="2:12" s="1" customFormat="1" ht="12" customHeight="1">
      <c r="B112" s="27"/>
      <c r="C112" s="24" t="s">
        <v>18</v>
      </c>
      <c r="F112" s="22" t="str">
        <f>F10</f>
        <v xml:space="preserve"> </v>
      </c>
      <c r="I112" s="24" t="s">
        <v>20</v>
      </c>
      <c r="J112" s="47" t="str">
        <f>IF(J10="","",J10)</f>
        <v/>
      </c>
      <c r="L112" s="27"/>
    </row>
    <row r="113" spans="2:65" s="1" customFormat="1" ht="6.95" customHeight="1">
      <c r="B113" s="27"/>
      <c r="L113" s="27"/>
    </row>
    <row r="114" spans="2:65" s="1" customFormat="1" ht="15.4" customHeight="1">
      <c r="B114" s="27"/>
      <c r="C114" s="24" t="s">
        <v>22</v>
      </c>
      <c r="F114" s="22" t="str">
        <f>E13</f>
        <v xml:space="preserve"> </v>
      </c>
      <c r="I114" s="24" t="s">
        <v>26</v>
      </c>
      <c r="J114" s="25" t="str">
        <f>E19</f>
        <v xml:space="preserve"> </v>
      </c>
      <c r="L114" s="27"/>
    </row>
    <row r="115" spans="2:65" s="1" customFormat="1" ht="15.4" customHeight="1">
      <c r="B115" s="27"/>
      <c r="C115" s="24" t="s">
        <v>25</v>
      </c>
      <c r="F115" s="22" t="str">
        <f>IF(E16="","",E16)</f>
        <v xml:space="preserve"> </v>
      </c>
      <c r="I115" s="24" t="s">
        <v>28</v>
      </c>
      <c r="J115" s="25" t="str">
        <f>E22</f>
        <v xml:space="preserve"> </v>
      </c>
      <c r="L115" s="27"/>
    </row>
    <row r="116" spans="2:65" s="1" customFormat="1" ht="10.35" customHeight="1">
      <c r="B116" s="27"/>
      <c r="L116" s="27"/>
    </row>
    <row r="117" spans="2:65" s="10" customFormat="1" ht="29.25" customHeight="1">
      <c r="B117" s="102"/>
      <c r="C117" s="103" t="s">
        <v>91</v>
      </c>
      <c r="D117" s="104" t="s">
        <v>55</v>
      </c>
      <c r="E117" s="104" t="s">
        <v>51</v>
      </c>
      <c r="F117" s="104" t="s">
        <v>52</v>
      </c>
      <c r="G117" s="104" t="s">
        <v>92</v>
      </c>
      <c r="H117" s="104" t="s">
        <v>93</v>
      </c>
      <c r="I117" s="104" t="s">
        <v>94</v>
      </c>
      <c r="J117" s="105" t="s">
        <v>81</v>
      </c>
      <c r="K117" s="106" t="s">
        <v>95</v>
      </c>
      <c r="L117" s="102"/>
      <c r="M117" s="54" t="s">
        <v>1</v>
      </c>
      <c r="N117" s="55" t="s">
        <v>34</v>
      </c>
      <c r="O117" s="55" t="s">
        <v>96</v>
      </c>
      <c r="P117" s="55" t="s">
        <v>97</v>
      </c>
      <c r="Q117" s="55" t="s">
        <v>98</v>
      </c>
      <c r="R117" s="55" t="s">
        <v>99</v>
      </c>
      <c r="S117" s="55" t="s">
        <v>100</v>
      </c>
      <c r="T117" s="56" t="s">
        <v>101</v>
      </c>
    </row>
    <row r="118" spans="2:65" s="1" customFormat="1" ht="22.9" customHeight="1">
      <c r="B118" s="27"/>
      <c r="C118" s="59" t="s">
        <v>102</v>
      </c>
      <c r="J118" s="107">
        <f>BK118</f>
        <v>0</v>
      </c>
      <c r="L118" s="27"/>
      <c r="M118" s="57"/>
      <c r="N118" s="48"/>
      <c r="O118" s="48"/>
      <c r="P118" s="108">
        <f>P119+P122</f>
        <v>471.98480000000006</v>
      </c>
      <c r="Q118" s="48"/>
      <c r="R118" s="108">
        <f>R119+R122</f>
        <v>4.4462758000000004</v>
      </c>
      <c r="S118" s="48"/>
      <c r="T118" s="109">
        <f>T119+T122</f>
        <v>3.3095159999999999</v>
      </c>
      <c r="AT118" s="15" t="s">
        <v>69</v>
      </c>
      <c r="AU118" s="15" t="s">
        <v>83</v>
      </c>
      <c r="BK118" s="110">
        <f>BK119+BK122</f>
        <v>0</v>
      </c>
    </row>
    <row r="119" spans="2:65" s="11" customFormat="1" ht="25.9" customHeight="1">
      <c r="B119" s="111"/>
      <c r="D119" s="112" t="s">
        <v>69</v>
      </c>
      <c r="E119" s="113" t="s">
        <v>103</v>
      </c>
      <c r="F119" s="113" t="s">
        <v>103</v>
      </c>
      <c r="J119" s="114">
        <f>BK119</f>
        <v>0</v>
      </c>
      <c r="L119" s="111"/>
      <c r="M119" s="115"/>
      <c r="P119" s="116">
        <f>P120</f>
        <v>0</v>
      </c>
      <c r="R119" s="116">
        <f>R120</f>
        <v>0</v>
      </c>
      <c r="T119" s="117">
        <f>T120</f>
        <v>0</v>
      </c>
      <c r="AR119" s="112" t="s">
        <v>75</v>
      </c>
      <c r="AT119" s="118" t="s">
        <v>69</v>
      </c>
      <c r="AU119" s="118" t="s">
        <v>70</v>
      </c>
      <c r="AY119" s="112" t="s">
        <v>104</v>
      </c>
      <c r="BK119" s="119">
        <f>BK120</f>
        <v>0</v>
      </c>
    </row>
    <row r="120" spans="2:65" s="11" customFormat="1" ht="22.9" customHeight="1">
      <c r="B120" s="111"/>
      <c r="D120" s="112" t="s">
        <v>69</v>
      </c>
      <c r="E120" s="120" t="s">
        <v>105</v>
      </c>
      <c r="F120" s="120" t="s">
        <v>106</v>
      </c>
      <c r="J120" s="121">
        <f>BK120</f>
        <v>0</v>
      </c>
      <c r="L120" s="111"/>
      <c r="M120" s="115"/>
      <c r="P120" s="116">
        <f>P121</f>
        <v>0</v>
      </c>
      <c r="R120" s="116">
        <f>R121</f>
        <v>0</v>
      </c>
      <c r="T120" s="117">
        <f>T121</f>
        <v>0</v>
      </c>
      <c r="AR120" s="112" t="s">
        <v>75</v>
      </c>
      <c r="AT120" s="118" t="s">
        <v>69</v>
      </c>
      <c r="AU120" s="118" t="s">
        <v>75</v>
      </c>
      <c r="AY120" s="112" t="s">
        <v>104</v>
      </c>
      <c r="BK120" s="119">
        <f>BK121</f>
        <v>0</v>
      </c>
    </row>
    <row r="121" spans="2:65" s="1" customFormat="1" ht="16.350000000000001" customHeight="1">
      <c r="B121" s="27"/>
      <c r="C121" s="122" t="s">
        <v>77</v>
      </c>
      <c r="D121" s="122" t="s">
        <v>107</v>
      </c>
      <c r="E121" s="123" t="s">
        <v>108</v>
      </c>
      <c r="F121" s="124" t="s">
        <v>109</v>
      </c>
      <c r="G121" s="125" t="s">
        <v>110</v>
      </c>
      <c r="H121" s="126">
        <v>579.6</v>
      </c>
      <c r="I121" s="161"/>
      <c r="J121" s="127">
        <f>ROUND(I121*H121,2)</f>
        <v>0</v>
      </c>
      <c r="K121" s="128"/>
      <c r="L121" s="27"/>
      <c r="M121" s="129" t="s">
        <v>1</v>
      </c>
      <c r="N121" s="130" t="s">
        <v>35</v>
      </c>
      <c r="O121" s="131">
        <v>0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111</v>
      </c>
      <c r="AT121" s="133" t="s">
        <v>107</v>
      </c>
      <c r="AU121" s="133" t="s">
        <v>77</v>
      </c>
      <c r="AY121" s="15" t="s">
        <v>104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5" t="s">
        <v>75</v>
      </c>
      <c r="BK121" s="134">
        <f>ROUND(I121*H121,2)</f>
        <v>0</v>
      </c>
      <c r="BL121" s="15" t="s">
        <v>111</v>
      </c>
      <c r="BM121" s="133" t="s">
        <v>112</v>
      </c>
    </row>
    <row r="122" spans="2:65" s="11" customFormat="1" ht="25.9" customHeight="1">
      <c r="B122" s="111"/>
      <c r="D122" s="112" t="s">
        <v>69</v>
      </c>
      <c r="E122" s="113" t="s">
        <v>113</v>
      </c>
      <c r="F122" s="113" t="s">
        <v>114</v>
      </c>
      <c r="J122" s="114">
        <f>BK122</f>
        <v>0</v>
      </c>
      <c r="L122" s="111"/>
      <c r="M122" s="115"/>
      <c r="P122" s="116">
        <f>P123+P136+P140</f>
        <v>471.98480000000006</v>
      </c>
      <c r="R122" s="116">
        <f>R123+R136+R140</f>
        <v>4.4462758000000004</v>
      </c>
      <c r="T122" s="117">
        <f>T123+T136+T140</f>
        <v>3.3095159999999999</v>
      </c>
      <c r="AR122" s="112" t="s">
        <v>77</v>
      </c>
      <c r="AT122" s="118" t="s">
        <v>69</v>
      </c>
      <c r="AU122" s="118" t="s">
        <v>70</v>
      </c>
      <c r="AY122" s="112" t="s">
        <v>104</v>
      </c>
      <c r="BK122" s="119">
        <f>BK123+BK136+BK140</f>
        <v>0</v>
      </c>
    </row>
    <row r="123" spans="2:65" s="11" customFormat="1" ht="22.9" customHeight="1">
      <c r="B123" s="111"/>
      <c r="D123" s="112" t="s">
        <v>69</v>
      </c>
      <c r="E123" s="120" t="s">
        <v>115</v>
      </c>
      <c r="F123" s="120" t="s">
        <v>116</v>
      </c>
      <c r="J123" s="121">
        <f>BK123</f>
        <v>0</v>
      </c>
      <c r="L123" s="111"/>
      <c r="M123" s="115"/>
      <c r="P123" s="116">
        <f>SUM(P124:P135)</f>
        <v>252.89600000000004</v>
      </c>
      <c r="R123" s="116">
        <f>SUM(R124:R135)</f>
        <v>4.4462758000000004</v>
      </c>
      <c r="T123" s="117">
        <f>SUM(T124:T135)</f>
        <v>0</v>
      </c>
      <c r="AR123" s="112" t="s">
        <v>77</v>
      </c>
      <c r="AT123" s="118" t="s">
        <v>69</v>
      </c>
      <c r="AU123" s="118" t="s">
        <v>75</v>
      </c>
      <c r="AY123" s="112" t="s">
        <v>104</v>
      </c>
      <c r="BK123" s="119">
        <f>SUM(BK124:BK135)</f>
        <v>0</v>
      </c>
    </row>
    <row r="124" spans="2:65" s="1" customFormat="1" ht="16.350000000000001" customHeight="1">
      <c r="B124" s="27"/>
      <c r="C124" s="122" t="s">
        <v>117</v>
      </c>
      <c r="D124" s="122" t="s">
        <v>107</v>
      </c>
      <c r="E124" s="123" t="s">
        <v>118</v>
      </c>
      <c r="F124" s="124" t="s">
        <v>119</v>
      </c>
      <c r="G124" s="125" t="s">
        <v>120</v>
      </c>
      <c r="H124" s="126">
        <v>3.14</v>
      </c>
      <c r="I124" s="161"/>
      <c r="J124" s="127">
        <f t="shared" ref="J124:J135" si="0">ROUND(I124*H124,2)</f>
        <v>0</v>
      </c>
      <c r="K124" s="128"/>
      <c r="L124" s="27"/>
      <c r="M124" s="129" t="s">
        <v>1</v>
      </c>
      <c r="N124" s="130" t="s">
        <v>35</v>
      </c>
      <c r="O124" s="131">
        <v>0</v>
      </c>
      <c r="P124" s="131">
        <f t="shared" ref="P124:P135" si="1">O124*H124</f>
        <v>0</v>
      </c>
      <c r="Q124" s="131">
        <v>0</v>
      </c>
      <c r="R124" s="131">
        <f t="shared" ref="R124:R135" si="2">Q124*H124</f>
        <v>0</v>
      </c>
      <c r="S124" s="131">
        <v>0</v>
      </c>
      <c r="T124" s="132">
        <f t="shared" ref="T124:T135" si="3">S124*H124</f>
        <v>0</v>
      </c>
      <c r="AR124" s="133" t="s">
        <v>121</v>
      </c>
      <c r="AT124" s="133" t="s">
        <v>107</v>
      </c>
      <c r="AU124" s="133" t="s">
        <v>77</v>
      </c>
      <c r="AY124" s="15" t="s">
        <v>104</v>
      </c>
      <c r="BE124" s="134">
        <f t="shared" ref="BE124:BE135" si="4">IF(N124="základní",J124,0)</f>
        <v>0</v>
      </c>
      <c r="BF124" s="134">
        <f t="shared" ref="BF124:BF135" si="5">IF(N124="snížená",J124,0)</f>
        <v>0</v>
      </c>
      <c r="BG124" s="134">
        <f t="shared" ref="BG124:BG135" si="6">IF(N124="zákl. přenesená",J124,0)</f>
        <v>0</v>
      </c>
      <c r="BH124" s="134">
        <f t="shared" ref="BH124:BH135" si="7">IF(N124="sníž. přenesená",J124,0)</f>
        <v>0</v>
      </c>
      <c r="BI124" s="134">
        <f t="shared" ref="BI124:BI135" si="8">IF(N124="nulová",J124,0)</f>
        <v>0</v>
      </c>
      <c r="BJ124" s="15" t="s">
        <v>75</v>
      </c>
      <c r="BK124" s="134">
        <f t="shared" ref="BK124:BK135" si="9">ROUND(I124*H124,2)</f>
        <v>0</v>
      </c>
      <c r="BL124" s="15" t="s">
        <v>121</v>
      </c>
      <c r="BM124" s="133" t="s">
        <v>122</v>
      </c>
    </row>
    <row r="125" spans="2:65" s="1" customFormat="1" ht="23.45" customHeight="1">
      <c r="B125" s="27"/>
      <c r="C125" s="122" t="s">
        <v>123</v>
      </c>
      <c r="D125" s="122" t="s">
        <v>107</v>
      </c>
      <c r="E125" s="123" t="s">
        <v>124</v>
      </c>
      <c r="F125" s="124" t="s">
        <v>125</v>
      </c>
      <c r="G125" s="125" t="s">
        <v>126</v>
      </c>
      <c r="H125" s="126">
        <v>357</v>
      </c>
      <c r="I125" s="161"/>
      <c r="J125" s="127">
        <f t="shared" si="0"/>
        <v>0</v>
      </c>
      <c r="K125" s="128"/>
      <c r="L125" s="27"/>
      <c r="M125" s="129" t="s">
        <v>1</v>
      </c>
      <c r="N125" s="130" t="s">
        <v>35</v>
      </c>
      <c r="O125" s="131">
        <v>0.29599999999999999</v>
      </c>
      <c r="P125" s="131">
        <f t="shared" si="1"/>
        <v>105.672</v>
      </c>
      <c r="Q125" s="131">
        <v>0</v>
      </c>
      <c r="R125" s="131">
        <f t="shared" si="2"/>
        <v>0</v>
      </c>
      <c r="S125" s="131">
        <v>0</v>
      </c>
      <c r="T125" s="132">
        <f t="shared" si="3"/>
        <v>0</v>
      </c>
      <c r="AR125" s="133" t="s">
        <v>121</v>
      </c>
      <c r="AT125" s="133" t="s">
        <v>107</v>
      </c>
      <c r="AU125" s="133" t="s">
        <v>77</v>
      </c>
      <c r="AY125" s="15" t="s">
        <v>104</v>
      </c>
      <c r="BE125" s="134">
        <f t="shared" si="4"/>
        <v>0</v>
      </c>
      <c r="BF125" s="134">
        <f t="shared" si="5"/>
        <v>0</v>
      </c>
      <c r="BG125" s="134">
        <f t="shared" si="6"/>
        <v>0</v>
      </c>
      <c r="BH125" s="134">
        <f t="shared" si="7"/>
        <v>0</v>
      </c>
      <c r="BI125" s="134">
        <f t="shared" si="8"/>
        <v>0</v>
      </c>
      <c r="BJ125" s="15" t="s">
        <v>75</v>
      </c>
      <c r="BK125" s="134">
        <f t="shared" si="9"/>
        <v>0</v>
      </c>
      <c r="BL125" s="15" t="s">
        <v>121</v>
      </c>
      <c r="BM125" s="133" t="s">
        <v>127</v>
      </c>
    </row>
    <row r="126" spans="2:65" s="1" customFormat="1" ht="23.45" customHeight="1">
      <c r="B126" s="27"/>
      <c r="C126" s="122" t="s">
        <v>128</v>
      </c>
      <c r="D126" s="122" t="s">
        <v>107</v>
      </c>
      <c r="E126" s="123" t="s">
        <v>129</v>
      </c>
      <c r="F126" s="124" t="s">
        <v>130</v>
      </c>
      <c r="G126" s="125" t="s">
        <v>110</v>
      </c>
      <c r="H126" s="126">
        <v>133</v>
      </c>
      <c r="I126" s="161"/>
      <c r="J126" s="127">
        <f t="shared" si="0"/>
        <v>0</v>
      </c>
      <c r="K126" s="128"/>
      <c r="L126" s="27"/>
      <c r="M126" s="129" t="s">
        <v>1</v>
      </c>
      <c r="N126" s="130" t="s">
        <v>35</v>
      </c>
      <c r="O126" s="131">
        <v>0.17</v>
      </c>
      <c r="P126" s="131">
        <f t="shared" si="1"/>
        <v>22.610000000000003</v>
      </c>
      <c r="Q126" s="131">
        <v>0</v>
      </c>
      <c r="R126" s="131">
        <f t="shared" si="2"/>
        <v>0</v>
      </c>
      <c r="S126" s="131">
        <v>0</v>
      </c>
      <c r="T126" s="132">
        <f t="shared" si="3"/>
        <v>0</v>
      </c>
      <c r="AR126" s="133" t="s">
        <v>121</v>
      </c>
      <c r="AT126" s="133" t="s">
        <v>107</v>
      </c>
      <c r="AU126" s="133" t="s">
        <v>77</v>
      </c>
      <c r="AY126" s="15" t="s">
        <v>104</v>
      </c>
      <c r="BE126" s="134">
        <f t="shared" si="4"/>
        <v>0</v>
      </c>
      <c r="BF126" s="134">
        <f t="shared" si="5"/>
        <v>0</v>
      </c>
      <c r="BG126" s="134">
        <f t="shared" si="6"/>
        <v>0</v>
      </c>
      <c r="BH126" s="134">
        <f t="shared" si="7"/>
        <v>0</v>
      </c>
      <c r="BI126" s="134">
        <f t="shared" si="8"/>
        <v>0</v>
      </c>
      <c r="BJ126" s="15" t="s">
        <v>75</v>
      </c>
      <c r="BK126" s="134">
        <f t="shared" si="9"/>
        <v>0</v>
      </c>
      <c r="BL126" s="15" t="s">
        <v>121</v>
      </c>
      <c r="BM126" s="133" t="s">
        <v>131</v>
      </c>
    </row>
    <row r="127" spans="2:65" s="1" customFormat="1" ht="23.45" customHeight="1">
      <c r="B127" s="27"/>
      <c r="C127" s="122" t="s">
        <v>132</v>
      </c>
      <c r="D127" s="122" t="s">
        <v>107</v>
      </c>
      <c r="E127" s="123" t="s">
        <v>133</v>
      </c>
      <c r="F127" s="124" t="s">
        <v>134</v>
      </c>
      <c r="G127" s="125" t="s">
        <v>120</v>
      </c>
      <c r="H127" s="126">
        <v>8.9700000000000006</v>
      </c>
      <c r="I127" s="161"/>
      <c r="J127" s="127">
        <f t="shared" si="0"/>
        <v>0</v>
      </c>
      <c r="K127" s="128"/>
      <c r="L127" s="27"/>
      <c r="M127" s="129" t="s">
        <v>1</v>
      </c>
      <c r="N127" s="130" t="s">
        <v>35</v>
      </c>
      <c r="O127" s="131">
        <v>0</v>
      </c>
      <c r="P127" s="131">
        <f t="shared" si="1"/>
        <v>0</v>
      </c>
      <c r="Q127" s="131">
        <v>1.2540000000000001E-2</v>
      </c>
      <c r="R127" s="131">
        <f t="shared" si="2"/>
        <v>0.11248380000000001</v>
      </c>
      <c r="S127" s="131">
        <v>0</v>
      </c>
      <c r="T127" s="132">
        <f t="shared" si="3"/>
        <v>0</v>
      </c>
      <c r="AR127" s="133" t="s">
        <v>121</v>
      </c>
      <c r="AT127" s="133" t="s">
        <v>107</v>
      </c>
      <c r="AU127" s="133" t="s">
        <v>77</v>
      </c>
      <c r="AY127" s="15" t="s">
        <v>104</v>
      </c>
      <c r="BE127" s="134">
        <f t="shared" si="4"/>
        <v>0</v>
      </c>
      <c r="BF127" s="134">
        <f t="shared" si="5"/>
        <v>0</v>
      </c>
      <c r="BG127" s="134">
        <f t="shared" si="6"/>
        <v>0</v>
      </c>
      <c r="BH127" s="134">
        <f t="shared" si="7"/>
        <v>0</v>
      </c>
      <c r="BI127" s="134">
        <f t="shared" si="8"/>
        <v>0</v>
      </c>
      <c r="BJ127" s="15" t="s">
        <v>75</v>
      </c>
      <c r="BK127" s="134">
        <f t="shared" si="9"/>
        <v>0</v>
      </c>
      <c r="BL127" s="15" t="s">
        <v>121</v>
      </c>
      <c r="BM127" s="133" t="s">
        <v>135</v>
      </c>
    </row>
    <row r="128" spans="2:65" s="1" customFormat="1" ht="16.350000000000001" customHeight="1">
      <c r="B128" s="27"/>
      <c r="C128" s="122" t="s">
        <v>111</v>
      </c>
      <c r="D128" s="122" t="s">
        <v>107</v>
      </c>
      <c r="E128" s="123" t="s">
        <v>136</v>
      </c>
      <c r="F128" s="124" t="s">
        <v>137</v>
      </c>
      <c r="G128" s="125" t="s">
        <v>120</v>
      </c>
      <c r="H128" s="126">
        <v>5.83</v>
      </c>
      <c r="I128" s="161"/>
      <c r="J128" s="127">
        <f t="shared" si="0"/>
        <v>0</v>
      </c>
      <c r="K128" s="128"/>
      <c r="L128" s="27"/>
      <c r="M128" s="129" t="s">
        <v>1</v>
      </c>
      <c r="N128" s="130" t="s">
        <v>35</v>
      </c>
      <c r="O128" s="131">
        <v>0</v>
      </c>
      <c r="P128" s="131">
        <f t="shared" si="1"/>
        <v>0</v>
      </c>
      <c r="Q128" s="131">
        <v>0</v>
      </c>
      <c r="R128" s="131">
        <f t="shared" si="2"/>
        <v>0</v>
      </c>
      <c r="S128" s="131">
        <v>0</v>
      </c>
      <c r="T128" s="132">
        <f t="shared" si="3"/>
        <v>0</v>
      </c>
      <c r="AR128" s="133" t="s">
        <v>121</v>
      </c>
      <c r="AT128" s="133" t="s">
        <v>107</v>
      </c>
      <c r="AU128" s="133" t="s">
        <v>77</v>
      </c>
      <c r="AY128" s="15" t="s">
        <v>104</v>
      </c>
      <c r="BE128" s="134">
        <f t="shared" si="4"/>
        <v>0</v>
      </c>
      <c r="BF128" s="134">
        <f t="shared" si="5"/>
        <v>0</v>
      </c>
      <c r="BG128" s="134">
        <f t="shared" si="6"/>
        <v>0</v>
      </c>
      <c r="BH128" s="134">
        <f t="shared" si="7"/>
        <v>0</v>
      </c>
      <c r="BI128" s="134">
        <f t="shared" si="8"/>
        <v>0</v>
      </c>
      <c r="BJ128" s="15" t="s">
        <v>75</v>
      </c>
      <c r="BK128" s="134">
        <f t="shared" si="9"/>
        <v>0</v>
      </c>
      <c r="BL128" s="15" t="s">
        <v>121</v>
      </c>
      <c r="BM128" s="133" t="s">
        <v>138</v>
      </c>
    </row>
    <row r="129" spans="2:65" s="1" customFormat="1" ht="23.45" customHeight="1">
      <c r="B129" s="27"/>
      <c r="C129" s="122" t="s">
        <v>139</v>
      </c>
      <c r="D129" s="122" t="s">
        <v>107</v>
      </c>
      <c r="E129" s="123" t="s">
        <v>140</v>
      </c>
      <c r="F129" s="124" t="s">
        <v>141</v>
      </c>
      <c r="G129" s="125" t="s">
        <v>126</v>
      </c>
      <c r="H129" s="126">
        <v>357</v>
      </c>
      <c r="I129" s="161"/>
      <c r="J129" s="127">
        <f t="shared" si="0"/>
        <v>0</v>
      </c>
      <c r="K129" s="128"/>
      <c r="L129" s="27"/>
      <c r="M129" s="129" t="s">
        <v>1</v>
      </c>
      <c r="N129" s="130" t="s">
        <v>35</v>
      </c>
      <c r="O129" s="131">
        <v>0.156</v>
      </c>
      <c r="P129" s="131">
        <f t="shared" si="1"/>
        <v>55.692</v>
      </c>
      <c r="Q129" s="131">
        <v>4.8300000000000001E-3</v>
      </c>
      <c r="R129" s="131">
        <f t="shared" si="2"/>
        <v>1.72431</v>
      </c>
      <c r="S129" s="131">
        <v>0</v>
      </c>
      <c r="T129" s="132">
        <f t="shared" si="3"/>
        <v>0</v>
      </c>
      <c r="AR129" s="133" t="s">
        <v>121</v>
      </c>
      <c r="AT129" s="133" t="s">
        <v>107</v>
      </c>
      <c r="AU129" s="133" t="s">
        <v>77</v>
      </c>
      <c r="AY129" s="15" t="s">
        <v>104</v>
      </c>
      <c r="BE129" s="134">
        <f t="shared" si="4"/>
        <v>0</v>
      </c>
      <c r="BF129" s="134">
        <f t="shared" si="5"/>
        <v>0</v>
      </c>
      <c r="BG129" s="134">
        <f t="shared" si="6"/>
        <v>0</v>
      </c>
      <c r="BH129" s="134">
        <f t="shared" si="7"/>
        <v>0</v>
      </c>
      <c r="BI129" s="134">
        <f t="shared" si="8"/>
        <v>0</v>
      </c>
      <c r="BJ129" s="15" t="s">
        <v>75</v>
      </c>
      <c r="BK129" s="134">
        <f t="shared" si="9"/>
        <v>0</v>
      </c>
      <c r="BL129" s="15" t="s">
        <v>121</v>
      </c>
      <c r="BM129" s="133" t="s">
        <v>142</v>
      </c>
    </row>
    <row r="130" spans="2:65" s="1" customFormat="1" ht="23.45" customHeight="1">
      <c r="B130" s="27"/>
      <c r="C130" s="122" t="s">
        <v>143</v>
      </c>
      <c r="D130" s="122" t="s">
        <v>107</v>
      </c>
      <c r="E130" s="123" t="s">
        <v>144</v>
      </c>
      <c r="F130" s="124" t="s">
        <v>145</v>
      </c>
      <c r="G130" s="125" t="s">
        <v>126</v>
      </c>
      <c r="H130" s="126">
        <v>357</v>
      </c>
      <c r="I130" s="161"/>
      <c r="J130" s="127">
        <f t="shared" si="0"/>
        <v>0</v>
      </c>
      <c r="K130" s="128"/>
      <c r="L130" s="27"/>
      <c r="M130" s="129" t="s">
        <v>1</v>
      </c>
      <c r="N130" s="130" t="s">
        <v>35</v>
      </c>
      <c r="O130" s="131">
        <v>0.186</v>
      </c>
      <c r="P130" s="131">
        <f t="shared" si="1"/>
        <v>66.402000000000001</v>
      </c>
      <c r="Q130" s="131">
        <v>7.1799999999999998E-3</v>
      </c>
      <c r="R130" s="131">
        <f t="shared" si="2"/>
        <v>2.5632600000000001</v>
      </c>
      <c r="S130" s="131">
        <v>0</v>
      </c>
      <c r="T130" s="132">
        <f t="shared" si="3"/>
        <v>0</v>
      </c>
      <c r="AR130" s="133" t="s">
        <v>121</v>
      </c>
      <c r="AT130" s="133" t="s">
        <v>107</v>
      </c>
      <c r="AU130" s="133" t="s">
        <v>77</v>
      </c>
      <c r="AY130" s="15" t="s">
        <v>104</v>
      </c>
      <c r="BE130" s="134">
        <f t="shared" si="4"/>
        <v>0</v>
      </c>
      <c r="BF130" s="134">
        <f t="shared" si="5"/>
        <v>0</v>
      </c>
      <c r="BG130" s="134">
        <f t="shared" si="6"/>
        <v>0</v>
      </c>
      <c r="BH130" s="134">
        <f t="shared" si="7"/>
        <v>0</v>
      </c>
      <c r="BI130" s="134">
        <f t="shared" si="8"/>
        <v>0</v>
      </c>
      <c r="BJ130" s="15" t="s">
        <v>75</v>
      </c>
      <c r="BK130" s="134">
        <f t="shared" si="9"/>
        <v>0</v>
      </c>
      <c r="BL130" s="15" t="s">
        <v>121</v>
      </c>
      <c r="BM130" s="133" t="s">
        <v>146</v>
      </c>
    </row>
    <row r="131" spans="2:65" s="1" customFormat="1" ht="16.350000000000001" customHeight="1">
      <c r="B131" s="27"/>
      <c r="C131" s="122" t="s">
        <v>147</v>
      </c>
      <c r="D131" s="122" t="s">
        <v>107</v>
      </c>
      <c r="E131" s="123" t="s">
        <v>148</v>
      </c>
      <c r="F131" s="124" t="s">
        <v>149</v>
      </c>
      <c r="G131" s="125" t="s">
        <v>110</v>
      </c>
      <c r="H131" s="126">
        <v>580</v>
      </c>
      <c r="I131" s="161"/>
      <c r="J131" s="127">
        <f t="shared" si="0"/>
        <v>0</v>
      </c>
      <c r="K131" s="128"/>
      <c r="L131" s="27"/>
      <c r="M131" s="129" t="s">
        <v>1</v>
      </c>
      <c r="N131" s="130" t="s">
        <v>35</v>
      </c>
      <c r="O131" s="131">
        <v>0</v>
      </c>
      <c r="P131" s="131">
        <f t="shared" si="1"/>
        <v>0</v>
      </c>
      <c r="Q131" s="131">
        <v>0</v>
      </c>
      <c r="R131" s="131">
        <f t="shared" si="2"/>
        <v>0</v>
      </c>
      <c r="S131" s="131">
        <v>0</v>
      </c>
      <c r="T131" s="132">
        <f t="shared" si="3"/>
        <v>0</v>
      </c>
      <c r="AR131" s="133" t="s">
        <v>121</v>
      </c>
      <c r="AT131" s="133" t="s">
        <v>107</v>
      </c>
      <c r="AU131" s="133" t="s">
        <v>77</v>
      </c>
      <c r="AY131" s="15" t="s">
        <v>104</v>
      </c>
      <c r="BE131" s="134">
        <f t="shared" si="4"/>
        <v>0</v>
      </c>
      <c r="BF131" s="134">
        <f t="shared" si="5"/>
        <v>0</v>
      </c>
      <c r="BG131" s="134">
        <f t="shared" si="6"/>
        <v>0</v>
      </c>
      <c r="BH131" s="134">
        <f t="shared" si="7"/>
        <v>0</v>
      </c>
      <c r="BI131" s="134">
        <f t="shared" si="8"/>
        <v>0</v>
      </c>
      <c r="BJ131" s="15" t="s">
        <v>75</v>
      </c>
      <c r="BK131" s="134">
        <f t="shared" si="9"/>
        <v>0</v>
      </c>
      <c r="BL131" s="15" t="s">
        <v>121</v>
      </c>
      <c r="BM131" s="133" t="s">
        <v>150</v>
      </c>
    </row>
    <row r="132" spans="2:65" s="1" customFormat="1" ht="16.350000000000001" customHeight="1">
      <c r="B132" s="27"/>
      <c r="C132" s="122" t="s">
        <v>151</v>
      </c>
      <c r="D132" s="122" t="s">
        <v>107</v>
      </c>
      <c r="E132" s="123" t="s">
        <v>152</v>
      </c>
      <c r="F132" s="124" t="s">
        <v>153</v>
      </c>
      <c r="G132" s="125" t="s">
        <v>154</v>
      </c>
      <c r="H132" s="126">
        <v>1</v>
      </c>
      <c r="I132" s="161"/>
      <c r="J132" s="127">
        <f t="shared" si="0"/>
        <v>0</v>
      </c>
      <c r="K132" s="128"/>
      <c r="L132" s="27"/>
      <c r="M132" s="129" t="s">
        <v>1</v>
      </c>
      <c r="N132" s="130" t="s">
        <v>35</v>
      </c>
      <c r="O132" s="131">
        <v>0</v>
      </c>
      <c r="P132" s="131">
        <f t="shared" si="1"/>
        <v>0</v>
      </c>
      <c r="Q132" s="131">
        <v>0</v>
      </c>
      <c r="R132" s="131">
        <f t="shared" si="2"/>
        <v>0</v>
      </c>
      <c r="S132" s="131">
        <v>0</v>
      </c>
      <c r="T132" s="132">
        <f t="shared" si="3"/>
        <v>0</v>
      </c>
      <c r="AR132" s="133" t="s">
        <v>121</v>
      </c>
      <c r="AT132" s="133" t="s">
        <v>107</v>
      </c>
      <c r="AU132" s="133" t="s">
        <v>77</v>
      </c>
      <c r="AY132" s="15" t="s">
        <v>104</v>
      </c>
      <c r="BE132" s="134">
        <f t="shared" si="4"/>
        <v>0</v>
      </c>
      <c r="BF132" s="134">
        <f t="shared" si="5"/>
        <v>0</v>
      </c>
      <c r="BG132" s="134">
        <f t="shared" si="6"/>
        <v>0</v>
      </c>
      <c r="BH132" s="134">
        <f t="shared" si="7"/>
        <v>0</v>
      </c>
      <c r="BI132" s="134">
        <f t="shared" si="8"/>
        <v>0</v>
      </c>
      <c r="BJ132" s="15" t="s">
        <v>75</v>
      </c>
      <c r="BK132" s="134">
        <f t="shared" si="9"/>
        <v>0</v>
      </c>
      <c r="BL132" s="15" t="s">
        <v>121</v>
      </c>
      <c r="BM132" s="133" t="s">
        <v>155</v>
      </c>
    </row>
    <row r="133" spans="2:65" s="1" customFormat="1" ht="16.350000000000001" customHeight="1">
      <c r="B133" s="27"/>
      <c r="C133" s="122" t="s">
        <v>156</v>
      </c>
      <c r="D133" s="122" t="s">
        <v>107</v>
      </c>
      <c r="E133" s="123" t="s">
        <v>157</v>
      </c>
      <c r="F133" s="124" t="s">
        <v>158</v>
      </c>
      <c r="G133" s="125" t="s">
        <v>110</v>
      </c>
      <c r="H133" s="126">
        <v>12</v>
      </c>
      <c r="I133" s="161"/>
      <c r="J133" s="127">
        <f t="shared" si="0"/>
        <v>0</v>
      </c>
      <c r="K133" s="128"/>
      <c r="L133" s="27"/>
      <c r="M133" s="129" t="s">
        <v>1</v>
      </c>
      <c r="N133" s="130" t="s">
        <v>35</v>
      </c>
      <c r="O133" s="131">
        <v>0.21</v>
      </c>
      <c r="P133" s="131">
        <f t="shared" si="1"/>
        <v>2.52</v>
      </c>
      <c r="Q133" s="131">
        <v>0</v>
      </c>
      <c r="R133" s="131">
        <f t="shared" si="2"/>
        <v>0</v>
      </c>
      <c r="S133" s="131">
        <v>0</v>
      </c>
      <c r="T133" s="132">
        <f t="shared" si="3"/>
        <v>0</v>
      </c>
      <c r="AR133" s="133" t="s">
        <v>121</v>
      </c>
      <c r="AT133" s="133" t="s">
        <v>107</v>
      </c>
      <c r="AU133" s="133" t="s">
        <v>77</v>
      </c>
      <c r="AY133" s="15" t="s">
        <v>104</v>
      </c>
      <c r="BE133" s="134">
        <f t="shared" si="4"/>
        <v>0</v>
      </c>
      <c r="BF133" s="134">
        <f t="shared" si="5"/>
        <v>0</v>
      </c>
      <c r="BG133" s="134">
        <f t="shared" si="6"/>
        <v>0</v>
      </c>
      <c r="BH133" s="134">
        <f t="shared" si="7"/>
        <v>0</v>
      </c>
      <c r="BI133" s="134">
        <f t="shared" si="8"/>
        <v>0</v>
      </c>
      <c r="BJ133" s="15" t="s">
        <v>75</v>
      </c>
      <c r="BK133" s="134">
        <f t="shared" si="9"/>
        <v>0</v>
      </c>
      <c r="BL133" s="15" t="s">
        <v>121</v>
      </c>
      <c r="BM133" s="133" t="s">
        <v>159</v>
      </c>
    </row>
    <row r="134" spans="2:65" s="1" customFormat="1" ht="23.45" customHeight="1">
      <c r="B134" s="27"/>
      <c r="C134" s="122" t="s">
        <v>160</v>
      </c>
      <c r="D134" s="122" t="s">
        <v>107</v>
      </c>
      <c r="E134" s="123" t="s">
        <v>161</v>
      </c>
      <c r="F134" s="124" t="s">
        <v>162</v>
      </c>
      <c r="G134" s="125" t="s">
        <v>120</v>
      </c>
      <c r="H134" s="126">
        <v>1.91</v>
      </c>
      <c r="I134" s="161"/>
      <c r="J134" s="127">
        <f t="shared" si="0"/>
        <v>0</v>
      </c>
      <c r="K134" s="128"/>
      <c r="L134" s="27"/>
      <c r="M134" s="129" t="s">
        <v>1</v>
      </c>
      <c r="N134" s="130" t="s">
        <v>35</v>
      </c>
      <c r="O134" s="131">
        <v>0</v>
      </c>
      <c r="P134" s="131">
        <f t="shared" si="1"/>
        <v>0</v>
      </c>
      <c r="Q134" s="131">
        <v>2.4199999999999999E-2</v>
      </c>
      <c r="R134" s="131">
        <f t="shared" si="2"/>
        <v>4.6221999999999999E-2</v>
      </c>
      <c r="S134" s="131">
        <v>0</v>
      </c>
      <c r="T134" s="132">
        <f t="shared" si="3"/>
        <v>0</v>
      </c>
      <c r="AR134" s="133" t="s">
        <v>121</v>
      </c>
      <c r="AT134" s="133" t="s">
        <v>107</v>
      </c>
      <c r="AU134" s="133" t="s">
        <v>77</v>
      </c>
      <c r="AY134" s="15" t="s">
        <v>104</v>
      </c>
      <c r="BE134" s="134">
        <f t="shared" si="4"/>
        <v>0</v>
      </c>
      <c r="BF134" s="134">
        <f t="shared" si="5"/>
        <v>0</v>
      </c>
      <c r="BG134" s="134">
        <f t="shared" si="6"/>
        <v>0</v>
      </c>
      <c r="BH134" s="134">
        <f t="shared" si="7"/>
        <v>0</v>
      </c>
      <c r="BI134" s="134">
        <f t="shared" si="8"/>
        <v>0</v>
      </c>
      <c r="BJ134" s="15" t="s">
        <v>75</v>
      </c>
      <c r="BK134" s="134">
        <f t="shared" si="9"/>
        <v>0</v>
      </c>
      <c r="BL134" s="15" t="s">
        <v>121</v>
      </c>
      <c r="BM134" s="133" t="s">
        <v>163</v>
      </c>
    </row>
    <row r="135" spans="2:65" s="1" customFormat="1" ht="23.45" customHeight="1">
      <c r="B135" s="27"/>
      <c r="C135" s="122" t="s">
        <v>8</v>
      </c>
      <c r="D135" s="122" t="s">
        <v>107</v>
      </c>
      <c r="E135" s="123" t="s">
        <v>164</v>
      </c>
      <c r="F135" s="124" t="s">
        <v>165</v>
      </c>
      <c r="G135" s="125" t="s">
        <v>166</v>
      </c>
      <c r="H135" s="126">
        <v>6010.9629999999997</v>
      </c>
      <c r="I135" s="161"/>
      <c r="J135" s="127">
        <f t="shared" si="0"/>
        <v>0</v>
      </c>
      <c r="K135" s="128"/>
      <c r="L135" s="27"/>
      <c r="M135" s="129" t="s">
        <v>1</v>
      </c>
      <c r="N135" s="130" t="s">
        <v>35</v>
      </c>
      <c r="O135" s="131">
        <v>0</v>
      </c>
      <c r="P135" s="131">
        <f t="shared" si="1"/>
        <v>0</v>
      </c>
      <c r="Q135" s="131">
        <v>0</v>
      </c>
      <c r="R135" s="131">
        <f t="shared" si="2"/>
        <v>0</v>
      </c>
      <c r="S135" s="131">
        <v>0</v>
      </c>
      <c r="T135" s="132">
        <f t="shared" si="3"/>
        <v>0</v>
      </c>
      <c r="AR135" s="133" t="s">
        <v>121</v>
      </c>
      <c r="AT135" s="133" t="s">
        <v>107</v>
      </c>
      <c r="AU135" s="133" t="s">
        <v>77</v>
      </c>
      <c r="AY135" s="15" t="s">
        <v>104</v>
      </c>
      <c r="BE135" s="134">
        <f t="shared" si="4"/>
        <v>0</v>
      </c>
      <c r="BF135" s="134">
        <f t="shared" si="5"/>
        <v>0</v>
      </c>
      <c r="BG135" s="134">
        <f t="shared" si="6"/>
        <v>0</v>
      </c>
      <c r="BH135" s="134">
        <f t="shared" si="7"/>
        <v>0</v>
      </c>
      <c r="BI135" s="134">
        <f t="shared" si="8"/>
        <v>0</v>
      </c>
      <c r="BJ135" s="15" t="s">
        <v>75</v>
      </c>
      <c r="BK135" s="134">
        <f t="shared" si="9"/>
        <v>0</v>
      </c>
      <c r="BL135" s="15" t="s">
        <v>121</v>
      </c>
      <c r="BM135" s="133" t="s">
        <v>167</v>
      </c>
    </row>
    <row r="136" spans="2:65" s="11" customFormat="1" ht="22.9" customHeight="1">
      <c r="B136" s="111"/>
      <c r="D136" s="112" t="s">
        <v>69</v>
      </c>
      <c r="E136" s="120" t="s">
        <v>168</v>
      </c>
      <c r="F136" s="120" t="s">
        <v>169</v>
      </c>
      <c r="J136" s="121">
        <f>BK136</f>
        <v>0</v>
      </c>
      <c r="L136" s="111"/>
      <c r="M136" s="115"/>
      <c r="P136" s="116">
        <f>SUM(P137:P139)</f>
        <v>219.08880000000002</v>
      </c>
      <c r="R136" s="116">
        <f>SUM(R137:R139)</f>
        <v>0</v>
      </c>
      <c r="T136" s="117">
        <f>SUM(T137:T139)</f>
        <v>3.3095159999999999</v>
      </c>
      <c r="AR136" s="112" t="s">
        <v>77</v>
      </c>
      <c r="AT136" s="118" t="s">
        <v>69</v>
      </c>
      <c r="AU136" s="118" t="s">
        <v>75</v>
      </c>
      <c r="AY136" s="112" t="s">
        <v>104</v>
      </c>
      <c r="BK136" s="119">
        <f>SUM(BK137:BK139)</f>
        <v>0</v>
      </c>
    </row>
    <row r="137" spans="2:65" s="1" customFormat="1" ht="16.350000000000001" customHeight="1">
      <c r="B137" s="27"/>
      <c r="C137" s="122" t="s">
        <v>75</v>
      </c>
      <c r="D137" s="122" t="s">
        <v>107</v>
      </c>
      <c r="E137" s="123" t="s">
        <v>170</v>
      </c>
      <c r="F137" s="124" t="s">
        <v>171</v>
      </c>
      <c r="G137" s="125" t="s">
        <v>110</v>
      </c>
      <c r="H137" s="126">
        <v>579.6</v>
      </c>
      <c r="I137" s="161"/>
      <c r="J137" s="127">
        <f>ROUND(I137*H137,2)</f>
        <v>0</v>
      </c>
      <c r="K137" s="128"/>
      <c r="L137" s="27"/>
      <c r="M137" s="129" t="s">
        <v>1</v>
      </c>
      <c r="N137" s="130" t="s">
        <v>35</v>
      </c>
      <c r="O137" s="131">
        <v>0.378</v>
      </c>
      <c r="P137" s="131">
        <f>O137*H137</f>
        <v>219.08880000000002</v>
      </c>
      <c r="Q137" s="131">
        <v>0</v>
      </c>
      <c r="R137" s="131">
        <f>Q137*H137</f>
        <v>0</v>
      </c>
      <c r="S137" s="131">
        <v>5.7099999999999998E-3</v>
      </c>
      <c r="T137" s="132">
        <f>S137*H137</f>
        <v>3.3095159999999999</v>
      </c>
      <c r="AR137" s="133" t="s">
        <v>121</v>
      </c>
      <c r="AT137" s="133" t="s">
        <v>107</v>
      </c>
      <c r="AU137" s="133" t="s">
        <v>77</v>
      </c>
      <c r="AY137" s="15" t="s">
        <v>104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5" t="s">
        <v>75</v>
      </c>
      <c r="BK137" s="134">
        <f>ROUND(I137*H137,2)</f>
        <v>0</v>
      </c>
      <c r="BL137" s="15" t="s">
        <v>121</v>
      </c>
      <c r="BM137" s="133" t="s">
        <v>172</v>
      </c>
    </row>
    <row r="138" spans="2:65" s="12" customFormat="1">
      <c r="B138" s="135"/>
      <c r="D138" s="136" t="s">
        <v>173</v>
      </c>
      <c r="E138" s="137" t="s">
        <v>1</v>
      </c>
      <c r="F138" s="138" t="s">
        <v>174</v>
      </c>
      <c r="H138" s="139">
        <v>579.6</v>
      </c>
      <c r="L138" s="135"/>
      <c r="M138" s="140"/>
      <c r="T138" s="141"/>
      <c r="AT138" s="137" t="s">
        <v>173</v>
      </c>
      <c r="AU138" s="137" t="s">
        <v>77</v>
      </c>
      <c r="AV138" s="12" t="s">
        <v>77</v>
      </c>
      <c r="AW138" s="12" t="s">
        <v>27</v>
      </c>
      <c r="AX138" s="12" t="s">
        <v>70</v>
      </c>
      <c r="AY138" s="137" t="s">
        <v>104</v>
      </c>
    </row>
    <row r="139" spans="2:65" s="13" customFormat="1">
      <c r="B139" s="142"/>
      <c r="D139" s="136" t="s">
        <v>173</v>
      </c>
      <c r="E139" s="143" t="s">
        <v>1</v>
      </c>
      <c r="F139" s="144" t="s">
        <v>175</v>
      </c>
      <c r="H139" s="145">
        <v>579.6</v>
      </c>
      <c r="L139" s="142"/>
      <c r="M139" s="146"/>
      <c r="T139" s="147"/>
      <c r="AT139" s="143" t="s">
        <v>173</v>
      </c>
      <c r="AU139" s="143" t="s">
        <v>77</v>
      </c>
      <c r="AV139" s="13" t="s">
        <v>111</v>
      </c>
      <c r="AW139" s="13" t="s">
        <v>27</v>
      </c>
      <c r="AX139" s="13" t="s">
        <v>75</v>
      </c>
      <c r="AY139" s="143" t="s">
        <v>104</v>
      </c>
    </row>
    <row r="140" spans="2:65" s="11" customFormat="1" ht="22.9" customHeight="1">
      <c r="B140" s="111"/>
      <c r="D140" s="112" t="s">
        <v>69</v>
      </c>
      <c r="E140" s="120" t="s">
        <v>176</v>
      </c>
      <c r="F140" s="120" t="s">
        <v>177</v>
      </c>
      <c r="J140" s="121">
        <f>BK140</f>
        <v>0</v>
      </c>
      <c r="L140" s="111"/>
      <c r="M140" s="115"/>
      <c r="P140" s="116">
        <f>P141</f>
        <v>0</v>
      </c>
      <c r="R140" s="116">
        <f>R141</f>
        <v>0</v>
      </c>
      <c r="T140" s="117">
        <f>T141</f>
        <v>0</v>
      </c>
      <c r="AR140" s="112" t="s">
        <v>77</v>
      </c>
      <c r="AT140" s="118" t="s">
        <v>69</v>
      </c>
      <c r="AU140" s="118" t="s">
        <v>75</v>
      </c>
      <c r="AY140" s="112" t="s">
        <v>104</v>
      </c>
      <c r="BK140" s="119">
        <f>BK141</f>
        <v>0</v>
      </c>
    </row>
    <row r="141" spans="2:65" s="1" customFormat="1" ht="16.350000000000001" customHeight="1">
      <c r="B141" s="27"/>
      <c r="C141" s="122" t="s">
        <v>178</v>
      </c>
      <c r="D141" s="122" t="s">
        <v>107</v>
      </c>
      <c r="E141" s="123" t="s">
        <v>179</v>
      </c>
      <c r="F141" s="124" t="s">
        <v>180</v>
      </c>
      <c r="G141" s="125" t="s">
        <v>181</v>
      </c>
      <c r="H141" s="126">
        <v>2</v>
      </c>
      <c r="I141" s="161"/>
      <c r="J141" s="127">
        <f>ROUND(I141*H141,2)</f>
        <v>0</v>
      </c>
      <c r="K141" s="128"/>
      <c r="L141" s="27"/>
      <c r="M141" s="148" t="s">
        <v>1</v>
      </c>
      <c r="N141" s="149" t="s">
        <v>35</v>
      </c>
      <c r="O141" s="150">
        <v>0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33" t="s">
        <v>121</v>
      </c>
      <c r="AT141" s="133" t="s">
        <v>107</v>
      </c>
      <c r="AU141" s="133" t="s">
        <v>77</v>
      </c>
      <c r="AY141" s="15" t="s">
        <v>104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5" t="s">
        <v>75</v>
      </c>
      <c r="BK141" s="134">
        <f>ROUND(I141*H141,2)</f>
        <v>0</v>
      </c>
      <c r="BL141" s="15" t="s">
        <v>121</v>
      </c>
      <c r="BM141" s="133" t="s">
        <v>182</v>
      </c>
    </row>
    <row r="142" spans="2:65" s="1" customFormat="1" ht="6.95" customHeight="1">
      <c r="B142" s="39"/>
      <c r="C142" s="40"/>
      <c r="D142" s="40"/>
      <c r="E142" s="40"/>
      <c r="F142" s="40"/>
      <c r="G142" s="40"/>
      <c r="H142" s="40"/>
      <c r="I142" s="40"/>
      <c r="J142" s="40"/>
      <c r="K142" s="40"/>
      <c r="L142" s="27"/>
    </row>
  </sheetData>
  <sheetProtection password="8C03" sheet="1" objects="1" scenarios="1"/>
  <mergeCells count="6">
    <mergeCell ref="E110:H110"/>
    <mergeCell ref="L2:V2"/>
    <mergeCell ref="E7:H7"/>
    <mergeCell ref="E16:H16"/>
    <mergeCell ref="E25:H25"/>
    <mergeCell ref="E85:H85"/>
  </mergeCells>
  <pageMargins left="0.7" right="0.7" top="0.78740157499999996" bottom="0.78740157499999996" header="0.3" footer="0.3"/>
  <pageSetup paperSize="9" scale="1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5"/>
  <sheetViews>
    <sheetView showGridLines="0" workbookViewId="0">
      <selection activeCell="A2" sqref="A2"/>
    </sheetView>
  </sheetViews>
  <sheetFormatPr defaultRowHeight="11.25"/>
  <cols>
    <col min="1" max="1" width="8.33203125" style="163" customWidth="1"/>
    <col min="2" max="2" width="1.1640625" style="163" customWidth="1"/>
    <col min="3" max="3" width="4.1640625" style="163" customWidth="1"/>
    <col min="4" max="4" width="4.33203125" style="163" customWidth="1"/>
    <col min="5" max="5" width="17.1640625" style="163" customWidth="1"/>
    <col min="6" max="6" width="50.83203125" style="163" customWidth="1"/>
    <col min="7" max="7" width="7.5" style="163" customWidth="1"/>
    <col min="8" max="8" width="14" style="163" customWidth="1"/>
    <col min="9" max="9" width="15.83203125" style="163" customWidth="1"/>
    <col min="10" max="10" width="22.33203125" style="163" customWidth="1"/>
    <col min="11" max="11" width="22.33203125" style="163" hidden="1" customWidth="1"/>
    <col min="12" max="12" width="9.33203125" style="163" customWidth="1"/>
    <col min="13" max="13" width="10.83203125" style="163" hidden="1" customWidth="1"/>
    <col min="14" max="14" width="9.33203125" style="163"/>
    <col min="15" max="20" width="14.1640625" style="163" hidden="1" customWidth="1"/>
    <col min="21" max="21" width="16.33203125" style="163" hidden="1" customWidth="1"/>
    <col min="22" max="22" width="12.33203125" style="163" customWidth="1"/>
    <col min="23" max="23" width="16.33203125" style="163" customWidth="1"/>
    <col min="24" max="24" width="12.33203125" style="163" customWidth="1"/>
    <col min="25" max="25" width="15" style="163" customWidth="1"/>
    <col min="26" max="26" width="11" style="163" customWidth="1"/>
    <col min="27" max="27" width="15" style="163" customWidth="1"/>
    <col min="28" max="28" width="16.33203125" style="163" customWidth="1"/>
    <col min="29" max="29" width="11" style="163" customWidth="1"/>
    <col min="30" max="30" width="15" style="163" customWidth="1"/>
    <col min="31" max="31" width="16.33203125" style="163" customWidth="1"/>
    <col min="32" max="16384" width="9.33203125" style="163"/>
  </cols>
  <sheetData>
    <row r="2" spans="2:46" ht="36.950000000000003" customHeight="1">
      <c r="L2" s="316" t="s">
        <v>186</v>
      </c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64" t="s">
        <v>190</v>
      </c>
    </row>
    <row r="3" spans="2:46" ht="6.95" hidden="1" customHeight="1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7"/>
      <c r="AT3" s="164" t="s">
        <v>77</v>
      </c>
    </row>
    <row r="4" spans="2:46" ht="24.95" hidden="1" customHeight="1">
      <c r="B4" s="167"/>
      <c r="D4" s="168" t="s">
        <v>78</v>
      </c>
      <c r="L4" s="167"/>
      <c r="M4" s="169" t="s">
        <v>10</v>
      </c>
      <c r="AT4" s="164" t="s">
        <v>4</v>
      </c>
    </row>
    <row r="5" spans="2:46" ht="6.95" hidden="1" customHeight="1">
      <c r="B5" s="167"/>
      <c r="L5" s="167"/>
    </row>
    <row r="6" spans="2:46" ht="12" hidden="1" customHeight="1">
      <c r="B6" s="167"/>
      <c r="D6" s="170" t="s">
        <v>14</v>
      </c>
      <c r="L6" s="167"/>
    </row>
    <row r="7" spans="2:46" ht="16.5" hidden="1" customHeight="1">
      <c r="B7" s="167"/>
      <c r="E7" s="314" t="s">
        <v>403</v>
      </c>
      <c r="F7" s="315"/>
      <c r="G7" s="315"/>
      <c r="H7" s="315"/>
      <c r="L7" s="167"/>
    </row>
    <row r="8" spans="2:46" s="172" customFormat="1" ht="12" hidden="1" customHeight="1">
      <c r="B8" s="171"/>
      <c r="D8" s="170" t="s">
        <v>191</v>
      </c>
      <c r="L8" s="171"/>
    </row>
    <row r="9" spans="2:46" s="172" customFormat="1" ht="16.5" hidden="1" customHeight="1">
      <c r="B9" s="171"/>
      <c r="E9" s="312" t="s">
        <v>192</v>
      </c>
      <c r="F9" s="313"/>
      <c r="G9" s="313"/>
      <c r="H9" s="313"/>
      <c r="L9" s="171"/>
    </row>
    <row r="10" spans="2:46" s="172" customFormat="1" hidden="1">
      <c r="B10" s="171"/>
      <c r="L10" s="171"/>
    </row>
    <row r="11" spans="2:46" s="172" customFormat="1" ht="12" hidden="1" customHeight="1">
      <c r="B11" s="171"/>
      <c r="D11" s="170" t="s">
        <v>16</v>
      </c>
      <c r="F11" s="173" t="s">
        <v>1</v>
      </c>
      <c r="I11" s="170" t="s">
        <v>17</v>
      </c>
      <c r="J11" s="173" t="s">
        <v>1</v>
      </c>
      <c r="L11" s="171"/>
    </row>
    <row r="12" spans="2:46" s="172" customFormat="1" ht="12" hidden="1" customHeight="1">
      <c r="B12" s="171"/>
      <c r="D12" s="170" t="s">
        <v>18</v>
      </c>
      <c r="F12" s="173" t="s">
        <v>193</v>
      </c>
      <c r="I12" s="170" t="s">
        <v>20</v>
      </c>
      <c r="J12" s="174" t="s">
        <v>404</v>
      </c>
      <c r="L12" s="171"/>
    </row>
    <row r="13" spans="2:46" s="172" customFormat="1" ht="10.9" hidden="1" customHeight="1">
      <c r="B13" s="171"/>
      <c r="L13" s="171"/>
    </row>
    <row r="14" spans="2:46" s="172" customFormat="1" ht="12" hidden="1" customHeight="1">
      <c r="B14" s="171"/>
      <c r="D14" s="170" t="s">
        <v>22</v>
      </c>
      <c r="I14" s="170" t="s">
        <v>23</v>
      </c>
      <c r="J14" s="173" t="s">
        <v>1</v>
      </c>
      <c r="L14" s="171"/>
    </row>
    <row r="15" spans="2:46" s="172" customFormat="1" ht="18" hidden="1" customHeight="1">
      <c r="B15" s="171"/>
      <c r="E15" s="173" t="s">
        <v>19</v>
      </c>
      <c r="I15" s="170" t="s">
        <v>24</v>
      </c>
      <c r="J15" s="173" t="s">
        <v>1</v>
      </c>
      <c r="L15" s="171"/>
    </row>
    <row r="16" spans="2:46" s="172" customFormat="1" ht="6.95" hidden="1" customHeight="1">
      <c r="B16" s="171"/>
      <c r="L16" s="171"/>
    </row>
    <row r="17" spans="2:12" s="172" customFormat="1" ht="12" hidden="1" customHeight="1">
      <c r="B17" s="171"/>
      <c r="D17" s="170" t="s">
        <v>25</v>
      </c>
      <c r="I17" s="170" t="s">
        <v>23</v>
      </c>
      <c r="J17" s="173" t="s">
        <v>1</v>
      </c>
      <c r="L17" s="171"/>
    </row>
    <row r="18" spans="2:12" s="172" customFormat="1" ht="18" hidden="1" customHeight="1">
      <c r="B18" s="171"/>
      <c r="E18" s="318" t="s">
        <v>19</v>
      </c>
      <c r="F18" s="318"/>
      <c r="G18" s="318"/>
      <c r="H18" s="318"/>
      <c r="I18" s="170" t="s">
        <v>24</v>
      </c>
      <c r="J18" s="173" t="s">
        <v>1</v>
      </c>
      <c r="L18" s="171"/>
    </row>
    <row r="19" spans="2:12" s="172" customFormat="1" ht="6.95" hidden="1" customHeight="1">
      <c r="B19" s="171"/>
      <c r="L19" s="171"/>
    </row>
    <row r="20" spans="2:12" s="172" customFormat="1" ht="12" hidden="1" customHeight="1">
      <c r="B20" s="171"/>
      <c r="D20" s="170" t="s">
        <v>26</v>
      </c>
      <c r="I20" s="170" t="s">
        <v>23</v>
      </c>
      <c r="J20" s="173" t="s">
        <v>1</v>
      </c>
      <c r="L20" s="171"/>
    </row>
    <row r="21" spans="2:12" s="172" customFormat="1" ht="18" hidden="1" customHeight="1">
      <c r="B21" s="171"/>
      <c r="E21" s="173" t="s">
        <v>19</v>
      </c>
      <c r="I21" s="170" t="s">
        <v>24</v>
      </c>
      <c r="J21" s="173" t="s">
        <v>1</v>
      </c>
      <c r="L21" s="171"/>
    </row>
    <row r="22" spans="2:12" s="172" customFormat="1" ht="6.95" hidden="1" customHeight="1">
      <c r="B22" s="171"/>
      <c r="L22" s="171"/>
    </row>
    <row r="23" spans="2:12" s="172" customFormat="1" ht="12" hidden="1" customHeight="1">
      <c r="B23" s="171"/>
      <c r="D23" s="170" t="s">
        <v>28</v>
      </c>
      <c r="I23" s="170" t="s">
        <v>23</v>
      </c>
      <c r="J23" s="173" t="s">
        <v>1</v>
      </c>
      <c r="L23" s="171"/>
    </row>
    <row r="24" spans="2:12" s="172" customFormat="1" ht="18" hidden="1" customHeight="1">
      <c r="B24" s="171"/>
      <c r="E24" s="173" t="s">
        <v>194</v>
      </c>
      <c r="I24" s="170" t="s">
        <v>24</v>
      </c>
      <c r="J24" s="173" t="s">
        <v>1</v>
      </c>
      <c r="L24" s="171"/>
    </row>
    <row r="25" spans="2:12" s="172" customFormat="1" ht="6.95" hidden="1" customHeight="1">
      <c r="B25" s="171"/>
      <c r="L25" s="171"/>
    </row>
    <row r="26" spans="2:12" s="172" customFormat="1" ht="12" hidden="1" customHeight="1">
      <c r="B26" s="171"/>
      <c r="D26" s="170" t="s">
        <v>29</v>
      </c>
      <c r="L26" s="171"/>
    </row>
    <row r="27" spans="2:12" s="176" customFormat="1" ht="16.5" hidden="1" customHeight="1">
      <c r="B27" s="175"/>
      <c r="E27" s="319" t="s">
        <v>1</v>
      </c>
      <c r="F27" s="319"/>
      <c r="G27" s="319"/>
      <c r="H27" s="319"/>
      <c r="L27" s="175"/>
    </row>
    <row r="28" spans="2:12" s="172" customFormat="1" ht="6.95" hidden="1" customHeight="1">
      <c r="B28" s="171"/>
      <c r="L28" s="171"/>
    </row>
    <row r="29" spans="2:12" s="172" customFormat="1" ht="6.95" hidden="1" customHeight="1">
      <c r="B29" s="171"/>
      <c r="D29" s="177"/>
      <c r="E29" s="177"/>
      <c r="F29" s="177"/>
      <c r="G29" s="177"/>
      <c r="H29" s="177"/>
      <c r="I29" s="177"/>
      <c r="J29" s="177"/>
      <c r="K29" s="177"/>
      <c r="L29" s="171"/>
    </row>
    <row r="30" spans="2:12" s="172" customFormat="1" ht="25.35" hidden="1" customHeight="1">
      <c r="B30" s="171"/>
      <c r="D30" s="178" t="s">
        <v>30</v>
      </c>
      <c r="J30" s="179">
        <f>ROUND(J119, 2)</f>
        <v>0</v>
      </c>
      <c r="L30" s="171"/>
    </row>
    <row r="31" spans="2:12" s="172" customFormat="1" ht="6.95" hidden="1" customHeight="1">
      <c r="B31" s="171"/>
      <c r="D31" s="177"/>
      <c r="E31" s="177"/>
      <c r="F31" s="177"/>
      <c r="G31" s="177"/>
      <c r="H31" s="177"/>
      <c r="I31" s="177"/>
      <c r="J31" s="177"/>
      <c r="K31" s="177"/>
      <c r="L31" s="171"/>
    </row>
    <row r="32" spans="2:12" s="172" customFormat="1" ht="14.45" hidden="1" customHeight="1">
      <c r="B32" s="171"/>
      <c r="F32" s="180" t="s">
        <v>32</v>
      </c>
      <c r="I32" s="180" t="s">
        <v>31</v>
      </c>
      <c r="J32" s="180" t="s">
        <v>33</v>
      </c>
      <c r="L32" s="171"/>
    </row>
    <row r="33" spans="2:12" s="172" customFormat="1" ht="14.45" hidden="1" customHeight="1">
      <c r="B33" s="171"/>
      <c r="D33" s="181" t="s">
        <v>34</v>
      </c>
      <c r="E33" s="170" t="s">
        <v>35</v>
      </c>
      <c r="F33" s="182">
        <f>ROUND((SUM(BE119:BE154)),  2)</f>
        <v>0</v>
      </c>
      <c r="I33" s="183">
        <v>0.21</v>
      </c>
      <c r="J33" s="182">
        <f>ROUND(((SUM(BE119:BE154))*I33),  2)</f>
        <v>0</v>
      </c>
      <c r="L33" s="171"/>
    </row>
    <row r="34" spans="2:12" s="172" customFormat="1" ht="14.45" hidden="1" customHeight="1">
      <c r="B34" s="171"/>
      <c r="E34" s="170" t="s">
        <v>36</v>
      </c>
      <c r="F34" s="182">
        <f>ROUND((SUM(BF119:BF154)),  2)</f>
        <v>0</v>
      </c>
      <c r="I34" s="183">
        <v>0.12</v>
      </c>
      <c r="J34" s="182">
        <f>ROUND(((SUM(BF119:BF154))*I34),  2)</f>
        <v>0</v>
      </c>
      <c r="L34" s="171"/>
    </row>
    <row r="35" spans="2:12" s="172" customFormat="1" ht="14.45" hidden="1" customHeight="1">
      <c r="B35" s="171"/>
      <c r="E35" s="170" t="s">
        <v>37</v>
      </c>
      <c r="F35" s="182">
        <f>ROUND((SUM(BG119:BG154)),  2)</f>
        <v>0</v>
      </c>
      <c r="I35" s="183">
        <v>0.21</v>
      </c>
      <c r="J35" s="182">
        <f>0</f>
        <v>0</v>
      </c>
      <c r="L35" s="171"/>
    </row>
    <row r="36" spans="2:12" s="172" customFormat="1" ht="14.45" hidden="1" customHeight="1">
      <c r="B36" s="171"/>
      <c r="E36" s="170" t="s">
        <v>38</v>
      </c>
      <c r="F36" s="182">
        <f>ROUND((SUM(BH119:BH154)),  2)</f>
        <v>0</v>
      </c>
      <c r="I36" s="183">
        <v>0.12</v>
      </c>
      <c r="J36" s="182">
        <f>0</f>
        <v>0</v>
      </c>
      <c r="L36" s="171"/>
    </row>
    <row r="37" spans="2:12" s="172" customFormat="1" ht="14.45" hidden="1" customHeight="1">
      <c r="B37" s="171"/>
      <c r="E37" s="170" t="s">
        <v>39</v>
      </c>
      <c r="F37" s="182">
        <f>ROUND((SUM(BI119:BI154)),  2)</f>
        <v>0</v>
      </c>
      <c r="I37" s="183">
        <v>0</v>
      </c>
      <c r="J37" s="182">
        <f>0</f>
        <v>0</v>
      </c>
      <c r="L37" s="171"/>
    </row>
    <row r="38" spans="2:12" s="172" customFormat="1" ht="6.95" hidden="1" customHeight="1">
      <c r="B38" s="171"/>
      <c r="L38" s="171"/>
    </row>
    <row r="39" spans="2:12" s="172" customFormat="1" ht="25.35" hidden="1" customHeight="1">
      <c r="B39" s="171"/>
      <c r="C39" s="184"/>
      <c r="D39" s="185" t="s">
        <v>40</v>
      </c>
      <c r="E39" s="186"/>
      <c r="F39" s="186"/>
      <c r="G39" s="187" t="s">
        <v>41</v>
      </c>
      <c r="H39" s="188" t="s">
        <v>42</v>
      </c>
      <c r="I39" s="186"/>
      <c r="J39" s="189">
        <f>SUM(J30:J37)</f>
        <v>0</v>
      </c>
      <c r="K39" s="190"/>
      <c r="L39" s="171"/>
    </row>
    <row r="40" spans="2:12" s="172" customFormat="1" ht="14.45" hidden="1" customHeight="1">
      <c r="B40" s="171"/>
      <c r="L40" s="171"/>
    </row>
    <row r="41" spans="2:12" ht="14.45" hidden="1" customHeight="1">
      <c r="B41" s="167"/>
      <c r="L41" s="167"/>
    </row>
    <row r="42" spans="2:12" ht="14.45" hidden="1" customHeight="1">
      <c r="B42" s="167"/>
      <c r="L42" s="167"/>
    </row>
    <row r="43" spans="2:12" ht="14.45" hidden="1" customHeight="1">
      <c r="B43" s="167"/>
      <c r="L43" s="167"/>
    </row>
    <row r="44" spans="2:12" ht="14.45" hidden="1" customHeight="1">
      <c r="B44" s="167"/>
      <c r="L44" s="167"/>
    </row>
    <row r="45" spans="2:12" ht="14.45" hidden="1" customHeight="1">
      <c r="B45" s="167"/>
      <c r="L45" s="167"/>
    </row>
    <row r="46" spans="2:12" ht="14.45" hidden="1" customHeight="1">
      <c r="B46" s="167"/>
      <c r="L46" s="167"/>
    </row>
    <row r="47" spans="2:12" ht="14.45" hidden="1" customHeight="1">
      <c r="B47" s="167"/>
      <c r="L47" s="167"/>
    </row>
    <row r="48" spans="2:12" ht="14.45" hidden="1" customHeight="1">
      <c r="B48" s="167"/>
      <c r="L48" s="167"/>
    </row>
    <row r="49" spans="2:12" ht="14.45" hidden="1" customHeight="1">
      <c r="B49" s="167"/>
      <c r="L49" s="167"/>
    </row>
    <row r="50" spans="2:12" s="172" customFormat="1" ht="14.45" hidden="1" customHeight="1">
      <c r="B50" s="171"/>
      <c r="D50" s="191" t="s">
        <v>43</v>
      </c>
      <c r="E50" s="192"/>
      <c r="F50" s="192"/>
      <c r="G50" s="191" t="s">
        <v>44</v>
      </c>
      <c r="H50" s="192"/>
      <c r="I50" s="192"/>
      <c r="J50" s="192"/>
      <c r="K50" s="192"/>
      <c r="L50" s="171"/>
    </row>
    <row r="51" spans="2:12" hidden="1">
      <c r="B51" s="167"/>
      <c r="L51" s="167"/>
    </row>
    <row r="52" spans="2:12" hidden="1">
      <c r="B52" s="167"/>
      <c r="L52" s="167"/>
    </row>
    <row r="53" spans="2:12" hidden="1">
      <c r="B53" s="167"/>
      <c r="L53" s="167"/>
    </row>
    <row r="54" spans="2:12" hidden="1">
      <c r="B54" s="167"/>
      <c r="L54" s="167"/>
    </row>
    <row r="55" spans="2:12" hidden="1">
      <c r="B55" s="167"/>
      <c r="L55" s="167"/>
    </row>
    <row r="56" spans="2:12" hidden="1">
      <c r="B56" s="167"/>
      <c r="L56" s="167"/>
    </row>
    <row r="57" spans="2:12" hidden="1">
      <c r="B57" s="167"/>
      <c r="L57" s="167"/>
    </row>
    <row r="58" spans="2:12" hidden="1">
      <c r="B58" s="167"/>
      <c r="L58" s="167"/>
    </row>
    <row r="59" spans="2:12" hidden="1">
      <c r="B59" s="167"/>
      <c r="L59" s="167"/>
    </row>
    <row r="60" spans="2:12" hidden="1">
      <c r="B60" s="167"/>
      <c r="L60" s="167"/>
    </row>
    <row r="61" spans="2:12" s="172" customFormat="1" ht="12.75" hidden="1">
      <c r="B61" s="171"/>
      <c r="D61" s="193" t="s">
        <v>45</v>
      </c>
      <c r="E61" s="194"/>
      <c r="F61" s="195" t="s">
        <v>46</v>
      </c>
      <c r="G61" s="193" t="s">
        <v>45</v>
      </c>
      <c r="H61" s="194"/>
      <c r="I61" s="194"/>
      <c r="J61" s="196" t="s">
        <v>46</v>
      </c>
      <c r="K61" s="194"/>
      <c r="L61" s="171"/>
    </row>
    <row r="62" spans="2:12" hidden="1">
      <c r="B62" s="167"/>
      <c r="L62" s="167"/>
    </row>
    <row r="63" spans="2:12" hidden="1">
      <c r="B63" s="167"/>
      <c r="L63" s="167"/>
    </row>
    <row r="64" spans="2:12" hidden="1">
      <c r="B64" s="167"/>
      <c r="L64" s="167"/>
    </row>
    <row r="65" spans="2:12" s="172" customFormat="1" ht="12.75" hidden="1">
      <c r="B65" s="171"/>
      <c r="D65" s="191" t="s">
        <v>47</v>
      </c>
      <c r="E65" s="192"/>
      <c r="F65" s="192"/>
      <c r="G65" s="191" t="s">
        <v>48</v>
      </c>
      <c r="H65" s="192"/>
      <c r="I65" s="192"/>
      <c r="J65" s="192"/>
      <c r="K65" s="192"/>
      <c r="L65" s="171"/>
    </row>
    <row r="66" spans="2:12" hidden="1">
      <c r="B66" s="167"/>
      <c r="L66" s="167"/>
    </row>
    <row r="67" spans="2:12" hidden="1">
      <c r="B67" s="167"/>
      <c r="L67" s="167"/>
    </row>
    <row r="68" spans="2:12" hidden="1">
      <c r="B68" s="167"/>
      <c r="L68" s="167"/>
    </row>
    <row r="69" spans="2:12" hidden="1">
      <c r="B69" s="167"/>
      <c r="L69" s="167"/>
    </row>
    <row r="70" spans="2:12" hidden="1">
      <c r="B70" s="167"/>
      <c r="L70" s="167"/>
    </row>
    <row r="71" spans="2:12" hidden="1">
      <c r="B71" s="167"/>
      <c r="L71" s="167"/>
    </row>
    <row r="72" spans="2:12" hidden="1">
      <c r="B72" s="167"/>
      <c r="L72" s="167"/>
    </row>
    <row r="73" spans="2:12" hidden="1">
      <c r="B73" s="167"/>
      <c r="L73" s="167"/>
    </row>
    <row r="74" spans="2:12" hidden="1">
      <c r="B74" s="167"/>
      <c r="L74" s="167"/>
    </row>
    <row r="75" spans="2:12" hidden="1">
      <c r="B75" s="167"/>
      <c r="L75" s="167"/>
    </row>
    <row r="76" spans="2:12" s="172" customFormat="1" ht="12.75" hidden="1">
      <c r="B76" s="171"/>
      <c r="D76" s="193" t="s">
        <v>45</v>
      </c>
      <c r="E76" s="194"/>
      <c r="F76" s="195" t="s">
        <v>46</v>
      </c>
      <c r="G76" s="193" t="s">
        <v>45</v>
      </c>
      <c r="H76" s="194"/>
      <c r="I76" s="194"/>
      <c r="J76" s="196" t="s">
        <v>46</v>
      </c>
      <c r="K76" s="194"/>
      <c r="L76" s="171"/>
    </row>
    <row r="77" spans="2:12" s="172" customFormat="1" ht="14.45" hidden="1" customHeight="1"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71"/>
    </row>
    <row r="78" spans="2:12" hidden="1"/>
    <row r="79" spans="2:12" hidden="1"/>
    <row r="80" spans="2:12" hidden="1"/>
    <row r="81" spans="2:47" s="172" customFormat="1" ht="6.95" customHeight="1"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171"/>
    </row>
    <row r="82" spans="2:47" s="172" customFormat="1" ht="24.95" customHeight="1">
      <c r="B82" s="171"/>
      <c r="C82" s="168" t="s">
        <v>79</v>
      </c>
      <c r="L82" s="171"/>
    </row>
    <row r="83" spans="2:47" s="172" customFormat="1" ht="6.95" customHeight="1">
      <c r="B83" s="171"/>
      <c r="L83" s="171"/>
    </row>
    <row r="84" spans="2:47" s="172" customFormat="1" ht="12" customHeight="1">
      <c r="B84" s="171"/>
      <c r="C84" s="170" t="s">
        <v>14</v>
      </c>
      <c r="L84" s="171"/>
    </row>
    <row r="85" spans="2:47" s="172" customFormat="1" ht="16.5" customHeight="1">
      <c r="B85" s="171"/>
      <c r="E85" s="314" t="str">
        <f>E7</f>
        <v>Jízdárna- Školní statek Humpolec</v>
      </c>
      <c r="F85" s="315"/>
      <c r="G85" s="315"/>
      <c r="H85" s="315"/>
      <c r="L85" s="171"/>
    </row>
    <row r="86" spans="2:47" s="172" customFormat="1" ht="12" customHeight="1">
      <c r="B86" s="171"/>
      <c r="C86" s="170" t="s">
        <v>191</v>
      </c>
      <c r="L86" s="171"/>
    </row>
    <row r="87" spans="2:47" s="172" customFormat="1" ht="16.5" customHeight="1">
      <c r="B87" s="171"/>
      <c r="E87" s="312" t="s">
        <v>399</v>
      </c>
      <c r="F87" s="313"/>
      <c r="G87" s="313"/>
      <c r="H87" s="313"/>
      <c r="L87" s="171"/>
    </row>
    <row r="88" spans="2:47" s="172" customFormat="1" ht="6.95" customHeight="1">
      <c r="B88" s="171"/>
      <c r="L88" s="171"/>
    </row>
    <row r="89" spans="2:47" s="172" customFormat="1" ht="12" customHeight="1">
      <c r="B89" s="171"/>
      <c r="C89" s="170" t="s">
        <v>18</v>
      </c>
      <c r="F89" s="173" t="str">
        <f>F12</f>
        <v>Humpolec</v>
      </c>
      <c r="I89" s="170" t="s">
        <v>20</v>
      </c>
      <c r="J89" s="174"/>
      <c r="L89" s="171"/>
    </row>
    <row r="90" spans="2:47" s="172" customFormat="1" ht="6.95" customHeight="1">
      <c r="B90" s="171"/>
      <c r="L90" s="171"/>
    </row>
    <row r="91" spans="2:47" s="172" customFormat="1" ht="15.2" customHeight="1">
      <c r="B91" s="171"/>
      <c r="C91" s="170" t="s">
        <v>22</v>
      </c>
      <c r="F91" s="173" t="str">
        <f>E15</f>
        <v xml:space="preserve"> </v>
      </c>
      <c r="I91" s="170" t="s">
        <v>26</v>
      </c>
      <c r="J91" s="201" t="str">
        <f>E21</f>
        <v xml:space="preserve"> </v>
      </c>
      <c r="L91" s="171"/>
    </row>
    <row r="92" spans="2:47" s="172" customFormat="1" ht="15.2" customHeight="1">
      <c r="B92" s="171"/>
      <c r="C92" s="170" t="s">
        <v>25</v>
      </c>
      <c r="F92" s="173" t="str">
        <f>IF(E18="","",E18)</f>
        <v xml:space="preserve"> </v>
      </c>
      <c r="I92" s="170" t="s">
        <v>28</v>
      </c>
      <c r="J92" s="201"/>
      <c r="L92" s="171"/>
    </row>
    <row r="93" spans="2:47" s="172" customFormat="1" ht="10.35" customHeight="1">
      <c r="B93" s="171"/>
      <c r="L93" s="171"/>
    </row>
    <row r="94" spans="2:47" s="172" customFormat="1" ht="29.25" customHeight="1">
      <c r="B94" s="171"/>
      <c r="C94" s="202" t="s">
        <v>80</v>
      </c>
      <c r="D94" s="184"/>
      <c r="E94" s="184"/>
      <c r="F94" s="184"/>
      <c r="G94" s="184"/>
      <c r="H94" s="184"/>
      <c r="I94" s="184"/>
      <c r="J94" s="203" t="s">
        <v>81</v>
      </c>
      <c r="K94" s="184"/>
      <c r="L94" s="171"/>
    </row>
    <row r="95" spans="2:47" s="172" customFormat="1" ht="10.35" customHeight="1">
      <c r="B95" s="171"/>
      <c r="L95" s="171"/>
    </row>
    <row r="96" spans="2:47" s="172" customFormat="1" ht="22.9" customHeight="1">
      <c r="B96" s="171"/>
      <c r="C96" s="204" t="s">
        <v>82</v>
      </c>
      <c r="J96" s="179">
        <f>J119</f>
        <v>0</v>
      </c>
      <c r="L96" s="171"/>
      <c r="AU96" s="164" t="s">
        <v>83</v>
      </c>
    </row>
    <row r="97" spans="2:12" s="206" customFormat="1" ht="24.95" customHeight="1">
      <c r="B97" s="205"/>
      <c r="D97" s="207" t="s">
        <v>86</v>
      </c>
      <c r="E97" s="208"/>
      <c r="F97" s="208"/>
      <c r="G97" s="208"/>
      <c r="H97" s="208"/>
      <c r="I97" s="208"/>
      <c r="J97" s="209">
        <f>J120</f>
        <v>0</v>
      </c>
      <c r="L97" s="205"/>
    </row>
    <row r="98" spans="2:12" s="211" customFormat="1" ht="19.899999999999999" customHeight="1">
      <c r="B98" s="210"/>
      <c r="D98" s="212" t="s">
        <v>195</v>
      </c>
      <c r="E98" s="213"/>
      <c r="F98" s="213"/>
      <c r="G98" s="213"/>
      <c r="H98" s="213"/>
      <c r="I98" s="213"/>
      <c r="J98" s="214">
        <f>J121</f>
        <v>0</v>
      </c>
      <c r="L98" s="210"/>
    </row>
    <row r="99" spans="2:12" s="206" customFormat="1" ht="24.95" customHeight="1">
      <c r="B99" s="205"/>
      <c r="D99" s="207" t="s">
        <v>196</v>
      </c>
      <c r="E99" s="208"/>
      <c r="F99" s="208"/>
      <c r="G99" s="208"/>
      <c r="H99" s="208"/>
      <c r="I99" s="208"/>
      <c r="J99" s="209">
        <f>J148</f>
        <v>0</v>
      </c>
      <c r="L99" s="205"/>
    </row>
    <row r="100" spans="2:12" s="172" customFormat="1" ht="21.75" customHeight="1">
      <c r="B100" s="171"/>
      <c r="L100" s="171"/>
    </row>
    <row r="101" spans="2:12" s="172" customFormat="1" ht="6.95" customHeight="1"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71"/>
    </row>
    <row r="105" spans="2:12" s="172" customFormat="1" ht="6.95" customHeight="1">
      <c r="B105" s="199"/>
      <c r="C105" s="200"/>
      <c r="D105" s="200"/>
      <c r="E105" s="200"/>
      <c r="F105" s="200"/>
      <c r="G105" s="200"/>
      <c r="H105" s="200"/>
      <c r="I105" s="200"/>
      <c r="J105" s="200"/>
      <c r="K105" s="200"/>
      <c r="L105" s="171"/>
    </row>
    <row r="106" spans="2:12" s="172" customFormat="1" ht="24.95" customHeight="1">
      <c r="B106" s="171"/>
      <c r="C106" s="168" t="s">
        <v>90</v>
      </c>
      <c r="L106" s="171"/>
    </row>
    <row r="107" spans="2:12" s="172" customFormat="1" ht="6.95" customHeight="1">
      <c r="B107" s="171"/>
      <c r="L107" s="171"/>
    </row>
    <row r="108" spans="2:12" s="172" customFormat="1" ht="12" customHeight="1">
      <c r="B108" s="171"/>
      <c r="C108" s="170" t="s">
        <v>14</v>
      </c>
      <c r="L108" s="171"/>
    </row>
    <row r="109" spans="2:12" s="172" customFormat="1" ht="16.5" customHeight="1">
      <c r="B109" s="171"/>
      <c r="E109" s="314" t="str">
        <f>E7</f>
        <v>Jízdárna- Školní statek Humpolec</v>
      </c>
      <c r="F109" s="315"/>
      <c r="G109" s="315"/>
      <c r="H109" s="315"/>
      <c r="L109" s="171"/>
    </row>
    <row r="110" spans="2:12" s="172" customFormat="1" ht="12" customHeight="1">
      <c r="B110" s="171"/>
      <c r="C110" s="170" t="s">
        <v>191</v>
      </c>
      <c r="L110" s="171"/>
    </row>
    <row r="111" spans="2:12" s="172" customFormat="1" ht="16.5" customHeight="1">
      <c r="B111" s="171"/>
      <c r="E111" s="312" t="s">
        <v>399</v>
      </c>
      <c r="F111" s="313"/>
      <c r="G111" s="313"/>
      <c r="H111" s="313"/>
      <c r="L111" s="171"/>
    </row>
    <row r="112" spans="2:12" s="172" customFormat="1" ht="6.95" customHeight="1">
      <c r="B112" s="171"/>
      <c r="L112" s="171"/>
    </row>
    <row r="113" spans="2:65" s="172" customFormat="1" ht="12" customHeight="1">
      <c r="B113" s="171"/>
      <c r="C113" s="170" t="s">
        <v>18</v>
      </c>
      <c r="F113" s="173" t="str">
        <f>F12</f>
        <v>Humpolec</v>
      </c>
      <c r="I113" s="170" t="s">
        <v>20</v>
      </c>
      <c r="J113" s="174"/>
      <c r="L113" s="171"/>
    </row>
    <row r="114" spans="2:65" s="172" customFormat="1" ht="6.95" customHeight="1">
      <c r="B114" s="171"/>
      <c r="L114" s="171"/>
    </row>
    <row r="115" spans="2:65" s="172" customFormat="1" ht="15.2" customHeight="1">
      <c r="B115" s="171"/>
      <c r="C115" s="170" t="s">
        <v>22</v>
      </c>
      <c r="F115" s="173" t="str">
        <f>E15</f>
        <v xml:space="preserve"> </v>
      </c>
      <c r="I115" s="170" t="s">
        <v>26</v>
      </c>
      <c r="J115" s="201" t="str">
        <f>E21</f>
        <v xml:space="preserve"> </v>
      </c>
      <c r="L115" s="171"/>
    </row>
    <row r="116" spans="2:65" s="172" customFormat="1" ht="15.2" customHeight="1">
      <c r="B116" s="171"/>
      <c r="C116" s="170" t="s">
        <v>25</v>
      </c>
      <c r="F116" s="173" t="str">
        <f>IF(E18="","",E18)</f>
        <v xml:space="preserve"> </v>
      </c>
      <c r="I116" s="170" t="s">
        <v>28</v>
      </c>
      <c r="J116" s="201"/>
      <c r="L116" s="171"/>
    </row>
    <row r="117" spans="2:65" s="172" customFormat="1" ht="10.35" customHeight="1">
      <c r="B117" s="171"/>
      <c r="L117" s="171"/>
    </row>
    <row r="118" spans="2:65" s="223" customFormat="1" ht="29.25" customHeight="1">
      <c r="B118" s="215"/>
      <c r="C118" s="216" t="s">
        <v>91</v>
      </c>
      <c r="D118" s="217" t="s">
        <v>55</v>
      </c>
      <c r="E118" s="217" t="s">
        <v>51</v>
      </c>
      <c r="F118" s="217" t="s">
        <v>52</v>
      </c>
      <c r="G118" s="217" t="s">
        <v>92</v>
      </c>
      <c r="H118" s="217" t="s">
        <v>93</v>
      </c>
      <c r="I118" s="217" t="s">
        <v>94</v>
      </c>
      <c r="J118" s="218" t="s">
        <v>81</v>
      </c>
      <c r="K118" s="219" t="s">
        <v>95</v>
      </c>
      <c r="L118" s="215"/>
      <c r="M118" s="220" t="s">
        <v>1</v>
      </c>
      <c r="N118" s="221" t="s">
        <v>34</v>
      </c>
      <c r="O118" s="221" t="s">
        <v>96</v>
      </c>
      <c r="P118" s="221" t="s">
        <v>97</v>
      </c>
      <c r="Q118" s="221" t="s">
        <v>98</v>
      </c>
      <c r="R118" s="221" t="s">
        <v>99</v>
      </c>
      <c r="S118" s="221" t="s">
        <v>100</v>
      </c>
      <c r="T118" s="222" t="s">
        <v>101</v>
      </c>
    </row>
    <row r="119" spans="2:65" s="172" customFormat="1" ht="22.9" customHeight="1">
      <c r="B119" s="171"/>
      <c r="C119" s="224" t="s">
        <v>102</v>
      </c>
      <c r="J119" s="225">
        <f>BK119</f>
        <v>0</v>
      </c>
      <c r="L119" s="171"/>
      <c r="M119" s="226"/>
      <c r="N119" s="177"/>
      <c r="O119" s="177"/>
      <c r="P119" s="227">
        <f>P120+P148</f>
        <v>98.083060000000003</v>
      </c>
      <c r="Q119" s="177"/>
      <c r="R119" s="227">
        <f>R120+R148</f>
        <v>7.9646499999999995E-2</v>
      </c>
      <c r="S119" s="177"/>
      <c r="T119" s="228">
        <f>T120+T148</f>
        <v>0</v>
      </c>
      <c r="AT119" s="164" t="s">
        <v>69</v>
      </c>
      <c r="AU119" s="164" t="s">
        <v>83</v>
      </c>
      <c r="BK119" s="229">
        <f>BK120+BK148</f>
        <v>0</v>
      </c>
    </row>
    <row r="120" spans="2:65" s="231" customFormat="1" ht="25.9" customHeight="1">
      <c r="B120" s="230"/>
      <c r="D120" s="232" t="s">
        <v>69</v>
      </c>
      <c r="E120" s="233" t="s">
        <v>113</v>
      </c>
      <c r="F120" s="233" t="s">
        <v>114</v>
      </c>
      <c r="J120" s="234">
        <f>BK120</f>
        <v>0</v>
      </c>
      <c r="L120" s="230"/>
      <c r="M120" s="235"/>
      <c r="P120" s="236">
        <f>P121</f>
        <v>98.083060000000003</v>
      </c>
      <c r="R120" s="236">
        <f>R121</f>
        <v>7.9646499999999995E-2</v>
      </c>
      <c r="T120" s="237">
        <f>T121</f>
        <v>0</v>
      </c>
      <c r="AR120" s="232" t="s">
        <v>77</v>
      </c>
      <c r="AT120" s="238" t="s">
        <v>69</v>
      </c>
      <c r="AU120" s="238" t="s">
        <v>70</v>
      </c>
      <c r="AY120" s="232" t="s">
        <v>104</v>
      </c>
      <c r="BK120" s="239">
        <f>BK121</f>
        <v>0</v>
      </c>
    </row>
    <row r="121" spans="2:65" s="231" customFormat="1" ht="22.9" customHeight="1">
      <c r="B121" s="230"/>
      <c r="D121" s="232" t="s">
        <v>69</v>
      </c>
      <c r="E121" s="240" t="s">
        <v>197</v>
      </c>
      <c r="F121" s="240" t="s">
        <v>198</v>
      </c>
      <c r="J121" s="241">
        <f>BK121</f>
        <v>0</v>
      </c>
      <c r="L121" s="230"/>
      <c r="M121" s="235"/>
      <c r="P121" s="236">
        <f>SUM(P122:P147)</f>
        <v>98.083060000000003</v>
      </c>
      <c r="R121" s="236">
        <f>SUM(R122:R147)</f>
        <v>7.9646499999999995E-2</v>
      </c>
      <c r="T121" s="237">
        <f>SUM(T122:T147)</f>
        <v>0</v>
      </c>
      <c r="AR121" s="232" t="s">
        <v>77</v>
      </c>
      <c r="AT121" s="238" t="s">
        <v>69</v>
      </c>
      <c r="AU121" s="238" t="s">
        <v>75</v>
      </c>
      <c r="AY121" s="232" t="s">
        <v>104</v>
      </c>
      <c r="BK121" s="239">
        <f>SUM(BK122:BK147)</f>
        <v>0</v>
      </c>
    </row>
    <row r="122" spans="2:65" s="172" customFormat="1" ht="21.75" customHeight="1">
      <c r="B122" s="171"/>
      <c r="C122" s="242" t="s">
        <v>75</v>
      </c>
      <c r="D122" s="242" t="s">
        <v>107</v>
      </c>
      <c r="E122" s="243" t="s">
        <v>199</v>
      </c>
      <c r="F122" s="244" t="s">
        <v>200</v>
      </c>
      <c r="G122" s="245" t="s">
        <v>126</v>
      </c>
      <c r="H122" s="246">
        <v>32</v>
      </c>
      <c r="I122" s="161"/>
      <c r="J122" s="247">
        <f t="shared" ref="J122:J147" si="0">ROUND(I122*H122,2)</f>
        <v>0</v>
      </c>
      <c r="K122" s="248"/>
      <c r="L122" s="171"/>
      <c r="M122" s="249" t="s">
        <v>1</v>
      </c>
      <c r="N122" s="250" t="s">
        <v>35</v>
      </c>
      <c r="O122" s="251">
        <v>0.17100000000000001</v>
      </c>
      <c r="P122" s="251">
        <f t="shared" ref="P122:P147" si="1">O122*H122</f>
        <v>5.4720000000000004</v>
      </c>
      <c r="Q122" s="251">
        <v>0</v>
      </c>
      <c r="R122" s="251">
        <f t="shared" ref="R122:R147" si="2">Q122*H122</f>
        <v>0</v>
      </c>
      <c r="S122" s="251">
        <v>0</v>
      </c>
      <c r="T122" s="252">
        <f t="shared" ref="T122:T147" si="3">S122*H122</f>
        <v>0</v>
      </c>
      <c r="AR122" s="253" t="s">
        <v>121</v>
      </c>
      <c r="AT122" s="253" t="s">
        <v>107</v>
      </c>
      <c r="AU122" s="253" t="s">
        <v>77</v>
      </c>
      <c r="AY122" s="164" t="s">
        <v>104</v>
      </c>
      <c r="BE122" s="254">
        <f t="shared" ref="BE122:BE147" si="4">IF(N122="základní",J122,0)</f>
        <v>0</v>
      </c>
      <c r="BF122" s="254">
        <f t="shared" ref="BF122:BF147" si="5">IF(N122="snížená",J122,0)</f>
        <v>0</v>
      </c>
      <c r="BG122" s="254">
        <f t="shared" ref="BG122:BG147" si="6">IF(N122="zákl. přenesená",J122,0)</f>
        <v>0</v>
      </c>
      <c r="BH122" s="254">
        <f t="shared" ref="BH122:BH147" si="7">IF(N122="sníž. přenesená",J122,0)</f>
        <v>0</v>
      </c>
      <c r="BI122" s="254">
        <f t="shared" ref="BI122:BI147" si="8">IF(N122="nulová",J122,0)</f>
        <v>0</v>
      </c>
      <c r="BJ122" s="164" t="s">
        <v>75</v>
      </c>
      <c r="BK122" s="254">
        <f t="shared" ref="BK122:BK147" si="9">ROUND(I122*H122,2)</f>
        <v>0</v>
      </c>
      <c r="BL122" s="164" t="s">
        <v>121</v>
      </c>
      <c r="BM122" s="253" t="s">
        <v>201</v>
      </c>
    </row>
    <row r="123" spans="2:65" s="172" customFormat="1" ht="16.5" customHeight="1">
      <c r="B123" s="171"/>
      <c r="C123" s="255" t="s">
        <v>77</v>
      </c>
      <c r="D123" s="255" t="s">
        <v>202</v>
      </c>
      <c r="E123" s="256" t="s">
        <v>203</v>
      </c>
      <c r="F123" s="257" t="s">
        <v>204</v>
      </c>
      <c r="G123" s="258" t="s">
        <v>126</v>
      </c>
      <c r="H123" s="259">
        <v>12</v>
      </c>
      <c r="I123" s="162"/>
      <c r="J123" s="260">
        <f t="shared" si="0"/>
        <v>0</v>
      </c>
      <c r="K123" s="261"/>
      <c r="L123" s="262"/>
      <c r="M123" s="263" t="s">
        <v>1</v>
      </c>
      <c r="N123" s="264" t="s">
        <v>35</v>
      </c>
      <c r="O123" s="251">
        <v>0</v>
      </c>
      <c r="P123" s="251">
        <f t="shared" si="1"/>
        <v>0</v>
      </c>
      <c r="Q123" s="251">
        <v>1.2999999999999999E-4</v>
      </c>
      <c r="R123" s="251">
        <f t="shared" si="2"/>
        <v>1.5599999999999998E-3</v>
      </c>
      <c r="S123" s="251">
        <v>0</v>
      </c>
      <c r="T123" s="252">
        <f t="shared" si="3"/>
        <v>0</v>
      </c>
      <c r="AR123" s="253" t="s">
        <v>205</v>
      </c>
      <c r="AT123" s="253" t="s">
        <v>202</v>
      </c>
      <c r="AU123" s="253" t="s">
        <v>77</v>
      </c>
      <c r="AY123" s="164" t="s">
        <v>104</v>
      </c>
      <c r="BE123" s="254">
        <f t="shared" si="4"/>
        <v>0</v>
      </c>
      <c r="BF123" s="254">
        <f t="shared" si="5"/>
        <v>0</v>
      </c>
      <c r="BG123" s="254">
        <f t="shared" si="6"/>
        <v>0</v>
      </c>
      <c r="BH123" s="254">
        <f t="shared" si="7"/>
        <v>0</v>
      </c>
      <c r="BI123" s="254">
        <f t="shared" si="8"/>
        <v>0</v>
      </c>
      <c r="BJ123" s="164" t="s">
        <v>75</v>
      </c>
      <c r="BK123" s="254">
        <f t="shared" si="9"/>
        <v>0</v>
      </c>
      <c r="BL123" s="164" t="s">
        <v>121</v>
      </c>
      <c r="BM123" s="253" t="s">
        <v>206</v>
      </c>
    </row>
    <row r="124" spans="2:65" s="172" customFormat="1" ht="16.5" customHeight="1">
      <c r="B124" s="171"/>
      <c r="C124" s="255" t="s">
        <v>117</v>
      </c>
      <c r="D124" s="255" t="s">
        <v>202</v>
      </c>
      <c r="E124" s="256" t="s">
        <v>207</v>
      </c>
      <c r="F124" s="257" t="s">
        <v>208</v>
      </c>
      <c r="G124" s="258" t="s">
        <v>126</v>
      </c>
      <c r="H124" s="259">
        <v>15</v>
      </c>
      <c r="I124" s="162"/>
      <c r="J124" s="260">
        <f t="shared" si="0"/>
        <v>0</v>
      </c>
      <c r="K124" s="261"/>
      <c r="L124" s="262"/>
      <c r="M124" s="263" t="s">
        <v>1</v>
      </c>
      <c r="N124" s="264" t="s">
        <v>35</v>
      </c>
      <c r="O124" s="251">
        <v>0</v>
      </c>
      <c r="P124" s="251">
        <f t="shared" si="1"/>
        <v>0</v>
      </c>
      <c r="Q124" s="251">
        <v>3.8999999999999999E-4</v>
      </c>
      <c r="R124" s="251">
        <f t="shared" si="2"/>
        <v>5.8500000000000002E-3</v>
      </c>
      <c r="S124" s="251">
        <v>0</v>
      </c>
      <c r="T124" s="252">
        <f t="shared" si="3"/>
        <v>0</v>
      </c>
      <c r="AR124" s="253" t="s">
        <v>205</v>
      </c>
      <c r="AT124" s="253" t="s">
        <v>202</v>
      </c>
      <c r="AU124" s="253" t="s">
        <v>77</v>
      </c>
      <c r="AY124" s="164" t="s">
        <v>104</v>
      </c>
      <c r="BE124" s="254">
        <f t="shared" si="4"/>
        <v>0</v>
      </c>
      <c r="BF124" s="254">
        <f t="shared" si="5"/>
        <v>0</v>
      </c>
      <c r="BG124" s="254">
        <f t="shared" si="6"/>
        <v>0</v>
      </c>
      <c r="BH124" s="254">
        <f t="shared" si="7"/>
        <v>0</v>
      </c>
      <c r="BI124" s="254">
        <f t="shared" si="8"/>
        <v>0</v>
      </c>
      <c r="BJ124" s="164" t="s">
        <v>75</v>
      </c>
      <c r="BK124" s="254">
        <f t="shared" si="9"/>
        <v>0</v>
      </c>
      <c r="BL124" s="164" t="s">
        <v>121</v>
      </c>
      <c r="BM124" s="253" t="s">
        <v>209</v>
      </c>
    </row>
    <row r="125" spans="2:65" s="172" customFormat="1" ht="16.5" customHeight="1">
      <c r="B125" s="171"/>
      <c r="C125" s="255" t="s">
        <v>111</v>
      </c>
      <c r="D125" s="255" t="s">
        <v>202</v>
      </c>
      <c r="E125" s="256" t="s">
        <v>210</v>
      </c>
      <c r="F125" s="257" t="s">
        <v>211</v>
      </c>
      <c r="G125" s="258" t="s">
        <v>126</v>
      </c>
      <c r="H125" s="259">
        <v>5</v>
      </c>
      <c r="I125" s="162"/>
      <c r="J125" s="260">
        <f t="shared" si="0"/>
        <v>0</v>
      </c>
      <c r="K125" s="261"/>
      <c r="L125" s="262"/>
      <c r="M125" s="263" t="s">
        <v>1</v>
      </c>
      <c r="N125" s="264" t="s">
        <v>35</v>
      </c>
      <c r="O125" s="251">
        <v>0</v>
      </c>
      <c r="P125" s="251">
        <f t="shared" si="1"/>
        <v>0</v>
      </c>
      <c r="Q125" s="251">
        <v>5.4000000000000001E-4</v>
      </c>
      <c r="R125" s="251">
        <f t="shared" si="2"/>
        <v>2.7000000000000001E-3</v>
      </c>
      <c r="S125" s="251">
        <v>0</v>
      </c>
      <c r="T125" s="252">
        <f t="shared" si="3"/>
        <v>0</v>
      </c>
      <c r="AR125" s="253" t="s">
        <v>205</v>
      </c>
      <c r="AT125" s="253" t="s">
        <v>202</v>
      </c>
      <c r="AU125" s="253" t="s">
        <v>77</v>
      </c>
      <c r="AY125" s="164" t="s">
        <v>104</v>
      </c>
      <c r="BE125" s="254">
        <f t="shared" si="4"/>
        <v>0</v>
      </c>
      <c r="BF125" s="254">
        <f t="shared" si="5"/>
        <v>0</v>
      </c>
      <c r="BG125" s="254">
        <f t="shared" si="6"/>
        <v>0</v>
      </c>
      <c r="BH125" s="254">
        <f t="shared" si="7"/>
        <v>0</v>
      </c>
      <c r="BI125" s="254">
        <f t="shared" si="8"/>
        <v>0</v>
      </c>
      <c r="BJ125" s="164" t="s">
        <v>75</v>
      </c>
      <c r="BK125" s="254">
        <f t="shared" si="9"/>
        <v>0</v>
      </c>
      <c r="BL125" s="164" t="s">
        <v>121</v>
      </c>
      <c r="BM125" s="253" t="s">
        <v>212</v>
      </c>
    </row>
    <row r="126" spans="2:65" s="172" customFormat="1" ht="24.2" customHeight="1">
      <c r="B126" s="171"/>
      <c r="C126" s="242" t="s">
        <v>123</v>
      </c>
      <c r="D126" s="242" t="s">
        <v>107</v>
      </c>
      <c r="E126" s="243" t="s">
        <v>213</v>
      </c>
      <c r="F126" s="244" t="s">
        <v>214</v>
      </c>
      <c r="G126" s="245" t="s">
        <v>215</v>
      </c>
      <c r="H126" s="246">
        <v>24</v>
      </c>
      <c r="I126" s="161"/>
      <c r="J126" s="247">
        <f t="shared" si="0"/>
        <v>0</v>
      </c>
      <c r="K126" s="248"/>
      <c r="L126" s="171"/>
      <c r="M126" s="249" t="s">
        <v>1</v>
      </c>
      <c r="N126" s="250" t="s">
        <v>35</v>
      </c>
      <c r="O126" s="251">
        <v>0.67500000000000004</v>
      </c>
      <c r="P126" s="251">
        <f t="shared" si="1"/>
        <v>16.200000000000003</v>
      </c>
      <c r="Q126" s="251">
        <v>0</v>
      </c>
      <c r="R126" s="251">
        <f t="shared" si="2"/>
        <v>0</v>
      </c>
      <c r="S126" s="251">
        <v>0</v>
      </c>
      <c r="T126" s="252">
        <f t="shared" si="3"/>
        <v>0</v>
      </c>
      <c r="AR126" s="253" t="s">
        <v>121</v>
      </c>
      <c r="AT126" s="253" t="s">
        <v>107</v>
      </c>
      <c r="AU126" s="253" t="s">
        <v>77</v>
      </c>
      <c r="AY126" s="164" t="s">
        <v>104</v>
      </c>
      <c r="BE126" s="254">
        <f t="shared" si="4"/>
        <v>0</v>
      </c>
      <c r="BF126" s="254">
        <f t="shared" si="5"/>
        <v>0</v>
      </c>
      <c r="BG126" s="254">
        <f t="shared" si="6"/>
        <v>0</v>
      </c>
      <c r="BH126" s="254">
        <f t="shared" si="7"/>
        <v>0</v>
      </c>
      <c r="BI126" s="254">
        <f t="shared" si="8"/>
        <v>0</v>
      </c>
      <c r="BJ126" s="164" t="s">
        <v>75</v>
      </c>
      <c r="BK126" s="254">
        <f t="shared" si="9"/>
        <v>0</v>
      </c>
      <c r="BL126" s="164" t="s">
        <v>121</v>
      </c>
      <c r="BM126" s="253" t="s">
        <v>216</v>
      </c>
    </row>
    <row r="127" spans="2:65" s="172" customFormat="1" ht="24.2" customHeight="1">
      <c r="B127" s="171"/>
      <c r="C127" s="255" t="s">
        <v>128</v>
      </c>
      <c r="D127" s="255" t="s">
        <v>202</v>
      </c>
      <c r="E127" s="256" t="s">
        <v>217</v>
      </c>
      <c r="F127" s="257" t="s">
        <v>218</v>
      </c>
      <c r="G127" s="258" t="s">
        <v>215</v>
      </c>
      <c r="H127" s="259">
        <v>24</v>
      </c>
      <c r="I127" s="162"/>
      <c r="J127" s="260">
        <f t="shared" si="0"/>
        <v>0</v>
      </c>
      <c r="K127" s="261"/>
      <c r="L127" s="262"/>
      <c r="M127" s="263" t="s">
        <v>1</v>
      </c>
      <c r="N127" s="264" t="s">
        <v>35</v>
      </c>
      <c r="O127" s="251">
        <v>0</v>
      </c>
      <c r="P127" s="251">
        <f t="shared" si="1"/>
        <v>0</v>
      </c>
      <c r="Q127" s="251">
        <v>9.0000000000000006E-5</v>
      </c>
      <c r="R127" s="251">
        <f t="shared" si="2"/>
        <v>2.16E-3</v>
      </c>
      <c r="S127" s="251">
        <v>0</v>
      </c>
      <c r="T127" s="252">
        <f t="shared" si="3"/>
        <v>0</v>
      </c>
      <c r="AR127" s="253" t="s">
        <v>205</v>
      </c>
      <c r="AT127" s="253" t="s">
        <v>202</v>
      </c>
      <c r="AU127" s="253" t="s">
        <v>77</v>
      </c>
      <c r="AY127" s="164" t="s">
        <v>104</v>
      </c>
      <c r="BE127" s="254">
        <f t="shared" si="4"/>
        <v>0</v>
      </c>
      <c r="BF127" s="254">
        <f t="shared" si="5"/>
        <v>0</v>
      </c>
      <c r="BG127" s="254">
        <f t="shared" si="6"/>
        <v>0</v>
      </c>
      <c r="BH127" s="254">
        <f t="shared" si="7"/>
        <v>0</v>
      </c>
      <c r="BI127" s="254">
        <f t="shared" si="8"/>
        <v>0</v>
      </c>
      <c r="BJ127" s="164" t="s">
        <v>75</v>
      </c>
      <c r="BK127" s="254">
        <f t="shared" si="9"/>
        <v>0</v>
      </c>
      <c r="BL127" s="164" t="s">
        <v>121</v>
      </c>
      <c r="BM127" s="253" t="s">
        <v>219</v>
      </c>
    </row>
    <row r="128" spans="2:65" s="172" customFormat="1" ht="24.2" customHeight="1">
      <c r="B128" s="171"/>
      <c r="C128" s="242" t="s">
        <v>132</v>
      </c>
      <c r="D128" s="242" t="s">
        <v>107</v>
      </c>
      <c r="E128" s="243" t="s">
        <v>220</v>
      </c>
      <c r="F128" s="244" t="s">
        <v>221</v>
      </c>
      <c r="G128" s="245" t="s">
        <v>126</v>
      </c>
      <c r="H128" s="246">
        <v>40</v>
      </c>
      <c r="I128" s="161"/>
      <c r="J128" s="247">
        <f t="shared" si="0"/>
        <v>0</v>
      </c>
      <c r="K128" s="248"/>
      <c r="L128" s="171"/>
      <c r="M128" s="249" t="s">
        <v>1</v>
      </c>
      <c r="N128" s="250" t="s">
        <v>35</v>
      </c>
      <c r="O128" s="251">
        <v>0.09</v>
      </c>
      <c r="P128" s="251">
        <f t="shared" si="1"/>
        <v>3.5999999999999996</v>
      </c>
      <c r="Q128" s="251">
        <v>0</v>
      </c>
      <c r="R128" s="251">
        <f t="shared" si="2"/>
        <v>0</v>
      </c>
      <c r="S128" s="251">
        <v>0</v>
      </c>
      <c r="T128" s="252">
        <f t="shared" si="3"/>
        <v>0</v>
      </c>
      <c r="AR128" s="253" t="s">
        <v>121</v>
      </c>
      <c r="AT128" s="253" t="s">
        <v>107</v>
      </c>
      <c r="AU128" s="253" t="s">
        <v>77</v>
      </c>
      <c r="AY128" s="164" t="s">
        <v>104</v>
      </c>
      <c r="BE128" s="254">
        <f t="shared" si="4"/>
        <v>0</v>
      </c>
      <c r="BF128" s="254">
        <f t="shared" si="5"/>
        <v>0</v>
      </c>
      <c r="BG128" s="254">
        <f t="shared" si="6"/>
        <v>0</v>
      </c>
      <c r="BH128" s="254">
        <f t="shared" si="7"/>
        <v>0</v>
      </c>
      <c r="BI128" s="254">
        <f t="shared" si="8"/>
        <v>0</v>
      </c>
      <c r="BJ128" s="164" t="s">
        <v>75</v>
      </c>
      <c r="BK128" s="254">
        <f t="shared" si="9"/>
        <v>0</v>
      </c>
      <c r="BL128" s="164" t="s">
        <v>121</v>
      </c>
      <c r="BM128" s="253" t="s">
        <v>222</v>
      </c>
    </row>
    <row r="129" spans="2:65" s="172" customFormat="1" ht="24.2" customHeight="1">
      <c r="B129" s="171"/>
      <c r="C129" s="255" t="s">
        <v>156</v>
      </c>
      <c r="D129" s="255" t="s">
        <v>202</v>
      </c>
      <c r="E129" s="256" t="s">
        <v>223</v>
      </c>
      <c r="F129" s="257" t="s">
        <v>224</v>
      </c>
      <c r="G129" s="258" t="s">
        <v>126</v>
      </c>
      <c r="H129" s="259">
        <v>46</v>
      </c>
      <c r="I129" s="162"/>
      <c r="J129" s="260">
        <f t="shared" si="0"/>
        <v>0</v>
      </c>
      <c r="K129" s="261"/>
      <c r="L129" s="262"/>
      <c r="M129" s="263" t="s">
        <v>1</v>
      </c>
      <c r="N129" s="264" t="s">
        <v>35</v>
      </c>
      <c r="O129" s="251">
        <v>0</v>
      </c>
      <c r="P129" s="251">
        <f t="shared" si="1"/>
        <v>0</v>
      </c>
      <c r="Q129" s="251">
        <v>1E-4</v>
      </c>
      <c r="R129" s="251">
        <f t="shared" si="2"/>
        <v>4.5999999999999999E-3</v>
      </c>
      <c r="S129" s="251">
        <v>0</v>
      </c>
      <c r="T129" s="252">
        <f t="shared" si="3"/>
        <v>0</v>
      </c>
      <c r="AR129" s="253" t="s">
        <v>205</v>
      </c>
      <c r="AT129" s="253" t="s">
        <v>202</v>
      </c>
      <c r="AU129" s="253" t="s">
        <v>77</v>
      </c>
      <c r="AY129" s="164" t="s">
        <v>104</v>
      </c>
      <c r="BE129" s="254">
        <f t="shared" si="4"/>
        <v>0</v>
      </c>
      <c r="BF129" s="254">
        <f t="shared" si="5"/>
        <v>0</v>
      </c>
      <c r="BG129" s="254">
        <f t="shared" si="6"/>
        <v>0</v>
      </c>
      <c r="BH129" s="254">
        <f t="shared" si="7"/>
        <v>0</v>
      </c>
      <c r="BI129" s="254">
        <f t="shared" si="8"/>
        <v>0</v>
      </c>
      <c r="BJ129" s="164" t="s">
        <v>75</v>
      </c>
      <c r="BK129" s="254">
        <f t="shared" si="9"/>
        <v>0</v>
      </c>
      <c r="BL129" s="164" t="s">
        <v>121</v>
      </c>
      <c r="BM129" s="253" t="s">
        <v>225</v>
      </c>
    </row>
    <row r="130" spans="2:65" s="172" customFormat="1" ht="24.2" customHeight="1">
      <c r="B130" s="171"/>
      <c r="C130" s="242" t="s">
        <v>160</v>
      </c>
      <c r="D130" s="242" t="s">
        <v>107</v>
      </c>
      <c r="E130" s="243" t="s">
        <v>226</v>
      </c>
      <c r="F130" s="244" t="s">
        <v>227</v>
      </c>
      <c r="G130" s="245" t="s">
        <v>126</v>
      </c>
      <c r="H130" s="246">
        <v>33</v>
      </c>
      <c r="I130" s="161"/>
      <c r="J130" s="247">
        <f t="shared" si="0"/>
        <v>0</v>
      </c>
      <c r="K130" s="248"/>
      <c r="L130" s="171"/>
      <c r="M130" s="249" t="s">
        <v>1</v>
      </c>
      <c r="N130" s="250" t="s">
        <v>35</v>
      </c>
      <c r="O130" s="251">
        <v>0.09</v>
      </c>
      <c r="P130" s="251">
        <f t="shared" si="1"/>
        <v>2.9699999999999998</v>
      </c>
      <c r="Q130" s="251">
        <v>0</v>
      </c>
      <c r="R130" s="251">
        <f t="shared" si="2"/>
        <v>0</v>
      </c>
      <c r="S130" s="251">
        <v>0</v>
      </c>
      <c r="T130" s="252">
        <f t="shared" si="3"/>
        <v>0</v>
      </c>
      <c r="AR130" s="253" t="s">
        <v>121</v>
      </c>
      <c r="AT130" s="253" t="s">
        <v>107</v>
      </c>
      <c r="AU130" s="253" t="s">
        <v>77</v>
      </c>
      <c r="AY130" s="164" t="s">
        <v>104</v>
      </c>
      <c r="BE130" s="254">
        <f t="shared" si="4"/>
        <v>0</v>
      </c>
      <c r="BF130" s="254">
        <f t="shared" si="5"/>
        <v>0</v>
      </c>
      <c r="BG130" s="254">
        <f t="shared" si="6"/>
        <v>0</v>
      </c>
      <c r="BH130" s="254">
        <f t="shared" si="7"/>
        <v>0</v>
      </c>
      <c r="BI130" s="254">
        <f t="shared" si="8"/>
        <v>0</v>
      </c>
      <c r="BJ130" s="164" t="s">
        <v>75</v>
      </c>
      <c r="BK130" s="254">
        <f t="shared" si="9"/>
        <v>0</v>
      </c>
      <c r="BL130" s="164" t="s">
        <v>121</v>
      </c>
      <c r="BM130" s="253" t="s">
        <v>228</v>
      </c>
    </row>
    <row r="131" spans="2:65" s="172" customFormat="1" ht="24.2" customHeight="1">
      <c r="B131" s="171"/>
      <c r="C131" s="255" t="s">
        <v>143</v>
      </c>
      <c r="D131" s="255" t="s">
        <v>202</v>
      </c>
      <c r="E131" s="256" t="s">
        <v>229</v>
      </c>
      <c r="F131" s="257" t="s">
        <v>230</v>
      </c>
      <c r="G131" s="258" t="s">
        <v>126</v>
      </c>
      <c r="H131" s="259">
        <v>37.950000000000003</v>
      </c>
      <c r="I131" s="162"/>
      <c r="J131" s="260">
        <f t="shared" si="0"/>
        <v>0</v>
      </c>
      <c r="K131" s="261"/>
      <c r="L131" s="262"/>
      <c r="M131" s="263" t="s">
        <v>1</v>
      </c>
      <c r="N131" s="264" t="s">
        <v>35</v>
      </c>
      <c r="O131" s="251">
        <v>0</v>
      </c>
      <c r="P131" s="251">
        <f t="shared" si="1"/>
        <v>0</v>
      </c>
      <c r="Q131" s="251">
        <v>1.7000000000000001E-4</v>
      </c>
      <c r="R131" s="251">
        <f t="shared" si="2"/>
        <v>6.4515000000000006E-3</v>
      </c>
      <c r="S131" s="251">
        <v>0</v>
      </c>
      <c r="T131" s="252">
        <f t="shared" si="3"/>
        <v>0</v>
      </c>
      <c r="AR131" s="253" t="s">
        <v>205</v>
      </c>
      <c r="AT131" s="253" t="s">
        <v>202</v>
      </c>
      <c r="AU131" s="253" t="s">
        <v>77</v>
      </c>
      <c r="AY131" s="164" t="s">
        <v>104</v>
      </c>
      <c r="BE131" s="254">
        <f t="shared" si="4"/>
        <v>0</v>
      </c>
      <c r="BF131" s="254">
        <f t="shared" si="5"/>
        <v>0</v>
      </c>
      <c r="BG131" s="254">
        <f t="shared" si="6"/>
        <v>0</v>
      </c>
      <c r="BH131" s="254">
        <f t="shared" si="7"/>
        <v>0</v>
      </c>
      <c r="BI131" s="254">
        <f t="shared" si="8"/>
        <v>0</v>
      </c>
      <c r="BJ131" s="164" t="s">
        <v>75</v>
      </c>
      <c r="BK131" s="254">
        <f t="shared" si="9"/>
        <v>0</v>
      </c>
      <c r="BL131" s="164" t="s">
        <v>121</v>
      </c>
      <c r="BM131" s="253" t="s">
        <v>231</v>
      </c>
    </row>
    <row r="132" spans="2:65" s="172" customFormat="1" ht="24.2" customHeight="1">
      <c r="B132" s="171"/>
      <c r="C132" s="242" t="s">
        <v>139</v>
      </c>
      <c r="D132" s="242" t="s">
        <v>107</v>
      </c>
      <c r="E132" s="243" t="s">
        <v>232</v>
      </c>
      <c r="F132" s="244" t="s">
        <v>233</v>
      </c>
      <c r="G132" s="245" t="s">
        <v>126</v>
      </c>
      <c r="H132" s="246">
        <v>102</v>
      </c>
      <c r="I132" s="161"/>
      <c r="J132" s="247">
        <f t="shared" si="0"/>
        <v>0</v>
      </c>
      <c r="K132" s="248"/>
      <c r="L132" s="171"/>
      <c r="M132" s="249" t="s">
        <v>1</v>
      </c>
      <c r="N132" s="250" t="s">
        <v>35</v>
      </c>
      <c r="O132" s="251">
        <v>0.09</v>
      </c>
      <c r="P132" s="251">
        <f t="shared" si="1"/>
        <v>9.18</v>
      </c>
      <c r="Q132" s="251">
        <v>0</v>
      </c>
      <c r="R132" s="251">
        <f t="shared" si="2"/>
        <v>0</v>
      </c>
      <c r="S132" s="251">
        <v>0</v>
      </c>
      <c r="T132" s="252">
        <f t="shared" si="3"/>
        <v>0</v>
      </c>
      <c r="AR132" s="253" t="s">
        <v>121</v>
      </c>
      <c r="AT132" s="253" t="s">
        <v>107</v>
      </c>
      <c r="AU132" s="253" t="s">
        <v>77</v>
      </c>
      <c r="AY132" s="164" t="s">
        <v>104</v>
      </c>
      <c r="BE132" s="254">
        <f t="shared" si="4"/>
        <v>0</v>
      </c>
      <c r="BF132" s="254">
        <f t="shared" si="5"/>
        <v>0</v>
      </c>
      <c r="BG132" s="254">
        <f t="shared" si="6"/>
        <v>0</v>
      </c>
      <c r="BH132" s="254">
        <f t="shared" si="7"/>
        <v>0</v>
      </c>
      <c r="BI132" s="254">
        <f t="shared" si="8"/>
        <v>0</v>
      </c>
      <c r="BJ132" s="164" t="s">
        <v>75</v>
      </c>
      <c r="BK132" s="254">
        <f t="shared" si="9"/>
        <v>0</v>
      </c>
      <c r="BL132" s="164" t="s">
        <v>121</v>
      </c>
      <c r="BM132" s="253" t="s">
        <v>234</v>
      </c>
    </row>
    <row r="133" spans="2:65" s="172" customFormat="1" ht="24.2" customHeight="1">
      <c r="B133" s="171"/>
      <c r="C133" s="255" t="s">
        <v>8</v>
      </c>
      <c r="D133" s="255" t="s">
        <v>202</v>
      </c>
      <c r="E133" s="256" t="s">
        <v>235</v>
      </c>
      <c r="F133" s="257" t="s">
        <v>236</v>
      </c>
      <c r="G133" s="258" t="s">
        <v>126</v>
      </c>
      <c r="H133" s="259">
        <v>117.3</v>
      </c>
      <c r="I133" s="162"/>
      <c r="J133" s="260">
        <f t="shared" si="0"/>
        <v>0</v>
      </c>
      <c r="K133" s="261"/>
      <c r="L133" s="262"/>
      <c r="M133" s="263" t="s">
        <v>1</v>
      </c>
      <c r="N133" s="264" t="s">
        <v>35</v>
      </c>
      <c r="O133" s="251">
        <v>0</v>
      </c>
      <c r="P133" s="251">
        <f t="shared" si="1"/>
        <v>0</v>
      </c>
      <c r="Q133" s="251">
        <v>2.5000000000000001E-4</v>
      </c>
      <c r="R133" s="251">
        <f t="shared" si="2"/>
        <v>2.9325E-2</v>
      </c>
      <c r="S133" s="251">
        <v>0</v>
      </c>
      <c r="T133" s="252">
        <f t="shared" si="3"/>
        <v>0</v>
      </c>
      <c r="AR133" s="253" t="s">
        <v>205</v>
      </c>
      <c r="AT133" s="253" t="s">
        <v>202</v>
      </c>
      <c r="AU133" s="253" t="s">
        <v>77</v>
      </c>
      <c r="AY133" s="164" t="s">
        <v>104</v>
      </c>
      <c r="BE133" s="254">
        <f t="shared" si="4"/>
        <v>0</v>
      </c>
      <c r="BF133" s="254">
        <f t="shared" si="5"/>
        <v>0</v>
      </c>
      <c r="BG133" s="254">
        <f t="shared" si="6"/>
        <v>0</v>
      </c>
      <c r="BH133" s="254">
        <f t="shared" si="7"/>
        <v>0</v>
      </c>
      <c r="BI133" s="254">
        <f t="shared" si="8"/>
        <v>0</v>
      </c>
      <c r="BJ133" s="164" t="s">
        <v>75</v>
      </c>
      <c r="BK133" s="254">
        <f t="shared" si="9"/>
        <v>0</v>
      </c>
      <c r="BL133" s="164" t="s">
        <v>121</v>
      </c>
      <c r="BM133" s="253" t="s">
        <v>237</v>
      </c>
    </row>
    <row r="134" spans="2:65" s="172" customFormat="1" ht="24.2" customHeight="1">
      <c r="B134" s="171"/>
      <c r="C134" s="242" t="s">
        <v>178</v>
      </c>
      <c r="D134" s="242" t="s">
        <v>107</v>
      </c>
      <c r="E134" s="243" t="s">
        <v>238</v>
      </c>
      <c r="F134" s="244" t="s">
        <v>239</v>
      </c>
      <c r="G134" s="245" t="s">
        <v>126</v>
      </c>
      <c r="H134" s="246">
        <v>28</v>
      </c>
      <c r="I134" s="161"/>
      <c r="J134" s="247">
        <f t="shared" si="0"/>
        <v>0</v>
      </c>
      <c r="K134" s="248"/>
      <c r="L134" s="171"/>
      <c r="M134" s="249" t="s">
        <v>1</v>
      </c>
      <c r="N134" s="250" t="s">
        <v>35</v>
      </c>
      <c r="O134" s="251">
        <v>2.1999999999999999E-2</v>
      </c>
      <c r="P134" s="251">
        <f t="shared" si="1"/>
        <v>0.61599999999999999</v>
      </c>
      <c r="Q134" s="251">
        <v>0</v>
      </c>
      <c r="R134" s="251">
        <f t="shared" si="2"/>
        <v>0</v>
      </c>
      <c r="S134" s="251">
        <v>0</v>
      </c>
      <c r="T134" s="252">
        <f t="shared" si="3"/>
        <v>0</v>
      </c>
      <c r="AR134" s="253" t="s">
        <v>121</v>
      </c>
      <c r="AT134" s="253" t="s">
        <v>107</v>
      </c>
      <c r="AU134" s="253" t="s">
        <v>77</v>
      </c>
      <c r="AY134" s="164" t="s">
        <v>104</v>
      </c>
      <c r="BE134" s="254">
        <f t="shared" si="4"/>
        <v>0</v>
      </c>
      <c r="BF134" s="254">
        <f t="shared" si="5"/>
        <v>0</v>
      </c>
      <c r="BG134" s="254">
        <f t="shared" si="6"/>
        <v>0</v>
      </c>
      <c r="BH134" s="254">
        <f t="shared" si="7"/>
        <v>0</v>
      </c>
      <c r="BI134" s="254">
        <f t="shared" si="8"/>
        <v>0</v>
      </c>
      <c r="BJ134" s="164" t="s">
        <v>75</v>
      </c>
      <c r="BK134" s="254">
        <f t="shared" si="9"/>
        <v>0</v>
      </c>
      <c r="BL134" s="164" t="s">
        <v>121</v>
      </c>
      <c r="BM134" s="253" t="s">
        <v>240</v>
      </c>
    </row>
    <row r="135" spans="2:65" s="172" customFormat="1" ht="24.2" customHeight="1">
      <c r="B135" s="171"/>
      <c r="C135" s="242" t="s">
        <v>147</v>
      </c>
      <c r="D135" s="242" t="s">
        <v>107</v>
      </c>
      <c r="E135" s="243" t="s">
        <v>241</v>
      </c>
      <c r="F135" s="244" t="s">
        <v>242</v>
      </c>
      <c r="G135" s="245" t="s">
        <v>215</v>
      </c>
      <c r="H135" s="246">
        <v>4</v>
      </c>
      <c r="I135" s="161"/>
      <c r="J135" s="247">
        <f t="shared" si="0"/>
        <v>0</v>
      </c>
      <c r="K135" s="248"/>
      <c r="L135" s="171"/>
      <c r="M135" s="249" t="s">
        <v>1</v>
      </c>
      <c r="N135" s="250" t="s">
        <v>35</v>
      </c>
      <c r="O135" s="251">
        <v>0.16200000000000001</v>
      </c>
      <c r="P135" s="251">
        <f t="shared" si="1"/>
        <v>0.64800000000000002</v>
      </c>
      <c r="Q135" s="251">
        <v>0</v>
      </c>
      <c r="R135" s="251">
        <f t="shared" si="2"/>
        <v>0</v>
      </c>
      <c r="S135" s="251">
        <v>0</v>
      </c>
      <c r="T135" s="252">
        <f t="shared" si="3"/>
        <v>0</v>
      </c>
      <c r="AR135" s="253" t="s">
        <v>121</v>
      </c>
      <c r="AT135" s="253" t="s">
        <v>107</v>
      </c>
      <c r="AU135" s="253" t="s">
        <v>77</v>
      </c>
      <c r="AY135" s="164" t="s">
        <v>104</v>
      </c>
      <c r="BE135" s="254">
        <f t="shared" si="4"/>
        <v>0</v>
      </c>
      <c r="BF135" s="254">
        <f t="shared" si="5"/>
        <v>0</v>
      </c>
      <c r="BG135" s="254">
        <f t="shared" si="6"/>
        <v>0</v>
      </c>
      <c r="BH135" s="254">
        <f t="shared" si="7"/>
        <v>0</v>
      </c>
      <c r="BI135" s="254">
        <f t="shared" si="8"/>
        <v>0</v>
      </c>
      <c r="BJ135" s="164" t="s">
        <v>75</v>
      </c>
      <c r="BK135" s="254">
        <f t="shared" si="9"/>
        <v>0</v>
      </c>
      <c r="BL135" s="164" t="s">
        <v>121</v>
      </c>
      <c r="BM135" s="253" t="s">
        <v>243</v>
      </c>
    </row>
    <row r="136" spans="2:65" s="172" customFormat="1" ht="24.2" customHeight="1">
      <c r="B136" s="171"/>
      <c r="C136" s="242" t="s">
        <v>151</v>
      </c>
      <c r="D136" s="242" t="s">
        <v>107</v>
      </c>
      <c r="E136" s="243" t="s">
        <v>244</v>
      </c>
      <c r="F136" s="244" t="s">
        <v>245</v>
      </c>
      <c r="G136" s="245" t="s">
        <v>215</v>
      </c>
      <c r="H136" s="246">
        <v>2</v>
      </c>
      <c r="I136" s="161"/>
      <c r="J136" s="247">
        <f t="shared" si="0"/>
        <v>0</v>
      </c>
      <c r="K136" s="248"/>
      <c r="L136" s="171"/>
      <c r="M136" s="249" t="s">
        <v>1</v>
      </c>
      <c r="N136" s="250" t="s">
        <v>35</v>
      </c>
      <c r="O136" s="251">
        <v>0.34799999999999998</v>
      </c>
      <c r="P136" s="251">
        <f t="shared" si="1"/>
        <v>0.69599999999999995</v>
      </c>
      <c r="Q136" s="251">
        <v>0</v>
      </c>
      <c r="R136" s="251">
        <f t="shared" si="2"/>
        <v>0</v>
      </c>
      <c r="S136" s="251">
        <v>0</v>
      </c>
      <c r="T136" s="252">
        <f t="shared" si="3"/>
        <v>0</v>
      </c>
      <c r="AR136" s="253" t="s">
        <v>121</v>
      </c>
      <c r="AT136" s="253" t="s">
        <v>107</v>
      </c>
      <c r="AU136" s="253" t="s">
        <v>77</v>
      </c>
      <c r="AY136" s="164" t="s">
        <v>104</v>
      </c>
      <c r="BE136" s="254">
        <f t="shared" si="4"/>
        <v>0</v>
      </c>
      <c r="BF136" s="254">
        <f t="shared" si="5"/>
        <v>0</v>
      </c>
      <c r="BG136" s="254">
        <f t="shared" si="6"/>
        <v>0</v>
      </c>
      <c r="BH136" s="254">
        <f t="shared" si="7"/>
        <v>0</v>
      </c>
      <c r="BI136" s="254">
        <f t="shared" si="8"/>
        <v>0</v>
      </c>
      <c r="BJ136" s="164" t="s">
        <v>75</v>
      </c>
      <c r="BK136" s="254">
        <f t="shared" si="9"/>
        <v>0</v>
      </c>
      <c r="BL136" s="164" t="s">
        <v>121</v>
      </c>
      <c r="BM136" s="253" t="s">
        <v>246</v>
      </c>
    </row>
    <row r="137" spans="2:65" s="172" customFormat="1" ht="16.5" customHeight="1">
      <c r="B137" s="171"/>
      <c r="C137" s="242" t="s">
        <v>121</v>
      </c>
      <c r="D137" s="242" t="s">
        <v>107</v>
      </c>
      <c r="E137" s="243" t="s">
        <v>247</v>
      </c>
      <c r="F137" s="244" t="s">
        <v>248</v>
      </c>
      <c r="G137" s="245" t="s">
        <v>215</v>
      </c>
      <c r="H137" s="246">
        <v>1</v>
      </c>
      <c r="I137" s="161"/>
      <c r="J137" s="247">
        <f t="shared" si="0"/>
        <v>0</v>
      </c>
      <c r="K137" s="248"/>
      <c r="L137" s="171"/>
      <c r="M137" s="249" t="s">
        <v>1</v>
      </c>
      <c r="N137" s="250" t="s">
        <v>35</v>
      </c>
      <c r="O137" s="251">
        <v>2.532</v>
      </c>
      <c r="P137" s="251">
        <f t="shared" si="1"/>
        <v>2.532</v>
      </c>
      <c r="Q137" s="251">
        <v>0</v>
      </c>
      <c r="R137" s="251">
        <f t="shared" si="2"/>
        <v>0</v>
      </c>
      <c r="S137" s="251">
        <v>0</v>
      </c>
      <c r="T137" s="252">
        <f t="shared" si="3"/>
        <v>0</v>
      </c>
      <c r="AR137" s="253" t="s">
        <v>121</v>
      </c>
      <c r="AT137" s="253" t="s">
        <v>107</v>
      </c>
      <c r="AU137" s="253" t="s">
        <v>77</v>
      </c>
      <c r="AY137" s="164" t="s">
        <v>104</v>
      </c>
      <c r="BE137" s="254">
        <f t="shared" si="4"/>
        <v>0</v>
      </c>
      <c r="BF137" s="254">
        <f t="shared" si="5"/>
        <v>0</v>
      </c>
      <c r="BG137" s="254">
        <f t="shared" si="6"/>
        <v>0</v>
      </c>
      <c r="BH137" s="254">
        <f t="shared" si="7"/>
        <v>0</v>
      </c>
      <c r="BI137" s="254">
        <f t="shared" si="8"/>
        <v>0</v>
      </c>
      <c r="BJ137" s="164" t="s">
        <v>75</v>
      </c>
      <c r="BK137" s="254">
        <f t="shared" si="9"/>
        <v>0</v>
      </c>
      <c r="BL137" s="164" t="s">
        <v>121</v>
      </c>
      <c r="BM137" s="253" t="s">
        <v>249</v>
      </c>
    </row>
    <row r="138" spans="2:65" s="172" customFormat="1" ht="24.2" customHeight="1">
      <c r="B138" s="171"/>
      <c r="C138" s="255" t="s">
        <v>250</v>
      </c>
      <c r="D138" s="255" t="s">
        <v>202</v>
      </c>
      <c r="E138" s="256" t="s">
        <v>251</v>
      </c>
      <c r="F138" s="257" t="s">
        <v>252</v>
      </c>
      <c r="G138" s="258" t="s">
        <v>1</v>
      </c>
      <c r="H138" s="259">
        <v>1</v>
      </c>
      <c r="I138" s="162"/>
      <c r="J138" s="260">
        <f t="shared" si="0"/>
        <v>0</v>
      </c>
      <c r="K138" s="261"/>
      <c r="L138" s="262"/>
      <c r="M138" s="263" t="s">
        <v>1</v>
      </c>
      <c r="N138" s="264" t="s">
        <v>35</v>
      </c>
      <c r="O138" s="251">
        <v>0</v>
      </c>
      <c r="P138" s="251">
        <f t="shared" si="1"/>
        <v>0</v>
      </c>
      <c r="Q138" s="251">
        <v>0</v>
      </c>
      <c r="R138" s="251">
        <f t="shared" si="2"/>
        <v>0</v>
      </c>
      <c r="S138" s="251">
        <v>0</v>
      </c>
      <c r="T138" s="252">
        <f t="shared" si="3"/>
        <v>0</v>
      </c>
      <c r="AR138" s="253" t="s">
        <v>205</v>
      </c>
      <c r="AT138" s="253" t="s">
        <v>202</v>
      </c>
      <c r="AU138" s="253" t="s">
        <v>77</v>
      </c>
      <c r="AY138" s="164" t="s">
        <v>104</v>
      </c>
      <c r="BE138" s="254">
        <f t="shared" si="4"/>
        <v>0</v>
      </c>
      <c r="BF138" s="254">
        <f t="shared" si="5"/>
        <v>0</v>
      </c>
      <c r="BG138" s="254">
        <f t="shared" si="6"/>
        <v>0</v>
      </c>
      <c r="BH138" s="254">
        <f t="shared" si="7"/>
        <v>0</v>
      </c>
      <c r="BI138" s="254">
        <f t="shared" si="8"/>
        <v>0</v>
      </c>
      <c r="BJ138" s="164" t="s">
        <v>75</v>
      </c>
      <c r="BK138" s="254">
        <f t="shared" si="9"/>
        <v>0</v>
      </c>
      <c r="BL138" s="164" t="s">
        <v>121</v>
      </c>
      <c r="BM138" s="253" t="s">
        <v>253</v>
      </c>
    </row>
    <row r="139" spans="2:65" s="172" customFormat="1" ht="24.2" customHeight="1">
      <c r="B139" s="171"/>
      <c r="C139" s="242" t="s">
        <v>254</v>
      </c>
      <c r="D139" s="242" t="s">
        <v>107</v>
      </c>
      <c r="E139" s="243" t="s">
        <v>255</v>
      </c>
      <c r="F139" s="244" t="s">
        <v>256</v>
      </c>
      <c r="G139" s="245" t="s">
        <v>215</v>
      </c>
      <c r="H139" s="246">
        <v>4</v>
      </c>
      <c r="I139" s="161"/>
      <c r="J139" s="247">
        <f t="shared" si="0"/>
        <v>0</v>
      </c>
      <c r="K139" s="248"/>
      <c r="L139" s="171"/>
      <c r="M139" s="249" t="s">
        <v>1</v>
      </c>
      <c r="N139" s="250" t="s">
        <v>35</v>
      </c>
      <c r="O139" s="251">
        <v>0.30599999999999999</v>
      </c>
      <c r="P139" s="251">
        <f t="shared" si="1"/>
        <v>1.224</v>
      </c>
      <c r="Q139" s="251">
        <v>0</v>
      </c>
      <c r="R139" s="251">
        <f t="shared" si="2"/>
        <v>0</v>
      </c>
      <c r="S139" s="251">
        <v>0</v>
      </c>
      <c r="T139" s="252">
        <f t="shared" si="3"/>
        <v>0</v>
      </c>
      <c r="AR139" s="253" t="s">
        <v>121</v>
      </c>
      <c r="AT139" s="253" t="s">
        <v>107</v>
      </c>
      <c r="AU139" s="253" t="s">
        <v>77</v>
      </c>
      <c r="AY139" s="164" t="s">
        <v>104</v>
      </c>
      <c r="BE139" s="254">
        <f t="shared" si="4"/>
        <v>0</v>
      </c>
      <c r="BF139" s="254">
        <f t="shared" si="5"/>
        <v>0</v>
      </c>
      <c r="BG139" s="254">
        <f t="shared" si="6"/>
        <v>0</v>
      </c>
      <c r="BH139" s="254">
        <f t="shared" si="7"/>
        <v>0</v>
      </c>
      <c r="BI139" s="254">
        <f t="shared" si="8"/>
        <v>0</v>
      </c>
      <c r="BJ139" s="164" t="s">
        <v>75</v>
      </c>
      <c r="BK139" s="254">
        <f t="shared" si="9"/>
        <v>0</v>
      </c>
      <c r="BL139" s="164" t="s">
        <v>121</v>
      </c>
      <c r="BM139" s="253" t="s">
        <v>257</v>
      </c>
    </row>
    <row r="140" spans="2:65" s="172" customFormat="1" ht="24.2" customHeight="1">
      <c r="B140" s="171"/>
      <c r="C140" s="255" t="s">
        <v>258</v>
      </c>
      <c r="D140" s="255" t="s">
        <v>202</v>
      </c>
      <c r="E140" s="256" t="s">
        <v>259</v>
      </c>
      <c r="F140" s="257" t="s">
        <v>260</v>
      </c>
      <c r="G140" s="258" t="s">
        <v>215</v>
      </c>
      <c r="H140" s="259">
        <v>4</v>
      </c>
      <c r="I140" s="162"/>
      <c r="J140" s="260">
        <f t="shared" si="0"/>
        <v>0</v>
      </c>
      <c r="K140" s="261"/>
      <c r="L140" s="262"/>
      <c r="M140" s="263" t="s">
        <v>1</v>
      </c>
      <c r="N140" s="264" t="s">
        <v>35</v>
      </c>
      <c r="O140" s="251">
        <v>0</v>
      </c>
      <c r="P140" s="251">
        <f t="shared" si="1"/>
        <v>0</v>
      </c>
      <c r="Q140" s="251">
        <v>9.0000000000000006E-5</v>
      </c>
      <c r="R140" s="251">
        <f t="shared" si="2"/>
        <v>3.6000000000000002E-4</v>
      </c>
      <c r="S140" s="251">
        <v>0</v>
      </c>
      <c r="T140" s="252">
        <f t="shared" si="3"/>
        <v>0</v>
      </c>
      <c r="AR140" s="253" t="s">
        <v>205</v>
      </c>
      <c r="AT140" s="253" t="s">
        <v>202</v>
      </c>
      <c r="AU140" s="253" t="s">
        <v>77</v>
      </c>
      <c r="AY140" s="164" t="s">
        <v>104</v>
      </c>
      <c r="BE140" s="254">
        <f t="shared" si="4"/>
        <v>0</v>
      </c>
      <c r="BF140" s="254">
        <f t="shared" si="5"/>
        <v>0</v>
      </c>
      <c r="BG140" s="254">
        <f t="shared" si="6"/>
        <v>0</v>
      </c>
      <c r="BH140" s="254">
        <f t="shared" si="7"/>
        <v>0</v>
      </c>
      <c r="BI140" s="254">
        <f t="shared" si="8"/>
        <v>0</v>
      </c>
      <c r="BJ140" s="164" t="s">
        <v>75</v>
      </c>
      <c r="BK140" s="254">
        <f t="shared" si="9"/>
        <v>0</v>
      </c>
      <c r="BL140" s="164" t="s">
        <v>121</v>
      </c>
      <c r="BM140" s="253" t="s">
        <v>261</v>
      </c>
    </row>
    <row r="141" spans="2:65" s="172" customFormat="1" ht="33" customHeight="1">
      <c r="B141" s="171"/>
      <c r="C141" s="242" t="s">
        <v>262</v>
      </c>
      <c r="D141" s="242" t="s">
        <v>107</v>
      </c>
      <c r="E141" s="243" t="s">
        <v>263</v>
      </c>
      <c r="F141" s="244" t="s">
        <v>264</v>
      </c>
      <c r="G141" s="245" t="s">
        <v>215</v>
      </c>
      <c r="H141" s="246">
        <v>24</v>
      </c>
      <c r="I141" s="161"/>
      <c r="J141" s="247">
        <f t="shared" si="0"/>
        <v>0</v>
      </c>
      <c r="K141" s="248"/>
      <c r="L141" s="171"/>
      <c r="M141" s="249" t="s">
        <v>1</v>
      </c>
      <c r="N141" s="250" t="s">
        <v>35</v>
      </c>
      <c r="O141" s="251">
        <v>1.3340000000000001</v>
      </c>
      <c r="P141" s="251">
        <f t="shared" si="1"/>
        <v>32.016000000000005</v>
      </c>
      <c r="Q141" s="251">
        <v>0</v>
      </c>
      <c r="R141" s="251">
        <f t="shared" si="2"/>
        <v>0</v>
      </c>
      <c r="S141" s="251">
        <v>0</v>
      </c>
      <c r="T141" s="252">
        <f t="shared" si="3"/>
        <v>0</v>
      </c>
      <c r="AR141" s="253" t="s">
        <v>121</v>
      </c>
      <c r="AT141" s="253" t="s">
        <v>107</v>
      </c>
      <c r="AU141" s="253" t="s">
        <v>77</v>
      </c>
      <c r="AY141" s="164" t="s">
        <v>104</v>
      </c>
      <c r="BE141" s="254">
        <f t="shared" si="4"/>
        <v>0</v>
      </c>
      <c r="BF141" s="254">
        <f t="shared" si="5"/>
        <v>0</v>
      </c>
      <c r="BG141" s="254">
        <f t="shared" si="6"/>
        <v>0</v>
      </c>
      <c r="BH141" s="254">
        <f t="shared" si="7"/>
        <v>0</v>
      </c>
      <c r="BI141" s="254">
        <f t="shared" si="8"/>
        <v>0</v>
      </c>
      <c r="BJ141" s="164" t="s">
        <v>75</v>
      </c>
      <c r="BK141" s="254">
        <f t="shared" si="9"/>
        <v>0</v>
      </c>
      <c r="BL141" s="164" t="s">
        <v>121</v>
      </c>
      <c r="BM141" s="253" t="s">
        <v>265</v>
      </c>
    </row>
    <row r="142" spans="2:65" s="172" customFormat="1" ht="24.2" customHeight="1">
      <c r="B142" s="171"/>
      <c r="C142" s="255" t="s">
        <v>7</v>
      </c>
      <c r="D142" s="255" t="s">
        <v>202</v>
      </c>
      <c r="E142" s="256" t="s">
        <v>266</v>
      </c>
      <c r="F142" s="257" t="s">
        <v>267</v>
      </c>
      <c r="G142" s="258" t="s">
        <v>215</v>
      </c>
      <c r="H142" s="259">
        <v>24</v>
      </c>
      <c r="I142" s="162"/>
      <c r="J142" s="260">
        <f t="shared" si="0"/>
        <v>0</v>
      </c>
      <c r="K142" s="261"/>
      <c r="L142" s="262"/>
      <c r="M142" s="263" t="s">
        <v>1</v>
      </c>
      <c r="N142" s="264" t="s">
        <v>35</v>
      </c>
      <c r="O142" s="251">
        <v>0</v>
      </c>
      <c r="P142" s="251">
        <f t="shared" si="1"/>
        <v>0</v>
      </c>
      <c r="Q142" s="251">
        <v>1.1000000000000001E-3</v>
      </c>
      <c r="R142" s="251">
        <f t="shared" si="2"/>
        <v>2.64E-2</v>
      </c>
      <c r="S142" s="251">
        <v>0</v>
      </c>
      <c r="T142" s="252">
        <f t="shared" si="3"/>
        <v>0</v>
      </c>
      <c r="AR142" s="253" t="s">
        <v>205</v>
      </c>
      <c r="AT142" s="253" t="s">
        <v>202</v>
      </c>
      <c r="AU142" s="253" t="s">
        <v>77</v>
      </c>
      <c r="AY142" s="164" t="s">
        <v>104</v>
      </c>
      <c r="BE142" s="254">
        <f t="shared" si="4"/>
        <v>0</v>
      </c>
      <c r="BF142" s="254">
        <f t="shared" si="5"/>
        <v>0</v>
      </c>
      <c r="BG142" s="254">
        <f t="shared" si="6"/>
        <v>0</v>
      </c>
      <c r="BH142" s="254">
        <f t="shared" si="7"/>
        <v>0</v>
      </c>
      <c r="BI142" s="254">
        <f t="shared" si="8"/>
        <v>0</v>
      </c>
      <c r="BJ142" s="164" t="s">
        <v>75</v>
      </c>
      <c r="BK142" s="254">
        <f t="shared" si="9"/>
        <v>0</v>
      </c>
      <c r="BL142" s="164" t="s">
        <v>121</v>
      </c>
      <c r="BM142" s="253" t="s">
        <v>268</v>
      </c>
    </row>
    <row r="143" spans="2:65" s="172" customFormat="1" ht="21.75" customHeight="1">
      <c r="B143" s="171"/>
      <c r="C143" s="242" t="s">
        <v>269</v>
      </c>
      <c r="D143" s="242" t="s">
        <v>107</v>
      </c>
      <c r="E143" s="243" t="s">
        <v>270</v>
      </c>
      <c r="F143" s="244" t="s">
        <v>271</v>
      </c>
      <c r="G143" s="245" t="s">
        <v>215</v>
      </c>
      <c r="H143" s="246">
        <v>12</v>
      </c>
      <c r="I143" s="161"/>
      <c r="J143" s="247">
        <f t="shared" si="0"/>
        <v>0</v>
      </c>
      <c r="K143" s="248"/>
      <c r="L143" s="171"/>
      <c r="M143" s="249" t="s">
        <v>1</v>
      </c>
      <c r="N143" s="250" t="s">
        <v>35</v>
      </c>
      <c r="O143" s="251">
        <v>0.34100000000000003</v>
      </c>
      <c r="P143" s="251">
        <f t="shared" si="1"/>
        <v>4.0920000000000005</v>
      </c>
      <c r="Q143" s="251">
        <v>0</v>
      </c>
      <c r="R143" s="251">
        <f t="shared" si="2"/>
        <v>0</v>
      </c>
      <c r="S143" s="251">
        <v>0</v>
      </c>
      <c r="T143" s="252">
        <f t="shared" si="3"/>
        <v>0</v>
      </c>
      <c r="AR143" s="253" t="s">
        <v>121</v>
      </c>
      <c r="AT143" s="253" t="s">
        <v>107</v>
      </c>
      <c r="AU143" s="253" t="s">
        <v>77</v>
      </c>
      <c r="AY143" s="164" t="s">
        <v>104</v>
      </c>
      <c r="BE143" s="254">
        <f t="shared" si="4"/>
        <v>0</v>
      </c>
      <c r="BF143" s="254">
        <f t="shared" si="5"/>
        <v>0</v>
      </c>
      <c r="BG143" s="254">
        <f t="shared" si="6"/>
        <v>0</v>
      </c>
      <c r="BH143" s="254">
        <f t="shared" si="7"/>
        <v>0</v>
      </c>
      <c r="BI143" s="254">
        <f t="shared" si="8"/>
        <v>0</v>
      </c>
      <c r="BJ143" s="164" t="s">
        <v>75</v>
      </c>
      <c r="BK143" s="254">
        <f t="shared" si="9"/>
        <v>0</v>
      </c>
      <c r="BL143" s="164" t="s">
        <v>121</v>
      </c>
      <c r="BM143" s="253" t="s">
        <v>272</v>
      </c>
    </row>
    <row r="144" spans="2:65" s="172" customFormat="1" ht="16.5" customHeight="1">
      <c r="B144" s="171"/>
      <c r="C144" s="255" t="s">
        <v>273</v>
      </c>
      <c r="D144" s="255" t="s">
        <v>202</v>
      </c>
      <c r="E144" s="256" t="s">
        <v>274</v>
      </c>
      <c r="F144" s="257" t="s">
        <v>275</v>
      </c>
      <c r="G144" s="258" t="s">
        <v>215</v>
      </c>
      <c r="H144" s="259">
        <v>12</v>
      </c>
      <c r="I144" s="162"/>
      <c r="J144" s="260">
        <f t="shared" si="0"/>
        <v>0</v>
      </c>
      <c r="K144" s="261"/>
      <c r="L144" s="262"/>
      <c r="M144" s="263" t="s">
        <v>1</v>
      </c>
      <c r="N144" s="264" t="s">
        <v>35</v>
      </c>
      <c r="O144" s="251">
        <v>0</v>
      </c>
      <c r="P144" s="251">
        <f t="shared" si="1"/>
        <v>0</v>
      </c>
      <c r="Q144" s="251">
        <v>2.0000000000000002E-5</v>
      </c>
      <c r="R144" s="251">
        <f t="shared" si="2"/>
        <v>2.4000000000000003E-4</v>
      </c>
      <c r="S144" s="251">
        <v>0</v>
      </c>
      <c r="T144" s="252">
        <f t="shared" si="3"/>
        <v>0</v>
      </c>
      <c r="AR144" s="253" t="s">
        <v>205</v>
      </c>
      <c r="AT144" s="253" t="s">
        <v>202</v>
      </c>
      <c r="AU144" s="253" t="s">
        <v>77</v>
      </c>
      <c r="AY144" s="164" t="s">
        <v>104</v>
      </c>
      <c r="BE144" s="254">
        <f t="shared" si="4"/>
        <v>0</v>
      </c>
      <c r="BF144" s="254">
        <f t="shared" si="5"/>
        <v>0</v>
      </c>
      <c r="BG144" s="254">
        <f t="shared" si="6"/>
        <v>0</v>
      </c>
      <c r="BH144" s="254">
        <f t="shared" si="7"/>
        <v>0</v>
      </c>
      <c r="BI144" s="254">
        <f t="shared" si="8"/>
        <v>0</v>
      </c>
      <c r="BJ144" s="164" t="s">
        <v>75</v>
      </c>
      <c r="BK144" s="254">
        <f t="shared" si="9"/>
        <v>0</v>
      </c>
      <c r="BL144" s="164" t="s">
        <v>121</v>
      </c>
      <c r="BM144" s="253" t="s">
        <v>276</v>
      </c>
    </row>
    <row r="145" spans="2:65" s="172" customFormat="1" ht="24.2" customHeight="1">
      <c r="B145" s="171"/>
      <c r="C145" s="242" t="s">
        <v>277</v>
      </c>
      <c r="D145" s="242" t="s">
        <v>107</v>
      </c>
      <c r="E145" s="243" t="s">
        <v>278</v>
      </c>
      <c r="F145" s="244" t="s">
        <v>279</v>
      </c>
      <c r="G145" s="245" t="s">
        <v>215</v>
      </c>
      <c r="H145" s="246">
        <v>1</v>
      </c>
      <c r="I145" s="161"/>
      <c r="J145" s="247">
        <f t="shared" si="0"/>
        <v>0</v>
      </c>
      <c r="K145" s="248"/>
      <c r="L145" s="171"/>
      <c r="M145" s="249" t="s">
        <v>1</v>
      </c>
      <c r="N145" s="250" t="s">
        <v>35</v>
      </c>
      <c r="O145" s="251">
        <v>12.398</v>
      </c>
      <c r="P145" s="251">
        <f t="shared" si="1"/>
        <v>12.398</v>
      </c>
      <c r="Q145" s="251">
        <v>0</v>
      </c>
      <c r="R145" s="251">
        <f t="shared" si="2"/>
        <v>0</v>
      </c>
      <c r="S145" s="251">
        <v>0</v>
      </c>
      <c r="T145" s="252">
        <f t="shared" si="3"/>
        <v>0</v>
      </c>
      <c r="AR145" s="253" t="s">
        <v>121</v>
      </c>
      <c r="AT145" s="253" t="s">
        <v>107</v>
      </c>
      <c r="AU145" s="253" t="s">
        <v>77</v>
      </c>
      <c r="AY145" s="164" t="s">
        <v>104</v>
      </c>
      <c r="BE145" s="254">
        <f t="shared" si="4"/>
        <v>0</v>
      </c>
      <c r="BF145" s="254">
        <f t="shared" si="5"/>
        <v>0</v>
      </c>
      <c r="BG145" s="254">
        <f t="shared" si="6"/>
        <v>0</v>
      </c>
      <c r="BH145" s="254">
        <f t="shared" si="7"/>
        <v>0</v>
      </c>
      <c r="BI145" s="254">
        <f t="shared" si="8"/>
        <v>0</v>
      </c>
      <c r="BJ145" s="164" t="s">
        <v>75</v>
      </c>
      <c r="BK145" s="254">
        <f t="shared" si="9"/>
        <v>0</v>
      </c>
      <c r="BL145" s="164" t="s">
        <v>121</v>
      </c>
      <c r="BM145" s="253" t="s">
        <v>280</v>
      </c>
    </row>
    <row r="146" spans="2:65" s="172" customFormat="1" ht="16.5" customHeight="1">
      <c r="B146" s="171"/>
      <c r="C146" s="242" t="s">
        <v>281</v>
      </c>
      <c r="D146" s="242" t="s">
        <v>107</v>
      </c>
      <c r="E146" s="243" t="s">
        <v>282</v>
      </c>
      <c r="F146" s="244" t="s">
        <v>283</v>
      </c>
      <c r="G146" s="245" t="s">
        <v>284</v>
      </c>
      <c r="H146" s="246">
        <v>0.7</v>
      </c>
      <c r="I146" s="161"/>
      <c r="J146" s="247">
        <f t="shared" si="0"/>
        <v>0</v>
      </c>
      <c r="K146" s="248"/>
      <c r="L146" s="171"/>
      <c r="M146" s="249" t="s">
        <v>1</v>
      </c>
      <c r="N146" s="250" t="s">
        <v>35</v>
      </c>
      <c r="O146" s="251">
        <v>8.7270000000000003</v>
      </c>
      <c r="P146" s="251">
        <f t="shared" si="1"/>
        <v>6.1089000000000002</v>
      </c>
      <c r="Q146" s="251">
        <v>0</v>
      </c>
      <c r="R146" s="251">
        <f t="shared" si="2"/>
        <v>0</v>
      </c>
      <c r="S146" s="251">
        <v>0</v>
      </c>
      <c r="T146" s="252">
        <f t="shared" si="3"/>
        <v>0</v>
      </c>
      <c r="AR146" s="253" t="s">
        <v>121</v>
      </c>
      <c r="AT146" s="253" t="s">
        <v>107</v>
      </c>
      <c r="AU146" s="253" t="s">
        <v>77</v>
      </c>
      <c r="AY146" s="164" t="s">
        <v>104</v>
      </c>
      <c r="BE146" s="254">
        <f t="shared" si="4"/>
        <v>0</v>
      </c>
      <c r="BF146" s="254">
        <f t="shared" si="5"/>
        <v>0</v>
      </c>
      <c r="BG146" s="254">
        <f t="shared" si="6"/>
        <v>0</v>
      </c>
      <c r="BH146" s="254">
        <f t="shared" si="7"/>
        <v>0</v>
      </c>
      <c r="BI146" s="254">
        <f t="shared" si="8"/>
        <v>0</v>
      </c>
      <c r="BJ146" s="164" t="s">
        <v>75</v>
      </c>
      <c r="BK146" s="254">
        <f t="shared" si="9"/>
        <v>0</v>
      </c>
      <c r="BL146" s="164" t="s">
        <v>121</v>
      </c>
      <c r="BM146" s="253" t="s">
        <v>285</v>
      </c>
    </row>
    <row r="147" spans="2:65" s="172" customFormat="1" ht="24.2" customHeight="1">
      <c r="B147" s="171"/>
      <c r="C147" s="242" t="s">
        <v>286</v>
      </c>
      <c r="D147" s="242" t="s">
        <v>107</v>
      </c>
      <c r="E147" s="243" t="s">
        <v>287</v>
      </c>
      <c r="F147" s="244" t="s">
        <v>288</v>
      </c>
      <c r="G147" s="245" t="s">
        <v>289</v>
      </c>
      <c r="H147" s="246">
        <v>0.08</v>
      </c>
      <c r="I147" s="161"/>
      <c r="J147" s="247">
        <f t="shared" si="0"/>
        <v>0</v>
      </c>
      <c r="K147" s="248"/>
      <c r="L147" s="171"/>
      <c r="M147" s="249" t="s">
        <v>1</v>
      </c>
      <c r="N147" s="250" t="s">
        <v>35</v>
      </c>
      <c r="O147" s="251">
        <v>4.1269999999999998</v>
      </c>
      <c r="P147" s="251">
        <f t="shared" si="1"/>
        <v>0.33016000000000001</v>
      </c>
      <c r="Q147" s="251">
        <v>0</v>
      </c>
      <c r="R147" s="251">
        <f t="shared" si="2"/>
        <v>0</v>
      </c>
      <c r="S147" s="251">
        <v>0</v>
      </c>
      <c r="T147" s="252">
        <f t="shared" si="3"/>
        <v>0</v>
      </c>
      <c r="AR147" s="253" t="s">
        <v>121</v>
      </c>
      <c r="AT147" s="253" t="s">
        <v>107</v>
      </c>
      <c r="AU147" s="253" t="s">
        <v>77</v>
      </c>
      <c r="AY147" s="164" t="s">
        <v>104</v>
      </c>
      <c r="BE147" s="254">
        <f t="shared" si="4"/>
        <v>0</v>
      </c>
      <c r="BF147" s="254">
        <f t="shared" si="5"/>
        <v>0</v>
      </c>
      <c r="BG147" s="254">
        <f t="shared" si="6"/>
        <v>0</v>
      </c>
      <c r="BH147" s="254">
        <f t="shared" si="7"/>
        <v>0</v>
      </c>
      <c r="BI147" s="254">
        <f t="shared" si="8"/>
        <v>0</v>
      </c>
      <c r="BJ147" s="164" t="s">
        <v>75</v>
      </c>
      <c r="BK147" s="254">
        <f t="shared" si="9"/>
        <v>0</v>
      </c>
      <c r="BL147" s="164" t="s">
        <v>121</v>
      </c>
      <c r="BM147" s="253" t="s">
        <v>290</v>
      </c>
    </row>
    <row r="148" spans="2:65" s="231" customFormat="1" ht="25.9" customHeight="1">
      <c r="B148" s="230"/>
      <c r="D148" s="232" t="s">
        <v>69</v>
      </c>
      <c r="E148" s="233" t="s">
        <v>291</v>
      </c>
      <c r="F148" s="233" t="s">
        <v>292</v>
      </c>
      <c r="J148" s="234">
        <f>BK148</f>
        <v>0</v>
      </c>
      <c r="L148" s="230"/>
      <c r="M148" s="235"/>
      <c r="P148" s="236">
        <f>SUM(P149:P154)</f>
        <v>0</v>
      </c>
      <c r="R148" s="236">
        <f>SUM(R149:R154)</f>
        <v>0</v>
      </c>
      <c r="T148" s="237">
        <f>SUM(T149:T154)</f>
        <v>0</v>
      </c>
      <c r="AR148" s="232" t="s">
        <v>111</v>
      </c>
      <c r="AT148" s="238" t="s">
        <v>69</v>
      </c>
      <c r="AU148" s="238" t="s">
        <v>70</v>
      </c>
      <c r="AY148" s="232" t="s">
        <v>104</v>
      </c>
      <c r="BK148" s="239">
        <f>SUM(BK149:BK154)</f>
        <v>0</v>
      </c>
    </row>
    <row r="149" spans="2:65" s="172" customFormat="1" ht="16.5" customHeight="1">
      <c r="B149" s="171"/>
      <c r="C149" s="242" t="s">
        <v>293</v>
      </c>
      <c r="D149" s="242" t="s">
        <v>107</v>
      </c>
      <c r="E149" s="243" t="s">
        <v>183</v>
      </c>
      <c r="F149" s="244" t="s">
        <v>294</v>
      </c>
      <c r="G149" s="245" t="s">
        <v>295</v>
      </c>
      <c r="H149" s="246">
        <v>6</v>
      </c>
      <c r="I149" s="161"/>
      <c r="J149" s="247">
        <f t="shared" ref="J149:J154" si="10">ROUND(I149*H149,2)</f>
        <v>0</v>
      </c>
      <c r="K149" s="248"/>
      <c r="L149" s="171"/>
      <c r="M149" s="249" t="s">
        <v>1</v>
      </c>
      <c r="N149" s="250" t="s">
        <v>35</v>
      </c>
      <c r="O149" s="251">
        <v>0</v>
      </c>
      <c r="P149" s="251">
        <f t="shared" ref="P149:P154" si="11">O149*H149</f>
        <v>0</v>
      </c>
      <c r="Q149" s="251">
        <v>0</v>
      </c>
      <c r="R149" s="251">
        <f t="shared" ref="R149:R154" si="12">Q149*H149</f>
        <v>0</v>
      </c>
      <c r="S149" s="251">
        <v>0</v>
      </c>
      <c r="T149" s="252">
        <f t="shared" ref="T149:T154" si="13">S149*H149</f>
        <v>0</v>
      </c>
      <c r="AR149" s="253" t="s">
        <v>296</v>
      </c>
      <c r="AT149" s="253" t="s">
        <v>107</v>
      </c>
      <c r="AU149" s="253" t="s">
        <v>75</v>
      </c>
      <c r="AY149" s="164" t="s">
        <v>104</v>
      </c>
      <c r="BE149" s="254">
        <f t="shared" ref="BE149:BE154" si="14">IF(N149="základní",J149,0)</f>
        <v>0</v>
      </c>
      <c r="BF149" s="254">
        <f t="shared" ref="BF149:BF154" si="15">IF(N149="snížená",J149,0)</f>
        <v>0</v>
      </c>
      <c r="BG149" s="254">
        <f t="shared" ref="BG149:BG154" si="16">IF(N149="zákl. přenesená",J149,0)</f>
        <v>0</v>
      </c>
      <c r="BH149" s="254">
        <f t="shared" ref="BH149:BH154" si="17">IF(N149="sníž. přenesená",J149,0)</f>
        <v>0</v>
      </c>
      <c r="BI149" s="254">
        <f t="shared" ref="BI149:BI154" si="18">IF(N149="nulová",J149,0)</f>
        <v>0</v>
      </c>
      <c r="BJ149" s="164" t="s">
        <v>75</v>
      </c>
      <c r="BK149" s="254">
        <f t="shared" ref="BK149:BK154" si="19">ROUND(I149*H149,2)</f>
        <v>0</v>
      </c>
      <c r="BL149" s="164" t="s">
        <v>296</v>
      </c>
      <c r="BM149" s="253" t="s">
        <v>297</v>
      </c>
    </row>
    <row r="150" spans="2:65" s="172" customFormat="1" ht="16.5" customHeight="1">
      <c r="B150" s="171"/>
      <c r="C150" s="242" t="s">
        <v>298</v>
      </c>
      <c r="D150" s="242" t="s">
        <v>107</v>
      </c>
      <c r="E150" s="243" t="s">
        <v>184</v>
      </c>
      <c r="F150" s="244" t="s">
        <v>299</v>
      </c>
      <c r="G150" s="245" t="s">
        <v>181</v>
      </c>
      <c r="H150" s="246">
        <v>1</v>
      </c>
      <c r="I150" s="161"/>
      <c r="J150" s="247">
        <f t="shared" si="10"/>
        <v>0</v>
      </c>
      <c r="K150" s="248"/>
      <c r="L150" s="171"/>
      <c r="M150" s="249" t="s">
        <v>1</v>
      </c>
      <c r="N150" s="250" t="s">
        <v>35</v>
      </c>
      <c r="O150" s="251">
        <v>0</v>
      </c>
      <c r="P150" s="251">
        <f t="shared" si="11"/>
        <v>0</v>
      </c>
      <c r="Q150" s="251">
        <v>0</v>
      </c>
      <c r="R150" s="251">
        <f t="shared" si="12"/>
        <v>0</v>
      </c>
      <c r="S150" s="251">
        <v>0</v>
      </c>
      <c r="T150" s="252">
        <f t="shared" si="13"/>
        <v>0</v>
      </c>
      <c r="AR150" s="253" t="s">
        <v>296</v>
      </c>
      <c r="AT150" s="253" t="s">
        <v>107</v>
      </c>
      <c r="AU150" s="253" t="s">
        <v>75</v>
      </c>
      <c r="AY150" s="164" t="s">
        <v>104</v>
      </c>
      <c r="BE150" s="254">
        <f t="shared" si="14"/>
        <v>0</v>
      </c>
      <c r="BF150" s="254">
        <f t="shared" si="15"/>
        <v>0</v>
      </c>
      <c r="BG150" s="254">
        <f t="shared" si="16"/>
        <v>0</v>
      </c>
      <c r="BH150" s="254">
        <f t="shared" si="17"/>
        <v>0</v>
      </c>
      <c r="BI150" s="254">
        <f t="shared" si="18"/>
        <v>0</v>
      </c>
      <c r="BJ150" s="164" t="s">
        <v>75</v>
      </c>
      <c r="BK150" s="254">
        <f t="shared" si="19"/>
        <v>0</v>
      </c>
      <c r="BL150" s="164" t="s">
        <v>296</v>
      </c>
      <c r="BM150" s="253" t="s">
        <v>300</v>
      </c>
    </row>
    <row r="151" spans="2:65" s="172" customFormat="1" ht="16.5" customHeight="1">
      <c r="B151" s="171"/>
      <c r="C151" s="242" t="s">
        <v>301</v>
      </c>
      <c r="D151" s="242" t="s">
        <v>107</v>
      </c>
      <c r="E151" s="243" t="s">
        <v>189</v>
      </c>
      <c r="F151" s="244" t="s">
        <v>302</v>
      </c>
      <c r="G151" s="245" t="s">
        <v>181</v>
      </c>
      <c r="H151" s="246">
        <v>1</v>
      </c>
      <c r="I151" s="161"/>
      <c r="J151" s="247">
        <f t="shared" si="10"/>
        <v>0</v>
      </c>
      <c r="K151" s="248"/>
      <c r="L151" s="171"/>
      <c r="M151" s="249" t="s">
        <v>1</v>
      </c>
      <c r="N151" s="250" t="s">
        <v>35</v>
      </c>
      <c r="O151" s="251">
        <v>0</v>
      </c>
      <c r="P151" s="251">
        <f t="shared" si="11"/>
        <v>0</v>
      </c>
      <c r="Q151" s="251">
        <v>0</v>
      </c>
      <c r="R151" s="251">
        <f t="shared" si="12"/>
        <v>0</v>
      </c>
      <c r="S151" s="251">
        <v>0</v>
      </c>
      <c r="T151" s="252">
        <f t="shared" si="13"/>
        <v>0</v>
      </c>
      <c r="AR151" s="253" t="s">
        <v>296</v>
      </c>
      <c r="AT151" s="253" t="s">
        <v>107</v>
      </c>
      <c r="AU151" s="253" t="s">
        <v>75</v>
      </c>
      <c r="AY151" s="164" t="s">
        <v>104</v>
      </c>
      <c r="BE151" s="254">
        <f t="shared" si="14"/>
        <v>0</v>
      </c>
      <c r="BF151" s="254">
        <f t="shared" si="15"/>
        <v>0</v>
      </c>
      <c r="BG151" s="254">
        <f t="shared" si="16"/>
        <v>0</v>
      </c>
      <c r="BH151" s="254">
        <f t="shared" si="17"/>
        <v>0</v>
      </c>
      <c r="BI151" s="254">
        <f t="shared" si="18"/>
        <v>0</v>
      </c>
      <c r="BJ151" s="164" t="s">
        <v>75</v>
      </c>
      <c r="BK151" s="254">
        <f t="shared" si="19"/>
        <v>0</v>
      </c>
      <c r="BL151" s="164" t="s">
        <v>296</v>
      </c>
      <c r="BM151" s="253" t="s">
        <v>303</v>
      </c>
    </row>
    <row r="152" spans="2:65" s="172" customFormat="1" ht="16.5" customHeight="1">
      <c r="B152" s="171"/>
      <c r="C152" s="242" t="s">
        <v>304</v>
      </c>
      <c r="D152" s="242" t="s">
        <v>107</v>
      </c>
      <c r="E152" s="243" t="s">
        <v>305</v>
      </c>
      <c r="F152" s="244" t="s">
        <v>306</v>
      </c>
      <c r="G152" s="245" t="s">
        <v>181</v>
      </c>
      <c r="H152" s="246">
        <v>1</v>
      </c>
      <c r="I152" s="161"/>
      <c r="J152" s="247">
        <f t="shared" si="10"/>
        <v>0</v>
      </c>
      <c r="K152" s="248"/>
      <c r="L152" s="171"/>
      <c r="M152" s="249" t="s">
        <v>1</v>
      </c>
      <c r="N152" s="250" t="s">
        <v>35</v>
      </c>
      <c r="O152" s="251">
        <v>0</v>
      </c>
      <c r="P152" s="251">
        <f t="shared" si="11"/>
        <v>0</v>
      </c>
      <c r="Q152" s="251">
        <v>0</v>
      </c>
      <c r="R152" s="251">
        <f t="shared" si="12"/>
        <v>0</v>
      </c>
      <c r="S152" s="251">
        <v>0</v>
      </c>
      <c r="T152" s="252">
        <f t="shared" si="13"/>
        <v>0</v>
      </c>
      <c r="AR152" s="253" t="s">
        <v>296</v>
      </c>
      <c r="AT152" s="253" t="s">
        <v>107</v>
      </c>
      <c r="AU152" s="253" t="s">
        <v>75</v>
      </c>
      <c r="AY152" s="164" t="s">
        <v>104</v>
      </c>
      <c r="BE152" s="254">
        <f t="shared" si="14"/>
        <v>0</v>
      </c>
      <c r="BF152" s="254">
        <f t="shared" si="15"/>
        <v>0</v>
      </c>
      <c r="BG152" s="254">
        <f t="shared" si="16"/>
        <v>0</v>
      </c>
      <c r="BH152" s="254">
        <f t="shared" si="17"/>
        <v>0</v>
      </c>
      <c r="BI152" s="254">
        <f t="shared" si="18"/>
        <v>0</v>
      </c>
      <c r="BJ152" s="164" t="s">
        <v>75</v>
      </c>
      <c r="BK152" s="254">
        <f t="shared" si="19"/>
        <v>0</v>
      </c>
      <c r="BL152" s="164" t="s">
        <v>296</v>
      </c>
      <c r="BM152" s="253" t="s">
        <v>307</v>
      </c>
    </row>
    <row r="153" spans="2:65" s="172" customFormat="1" ht="16.5" customHeight="1">
      <c r="B153" s="171"/>
      <c r="C153" s="242" t="s">
        <v>308</v>
      </c>
      <c r="D153" s="242" t="s">
        <v>107</v>
      </c>
      <c r="E153" s="243" t="s">
        <v>309</v>
      </c>
      <c r="F153" s="244" t="s">
        <v>310</v>
      </c>
      <c r="G153" s="245" t="s">
        <v>295</v>
      </c>
      <c r="H153" s="246">
        <v>4</v>
      </c>
      <c r="I153" s="161"/>
      <c r="J153" s="247">
        <f t="shared" si="10"/>
        <v>0</v>
      </c>
      <c r="K153" s="248"/>
      <c r="L153" s="171"/>
      <c r="M153" s="249" t="s">
        <v>1</v>
      </c>
      <c r="N153" s="250" t="s">
        <v>35</v>
      </c>
      <c r="O153" s="251">
        <v>0</v>
      </c>
      <c r="P153" s="251">
        <f t="shared" si="11"/>
        <v>0</v>
      </c>
      <c r="Q153" s="251">
        <v>0</v>
      </c>
      <c r="R153" s="251">
        <f t="shared" si="12"/>
        <v>0</v>
      </c>
      <c r="S153" s="251">
        <v>0</v>
      </c>
      <c r="T153" s="252">
        <f t="shared" si="13"/>
        <v>0</v>
      </c>
      <c r="AR153" s="253" t="s">
        <v>296</v>
      </c>
      <c r="AT153" s="253" t="s">
        <v>107</v>
      </c>
      <c r="AU153" s="253" t="s">
        <v>75</v>
      </c>
      <c r="AY153" s="164" t="s">
        <v>104</v>
      </c>
      <c r="BE153" s="254">
        <f t="shared" si="14"/>
        <v>0</v>
      </c>
      <c r="BF153" s="254">
        <f t="shared" si="15"/>
        <v>0</v>
      </c>
      <c r="BG153" s="254">
        <f t="shared" si="16"/>
        <v>0</v>
      </c>
      <c r="BH153" s="254">
        <f t="shared" si="17"/>
        <v>0</v>
      </c>
      <c r="BI153" s="254">
        <f t="shared" si="18"/>
        <v>0</v>
      </c>
      <c r="BJ153" s="164" t="s">
        <v>75</v>
      </c>
      <c r="BK153" s="254">
        <f t="shared" si="19"/>
        <v>0</v>
      </c>
      <c r="BL153" s="164" t="s">
        <v>296</v>
      </c>
      <c r="BM153" s="253" t="s">
        <v>311</v>
      </c>
    </row>
    <row r="154" spans="2:65" s="172" customFormat="1" ht="16.5" customHeight="1">
      <c r="B154" s="171"/>
      <c r="C154" s="242" t="s">
        <v>205</v>
      </c>
      <c r="D154" s="242" t="s">
        <v>107</v>
      </c>
      <c r="E154" s="243" t="s">
        <v>312</v>
      </c>
      <c r="F154" s="244" t="s">
        <v>313</v>
      </c>
      <c r="G154" s="245" t="s">
        <v>166</v>
      </c>
      <c r="H154" s="246">
        <v>12</v>
      </c>
      <c r="I154" s="161"/>
      <c r="J154" s="247">
        <f t="shared" si="10"/>
        <v>0</v>
      </c>
      <c r="K154" s="248"/>
      <c r="L154" s="171"/>
      <c r="M154" s="265" t="s">
        <v>1</v>
      </c>
      <c r="N154" s="266" t="s">
        <v>35</v>
      </c>
      <c r="O154" s="267">
        <v>0</v>
      </c>
      <c r="P154" s="267">
        <f t="shared" si="11"/>
        <v>0</v>
      </c>
      <c r="Q154" s="267">
        <v>0</v>
      </c>
      <c r="R154" s="267">
        <f t="shared" si="12"/>
        <v>0</v>
      </c>
      <c r="S154" s="267">
        <v>0</v>
      </c>
      <c r="T154" s="268">
        <f t="shared" si="13"/>
        <v>0</v>
      </c>
      <c r="AR154" s="253" t="s">
        <v>296</v>
      </c>
      <c r="AT154" s="253" t="s">
        <v>107</v>
      </c>
      <c r="AU154" s="253" t="s">
        <v>75</v>
      </c>
      <c r="AY154" s="164" t="s">
        <v>104</v>
      </c>
      <c r="BE154" s="254">
        <f t="shared" si="14"/>
        <v>0</v>
      </c>
      <c r="BF154" s="254">
        <f t="shared" si="15"/>
        <v>0</v>
      </c>
      <c r="BG154" s="254">
        <f t="shared" si="16"/>
        <v>0</v>
      </c>
      <c r="BH154" s="254">
        <f t="shared" si="17"/>
        <v>0</v>
      </c>
      <c r="BI154" s="254">
        <f t="shared" si="18"/>
        <v>0</v>
      </c>
      <c r="BJ154" s="164" t="s">
        <v>75</v>
      </c>
      <c r="BK154" s="254">
        <f t="shared" si="19"/>
        <v>0</v>
      </c>
      <c r="BL154" s="164" t="s">
        <v>296</v>
      </c>
      <c r="BM154" s="253" t="s">
        <v>314</v>
      </c>
    </row>
    <row r="155" spans="2:65" s="172" customFormat="1" ht="6.95" customHeight="1">
      <c r="B155" s="197"/>
      <c r="C155" s="198"/>
      <c r="D155" s="198"/>
      <c r="E155" s="198"/>
      <c r="F155" s="198"/>
      <c r="G155" s="198"/>
      <c r="H155" s="198"/>
      <c r="I155" s="198"/>
      <c r="J155" s="198"/>
      <c r="K155" s="198"/>
      <c r="L155" s="171"/>
    </row>
  </sheetData>
  <sheetProtection password="8C03" sheet="1" objects="1" scenarios="1"/>
  <autoFilter ref="C118:K15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Ruler="0" zoomScale="120" zoomScaleNormal="120" workbookViewId="0">
      <selection sqref="A1:G1"/>
    </sheetView>
  </sheetViews>
  <sheetFormatPr defaultRowHeight="15"/>
  <cols>
    <col min="1" max="1" width="9.33203125" style="152"/>
    <col min="2" max="2" width="12.83203125" style="152" customWidth="1"/>
    <col min="3" max="3" width="93.33203125" style="152" customWidth="1"/>
    <col min="4" max="5" width="9.33203125" style="152"/>
    <col min="6" max="10" width="14" style="152" customWidth="1"/>
    <col min="11" max="11" width="10.5" style="152" bestFit="1" customWidth="1"/>
    <col min="12" max="257" width="9.33203125" style="152"/>
    <col min="258" max="258" width="12.83203125" style="152" customWidth="1"/>
    <col min="259" max="259" width="93.33203125" style="152" customWidth="1"/>
    <col min="260" max="261" width="9.33203125" style="152"/>
    <col min="262" max="266" width="14" style="152" customWidth="1"/>
    <col min="267" max="513" width="9.33203125" style="152"/>
    <col min="514" max="514" width="12.83203125" style="152" customWidth="1"/>
    <col min="515" max="515" width="93.33203125" style="152" customWidth="1"/>
    <col min="516" max="517" width="9.33203125" style="152"/>
    <col min="518" max="522" width="14" style="152" customWidth="1"/>
    <col min="523" max="769" width="9.33203125" style="152"/>
    <col min="770" max="770" width="12.83203125" style="152" customWidth="1"/>
    <col min="771" max="771" width="93.33203125" style="152" customWidth="1"/>
    <col min="772" max="773" width="9.33203125" style="152"/>
    <col min="774" max="778" width="14" style="152" customWidth="1"/>
    <col min="779" max="1025" width="9.33203125" style="152"/>
    <col min="1026" max="1026" width="12.83203125" style="152" customWidth="1"/>
    <col min="1027" max="1027" width="93.33203125" style="152" customWidth="1"/>
    <col min="1028" max="1029" width="9.33203125" style="152"/>
    <col min="1030" max="1034" width="14" style="152" customWidth="1"/>
    <col min="1035" max="1281" width="9.33203125" style="152"/>
    <col min="1282" max="1282" width="12.83203125" style="152" customWidth="1"/>
    <col min="1283" max="1283" width="93.33203125" style="152" customWidth="1"/>
    <col min="1284" max="1285" width="9.33203125" style="152"/>
    <col min="1286" max="1290" width="14" style="152" customWidth="1"/>
    <col min="1291" max="1537" width="9.33203125" style="152"/>
    <col min="1538" max="1538" width="12.83203125" style="152" customWidth="1"/>
    <col min="1539" max="1539" width="93.33203125" style="152" customWidth="1"/>
    <col min="1540" max="1541" width="9.33203125" style="152"/>
    <col min="1542" max="1546" width="14" style="152" customWidth="1"/>
    <col min="1547" max="1793" width="9.33203125" style="152"/>
    <col min="1794" max="1794" width="12.83203125" style="152" customWidth="1"/>
    <col min="1795" max="1795" width="93.33203125" style="152" customWidth="1"/>
    <col min="1796" max="1797" width="9.33203125" style="152"/>
    <col min="1798" max="1802" width="14" style="152" customWidth="1"/>
    <col min="1803" max="2049" width="9.33203125" style="152"/>
    <col min="2050" max="2050" width="12.83203125" style="152" customWidth="1"/>
    <col min="2051" max="2051" width="93.33203125" style="152" customWidth="1"/>
    <col min="2052" max="2053" width="9.33203125" style="152"/>
    <col min="2054" max="2058" width="14" style="152" customWidth="1"/>
    <col min="2059" max="2305" width="9.33203125" style="152"/>
    <col min="2306" max="2306" width="12.83203125" style="152" customWidth="1"/>
    <col min="2307" max="2307" width="93.33203125" style="152" customWidth="1"/>
    <col min="2308" max="2309" width="9.33203125" style="152"/>
    <col min="2310" max="2314" width="14" style="152" customWidth="1"/>
    <col min="2315" max="2561" width="9.33203125" style="152"/>
    <col min="2562" max="2562" width="12.83203125" style="152" customWidth="1"/>
    <col min="2563" max="2563" width="93.33203125" style="152" customWidth="1"/>
    <col min="2564" max="2565" width="9.33203125" style="152"/>
    <col min="2566" max="2570" width="14" style="152" customWidth="1"/>
    <col min="2571" max="2817" width="9.33203125" style="152"/>
    <col min="2818" max="2818" width="12.83203125" style="152" customWidth="1"/>
    <col min="2819" max="2819" width="93.33203125" style="152" customWidth="1"/>
    <col min="2820" max="2821" width="9.33203125" style="152"/>
    <col min="2822" max="2826" width="14" style="152" customWidth="1"/>
    <col min="2827" max="3073" width="9.33203125" style="152"/>
    <col min="3074" max="3074" width="12.83203125" style="152" customWidth="1"/>
    <col min="3075" max="3075" width="93.33203125" style="152" customWidth="1"/>
    <col min="3076" max="3077" width="9.33203125" style="152"/>
    <col min="3078" max="3082" width="14" style="152" customWidth="1"/>
    <col min="3083" max="3329" width="9.33203125" style="152"/>
    <col min="3330" max="3330" width="12.83203125" style="152" customWidth="1"/>
    <col min="3331" max="3331" width="93.33203125" style="152" customWidth="1"/>
    <col min="3332" max="3333" width="9.33203125" style="152"/>
    <col min="3334" max="3338" width="14" style="152" customWidth="1"/>
    <col min="3339" max="3585" width="9.33203125" style="152"/>
    <col min="3586" max="3586" width="12.83203125" style="152" customWidth="1"/>
    <col min="3587" max="3587" width="93.33203125" style="152" customWidth="1"/>
    <col min="3588" max="3589" width="9.33203125" style="152"/>
    <col min="3590" max="3594" width="14" style="152" customWidth="1"/>
    <col min="3595" max="3841" width="9.33203125" style="152"/>
    <col min="3842" max="3842" width="12.83203125" style="152" customWidth="1"/>
    <col min="3843" max="3843" width="93.33203125" style="152" customWidth="1"/>
    <col min="3844" max="3845" width="9.33203125" style="152"/>
    <col min="3846" max="3850" width="14" style="152" customWidth="1"/>
    <col min="3851" max="4097" width="9.33203125" style="152"/>
    <col min="4098" max="4098" width="12.83203125" style="152" customWidth="1"/>
    <col min="4099" max="4099" width="93.33203125" style="152" customWidth="1"/>
    <col min="4100" max="4101" width="9.33203125" style="152"/>
    <col min="4102" max="4106" width="14" style="152" customWidth="1"/>
    <col min="4107" max="4353" width="9.33203125" style="152"/>
    <col min="4354" max="4354" width="12.83203125" style="152" customWidth="1"/>
    <col min="4355" max="4355" width="93.33203125" style="152" customWidth="1"/>
    <col min="4356" max="4357" width="9.33203125" style="152"/>
    <col min="4358" max="4362" width="14" style="152" customWidth="1"/>
    <col min="4363" max="4609" width="9.33203125" style="152"/>
    <col min="4610" max="4610" width="12.83203125" style="152" customWidth="1"/>
    <col min="4611" max="4611" width="93.33203125" style="152" customWidth="1"/>
    <col min="4612" max="4613" width="9.33203125" style="152"/>
    <col min="4614" max="4618" width="14" style="152" customWidth="1"/>
    <col min="4619" max="4865" width="9.33203125" style="152"/>
    <col min="4866" max="4866" width="12.83203125" style="152" customWidth="1"/>
    <col min="4867" max="4867" width="93.33203125" style="152" customWidth="1"/>
    <col min="4868" max="4869" width="9.33203125" style="152"/>
    <col min="4870" max="4874" width="14" style="152" customWidth="1"/>
    <col min="4875" max="5121" width="9.33203125" style="152"/>
    <col min="5122" max="5122" width="12.83203125" style="152" customWidth="1"/>
    <col min="5123" max="5123" width="93.33203125" style="152" customWidth="1"/>
    <col min="5124" max="5125" width="9.33203125" style="152"/>
    <col min="5126" max="5130" width="14" style="152" customWidth="1"/>
    <col min="5131" max="5377" width="9.33203125" style="152"/>
    <col min="5378" max="5378" width="12.83203125" style="152" customWidth="1"/>
    <col min="5379" max="5379" width="93.33203125" style="152" customWidth="1"/>
    <col min="5380" max="5381" width="9.33203125" style="152"/>
    <col min="5382" max="5386" width="14" style="152" customWidth="1"/>
    <col min="5387" max="5633" width="9.33203125" style="152"/>
    <col min="5634" max="5634" width="12.83203125" style="152" customWidth="1"/>
    <col min="5635" max="5635" width="93.33203125" style="152" customWidth="1"/>
    <col min="5636" max="5637" width="9.33203125" style="152"/>
    <col min="5638" max="5642" width="14" style="152" customWidth="1"/>
    <col min="5643" max="5889" width="9.33203125" style="152"/>
    <col min="5890" max="5890" width="12.83203125" style="152" customWidth="1"/>
    <col min="5891" max="5891" width="93.33203125" style="152" customWidth="1"/>
    <col min="5892" max="5893" width="9.33203125" style="152"/>
    <col min="5894" max="5898" width="14" style="152" customWidth="1"/>
    <col min="5899" max="6145" width="9.33203125" style="152"/>
    <col min="6146" max="6146" width="12.83203125" style="152" customWidth="1"/>
    <col min="6147" max="6147" width="93.33203125" style="152" customWidth="1"/>
    <col min="6148" max="6149" width="9.33203125" style="152"/>
    <col min="6150" max="6154" width="14" style="152" customWidth="1"/>
    <col min="6155" max="6401" width="9.33203125" style="152"/>
    <col min="6402" max="6402" width="12.83203125" style="152" customWidth="1"/>
    <col min="6403" max="6403" width="93.33203125" style="152" customWidth="1"/>
    <col min="6404" max="6405" width="9.33203125" style="152"/>
    <col min="6406" max="6410" width="14" style="152" customWidth="1"/>
    <col min="6411" max="6657" width="9.33203125" style="152"/>
    <col min="6658" max="6658" width="12.83203125" style="152" customWidth="1"/>
    <col min="6659" max="6659" width="93.33203125" style="152" customWidth="1"/>
    <col min="6660" max="6661" width="9.33203125" style="152"/>
    <col min="6662" max="6666" width="14" style="152" customWidth="1"/>
    <col min="6667" max="6913" width="9.33203125" style="152"/>
    <col min="6914" max="6914" width="12.83203125" style="152" customWidth="1"/>
    <col min="6915" max="6915" width="93.33203125" style="152" customWidth="1"/>
    <col min="6916" max="6917" width="9.33203125" style="152"/>
    <col min="6918" max="6922" width="14" style="152" customWidth="1"/>
    <col min="6923" max="7169" width="9.33203125" style="152"/>
    <col min="7170" max="7170" width="12.83203125" style="152" customWidth="1"/>
    <col min="7171" max="7171" width="93.33203125" style="152" customWidth="1"/>
    <col min="7172" max="7173" width="9.33203125" style="152"/>
    <col min="7174" max="7178" width="14" style="152" customWidth="1"/>
    <col min="7179" max="7425" width="9.33203125" style="152"/>
    <col min="7426" max="7426" width="12.83203125" style="152" customWidth="1"/>
    <col min="7427" max="7427" width="93.33203125" style="152" customWidth="1"/>
    <col min="7428" max="7429" width="9.33203125" style="152"/>
    <col min="7430" max="7434" width="14" style="152" customWidth="1"/>
    <col min="7435" max="7681" width="9.33203125" style="152"/>
    <col min="7682" max="7682" width="12.83203125" style="152" customWidth="1"/>
    <col min="7683" max="7683" width="93.33203125" style="152" customWidth="1"/>
    <col min="7684" max="7685" width="9.33203125" style="152"/>
    <col min="7686" max="7690" width="14" style="152" customWidth="1"/>
    <col min="7691" max="7937" width="9.33203125" style="152"/>
    <col min="7938" max="7938" width="12.83203125" style="152" customWidth="1"/>
    <col min="7939" max="7939" width="93.33203125" style="152" customWidth="1"/>
    <col min="7940" max="7941" width="9.33203125" style="152"/>
    <col min="7942" max="7946" width="14" style="152" customWidth="1"/>
    <col min="7947" max="8193" width="9.33203125" style="152"/>
    <col min="8194" max="8194" width="12.83203125" style="152" customWidth="1"/>
    <col min="8195" max="8195" width="93.33203125" style="152" customWidth="1"/>
    <col min="8196" max="8197" width="9.33203125" style="152"/>
    <col min="8198" max="8202" width="14" style="152" customWidth="1"/>
    <col min="8203" max="8449" width="9.33203125" style="152"/>
    <col min="8450" max="8450" width="12.83203125" style="152" customWidth="1"/>
    <col min="8451" max="8451" width="93.33203125" style="152" customWidth="1"/>
    <col min="8452" max="8453" width="9.33203125" style="152"/>
    <col min="8454" max="8458" width="14" style="152" customWidth="1"/>
    <col min="8459" max="8705" width="9.33203125" style="152"/>
    <col min="8706" max="8706" width="12.83203125" style="152" customWidth="1"/>
    <col min="8707" max="8707" width="93.33203125" style="152" customWidth="1"/>
    <col min="8708" max="8709" width="9.33203125" style="152"/>
    <col min="8710" max="8714" width="14" style="152" customWidth="1"/>
    <col min="8715" max="8961" width="9.33203125" style="152"/>
    <col min="8962" max="8962" width="12.83203125" style="152" customWidth="1"/>
    <col min="8963" max="8963" width="93.33203125" style="152" customWidth="1"/>
    <col min="8964" max="8965" width="9.33203125" style="152"/>
    <col min="8966" max="8970" width="14" style="152" customWidth="1"/>
    <col min="8971" max="9217" width="9.33203125" style="152"/>
    <col min="9218" max="9218" width="12.83203125" style="152" customWidth="1"/>
    <col min="9219" max="9219" width="93.33203125" style="152" customWidth="1"/>
    <col min="9220" max="9221" width="9.33203125" style="152"/>
    <col min="9222" max="9226" width="14" style="152" customWidth="1"/>
    <col min="9227" max="9473" width="9.33203125" style="152"/>
    <col min="9474" max="9474" width="12.83203125" style="152" customWidth="1"/>
    <col min="9475" max="9475" width="93.33203125" style="152" customWidth="1"/>
    <col min="9476" max="9477" width="9.33203125" style="152"/>
    <col min="9478" max="9482" width="14" style="152" customWidth="1"/>
    <col min="9483" max="9729" width="9.33203125" style="152"/>
    <col min="9730" max="9730" width="12.83203125" style="152" customWidth="1"/>
    <col min="9731" max="9731" width="93.33203125" style="152" customWidth="1"/>
    <col min="9732" max="9733" width="9.33203125" style="152"/>
    <col min="9734" max="9738" width="14" style="152" customWidth="1"/>
    <col min="9739" max="9985" width="9.33203125" style="152"/>
    <col min="9986" max="9986" width="12.83203125" style="152" customWidth="1"/>
    <col min="9987" max="9987" width="93.33203125" style="152" customWidth="1"/>
    <col min="9988" max="9989" width="9.33203125" style="152"/>
    <col min="9990" max="9994" width="14" style="152" customWidth="1"/>
    <col min="9995" max="10241" width="9.33203125" style="152"/>
    <col min="10242" max="10242" width="12.83203125" style="152" customWidth="1"/>
    <col min="10243" max="10243" width="93.33203125" style="152" customWidth="1"/>
    <col min="10244" max="10245" width="9.33203125" style="152"/>
    <col min="10246" max="10250" width="14" style="152" customWidth="1"/>
    <col min="10251" max="10497" width="9.33203125" style="152"/>
    <col min="10498" max="10498" width="12.83203125" style="152" customWidth="1"/>
    <col min="10499" max="10499" width="93.33203125" style="152" customWidth="1"/>
    <col min="10500" max="10501" width="9.33203125" style="152"/>
    <col min="10502" max="10506" width="14" style="152" customWidth="1"/>
    <col min="10507" max="10753" width="9.33203125" style="152"/>
    <col min="10754" max="10754" width="12.83203125" style="152" customWidth="1"/>
    <col min="10755" max="10755" width="93.33203125" style="152" customWidth="1"/>
    <col min="10756" max="10757" width="9.33203125" style="152"/>
    <col min="10758" max="10762" width="14" style="152" customWidth="1"/>
    <col min="10763" max="11009" width="9.33203125" style="152"/>
    <col min="11010" max="11010" width="12.83203125" style="152" customWidth="1"/>
    <col min="11011" max="11011" width="93.33203125" style="152" customWidth="1"/>
    <col min="11012" max="11013" width="9.33203125" style="152"/>
    <col min="11014" max="11018" width="14" style="152" customWidth="1"/>
    <col min="11019" max="11265" width="9.33203125" style="152"/>
    <col min="11266" max="11266" width="12.83203125" style="152" customWidth="1"/>
    <col min="11267" max="11267" width="93.33203125" style="152" customWidth="1"/>
    <col min="11268" max="11269" width="9.33203125" style="152"/>
    <col min="11270" max="11274" width="14" style="152" customWidth="1"/>
    <col min="11275" max="11521" width="9.33203125" style="152"/>
    <col min="11522" max="11522" width="12.83203125" style="152" customWidth="1"/>
    <col min="11523" max="11523" width="93.33203125" style="152" customWidth="1"/>
    <col min="11524" max="11525" width="9.33203125" style="152"/>
    <col min="11526" max="11530" width="14" style="152" customWidth="1"/>
    <col min="11531" max="11777" width="9.33203125" style="152"/>
    <col min="11778" max="11778" width="12.83203125" style="152" customWidth="1"/>
    <col min="11779" max="11779" width="93.33203125" style="152" customWidth="1"/>
    <col min="11780" max="11781" width="9.33203125" style="152"/>
    <col min="11782" max="11786" width="14" style="152" customWidth="1"/>
    <col min="11787" max="12033" width="9.33203125" style="152"/>
    <col min="12034" max="12034" width="12.83203125" style="152" customWidth="1"/>
    <col min="12035" max="12035" width="93.33203125" style="152" customWidth="1"/>
    <col min="12036" max="12037" width="9.33203125" style="152"/>
    <col min="12038" max="12042" width="14" style="152" customWidth="1"/>
    <col min="12043" max="12289" width="9.33203125" style="152"/>
    <col min="12290" max="12290" width="12.83203125" style="152" customWidth="1"/>
    <col min="12291" max="12291" width="93.33203125" style="152" customWidth="1"/>
    <col min="12292" max="12293" width="9.33203125" style="152"/>
    <col min="12294" max="12298" width="14" style="152" customWidth="1"/>
    <col min="12299" max="12545" width="9.33203125" style="152"/>
    <col min="12546" max="12546" width="12.83203125" style="152" customWidth="1"/>
    <col min="12547" max="12547" width="93.33203125" style="152" customWidth="1"/>
    <col min="12548" max="12549" width="9.33203125" style="152"/>
    <col min="12550" max="12554" width="14" style="152" customWidth="1"/>
    <col min="12555" max="12801" width="9.33203125" style="152"/>
    <col min="12802" max="12802" width="12.83203125" style="152" customWidth="1"/>
    <col min="12803" max="12803" width="93.33203125" style="152" customWidth="1"/>
    <col min="12804" max="12805" width="9.33203125" style="152"/>
    <col min="12806" max="12810" width="14" style="152" customWidth="1"/>
    <col min="12811" max="13057" width="9.33203125" style="152"/>
    <col min="13058" max="13058" width="12.83203125" style="152" customWidth="1"/>
    <col min="13059" max="13059" width="93.33203125" style="152" customWidth="1"/>
    <col min="13060" max="13061" width="9.33203125" style="152"/>
    <col min="13062" max="13066" width="14" style="152" customWidth="1"/>
    <col min="13067" max="13313" width="9.33203125" style="152"/>
    <col min="13314" max="13314" width="12.83203125" style="152" customWidth="1"/>
    <col min="13315" max="13315" width="93.33203125" style="152" customWidth="1"/>
    <col min="13316" max="13317" width="9.33203125" style="152"/>
    <col min="13318" max="13322" width="14" style="152" customWidth="1"/>
    <col min="13323" max="13569" width="9.33203125" style="152"/>
    <col min="13570" max="13570" width="12.83203125" style="152" customWidth="1"/>
    <col min="13571" max="13571" width="93.33203125" style="152" customWidth="1"/>
    <col min="13572" max="13573" width="9.33203125" style="152"/>
    <col min="13574" max="13578" width="14" style="152" customWidth="1"/>
    <col min="13579" max="13825" width="9.33203125" style="152"/>
    <col min="13826" max="13826" width="12.83203125" style="152" customWidth="1"/>
    <col min="13827" max="13827" width="93.33203125" style="152" customWidth="1"/>
    <col min="13828" max="13829" width="9.33203125" style="152"/>
    <col min="13830" max="13834" width="14" style="152" customWidth="1"/>
    <col min="13835" max="14081" width="9.33203125" style="152"/>
    <col min="14082" max="14082" width="12.83203125" style="152" customWidth="1"/>
    <col min="14083" max="14083" width="93.33203125" style="152" customWidth="1"/>
    <col min="14084" max="14085" width="9.33203125" style="152"/>
    <col min="14086" max="14090" width="14" style="152" customWidth="1"/>
    <col min="14091" max="14337" width="9.33203125" style="152"/>
    <col min="14338" max="14338" width="12.83203125" style="152" customWidth="1"/>
    <col min="14339" max="14339" width="93.33203125" style="152" customWidth="1"/>
    <col min="14340" max="14341" width="9.33203125" style="152"/>
    <col min="14342" max="14346" width="14" style="152" customWidth="1"/>
    <col min="14347" max="14593" width="9.33203125" style="152"/>
    <col min="14594" max="14594" width="12.83203125" style="152" customWidth="1"/>
    <col min="14595" max="14595" width="93.33203125" style="152" customWidth="1"/>
    <col min="14596" max="14597" width="9.33203125" style="152"/>
    <col min="14598" max="14602" width="14" style="152" customWidth="1"/>
    <col min="14603" max="14849" width="9.33203125" style="152"/>
    <col min="14850" max="14850" width="12.83203125" style="152" customWidth="1"/>
    <col min="14851" max="14851" width="93.33203125" style="152" customWidth="1"/>
    <col min="14852" max="14853" width="9.33203125" style="152"/>
    <col min="14854" max="14858" width="14" style="152" customWidth="1"/>
    <col min="14859" max="15105" width="9.33203125" style="152"/>
    <col min="15106" max="15106" width="12.83203125" style="152" customWidth="1"/>
    <col min="15107" max="15107" width="93.33203125" style="152" customWidth="1"/>
    <col min="15108" max="15109" width="9.33203125" style="152"/>
    <col min="15110" max="15114" width="14" style="152" customWidth="1"/>
    <col min="15115" max="15361" width="9.33203125" style="152"/>
    <col min="15362" max="15362" width="12.83203125" style="152" customWidth="1"/>
    <col min="15363" max="15363" width="93.33203125" style="152" customWidth="1"/>
    <col min="15364" max="15365" width="9.33203125" style="152"/>
    <col min="15366" max="15370" width="14" style="152" customWidth="1"/>
    <col min="15371" max="15617" width="9.33203125" style="152"/>
    <col min="15618" max="15618" width="12.83203125" style="152" customWidth="1"/>
    <col min="15619" max="15619" width="93.33203125" style="152" customWidth="1"/>
    <col min="15620" max="15621" width="9.33203125" style="152"/>
    <col min="15622" max="15626" width="14" style="152" customWidth="1"/>
    <col min="15627" max="15873" width="9.33203125" style="152"/>
    <col min="15874" max="15874" width="12.83203125" style="152" customWidth="1"/>
    <col min="15875" max="15875" width="93.33203125" style="152" customWidth="1"/>
    <col min="15876" max="15877" width="9.33203125" style="152"/>
    <col min="15878" max="15882" width="14" style="152" customWidth="1"/>
    <col min="15883" max="16129" width="9.33203125" style="152"/>
    <col min="16130" max="16130" width="12.83203125" style="152" customWidth="1"/>
    <col min="16131" max="16131" width="93.33203125" style="152" customWidth="1"/>
    <col min="16132" max="16133" width="9.33203125" style="152"/>
    <col min="16134" max="16138" width="14" style="152" customWidth="1"/>
    <col min="16139" max="16384" width="9.33203125" style="152"/>
  </cols>
  <sheetData>
    <row r="1" spans="1:7">
      <c r="A1" s="320" t="s">
        <v>315</v>
      </c>
      <c r="B1" s="321"/>
      <c r="C1" s="321"/>
      <c r="D1" s="321"/>
      <c r="E1" s="321"/>
      <c r="F1" s="321"/>
      <c r="G1" s="321"/>
    </row>
    <row r="2" spans="1:7">
      <c r="A2" s="321" t="s">
        <v>316</v>
      </c>
      <c r="B2" s="321" t="s">
        <v>317</v>
      </c>
      <c r="C2" s="153" t="s">
        <v>398</v>
      </c>
      <c r="D2" s="321" t="s">
        <v>318</v>
      </c>
      <c r="E2" s="321"/>
      <c r="F2" s="322"/>
      <c r="G2" s="321"/>
    </row>
    <row r="3" spans="1:7">
      <c r="A3" s="321" t="s">
        <v>319</v>
      </c>
      <c r="B3" s="321"/>
      <c r="D3" s="321" t="s">
        <v>320</v>
      </c>
      <c r="E3" s="321"/>
      <c r="F3" s="322"/>
      <c r="G3" s="321"/>
    </row>
    <row r="4" spans="1:7">
      <c r="A4" s="321" t="s">
        <v>321</v>
      </c>
      <c r="B4" s="321"/>
      <c r="D4" s="321" t="s">
        <v>321</v>
      </c>
      <c r="E4" s="321"/>
      <c r="F4" s="324"/>
      <c r="G4" s="321"/>
    </row>
    <row r="5" spans="1:7">
      <c r="A5" s="321" t="s">
        <v>322</v>
      </c>
      <c r="B5" s="321"/>
      <c r="D5" s="321" t="s">
        <v>322</v>
      </c>
      <c r="E5" s="321"/>
      <c r="F5" s="322"/>
      <c r="G5" s="321"/>
    </row>
    <row r="7" spans="1:7" ht="39">
      <c r="A7" s="154" t="s">
        <v>323</v>
      </c>
      <c r="B7" s="154" t="s">
        <v>324</v>
      </c>
      <c r="C7" s="154" t="s">
        <v>52</v>
      </c>
      <c r="D7" s="154" t="s">
        <v>325</v>
      </c>
      <c r="E7" s="154" t="s">
        <v>326</v>
      </c>
      <c r="F7" s="154" t="s">
        <v>327</v>
      </c>
      <c r="G7" s="154" t="s">
        <v>328</v>
      </c>
    </row>
    <row r="8" spans="1:7">
      <c r="A8" s="323" t="s">
        <v>329</v>
      </c>
      <c r="B8" s="321"/>
      <c r="C8" s="321"/>
      <c r="D8" s="321"/>
      <c r="E8" s="321"/>
      <c r="F8" s="321"/>
      <c r="G8" s="321"/>
    </row>
    <row r="9" spans="1:7" ht="39">
      <c r="A9" s="155">
        <v>43191</v>
      </c>
      <c r="B9" s="155" t="s">
        <v>330</v>
      </c>
      <c r="C9" s="326" t="s">
        <v>420</v>
      </c>
      <c r="D9" s="155">
        <v>1</v>
      </c>
      <c r="E9" s="155" t="s">
        <v>181</v>
      </c>
      <c r="F9" s="269"/>
      <c r="G9" s="157">
        <f>F9*D9</f>
        <v>0</v>
      </c>
    </row>
    <row r="10" spans="1:7">
      <c r="A10" s="323" t="s">
        <v>331</v>
      </c>
      <c r="B10" s="321"/>
      <c r="C10" s="321"/>
      <c r="D10" s="321"/>
      <c r="E10" s="321"/>
      <c r="F10" s="321"/>
      <c r="G10" s="321"/>
    </row>
    <row r="11" spans="1:7" ht="26.25">
      <c r="A11" s="155">
        <v>11211</v>
      </c>
      <c r="B11" s="155" t="s">
        <v>332</v>
      </c>
      <c r="C11" s="156" t="s">
        <v>405</v>
      </c>
      <c r="D11" s="155">
        <v>1</v>
      </c>
      <c r="E11" s="155" t="s">
        <v>181</v>
      </c>
      <c r="F11" s="269"/>
      <c r="G11" s="157">
        <f>F11*D11</f>
        <v>0</v>
      </c>
    </row>
    <row r="12" spans="1:7" ht="39">
      <c r="A12" s="155">
        <v>4109</v>
      </c>
      <c r="B12" s="155" t="s">
        <v>333</v>
      </c>
      <c r="C12" s="156" t="s">
        <v>406</v>
      </c>
      <c r="D12" s="155">
        <v>1</v>
      </c>
      <c r="E12" s="155" t="s">
        <v>181</v>
      </c>
      <c r="F12" s="269"/>
      <c r="G12" s="157">
        <f t="shared" ref="G12:G50" si="0">F12*D12</f>
        <v>0</v>
      </c>
    </row>
    <row r="13" spans="1:7" ht="39">
      <c r="A13" s="155">
        <v>13264</v>
      </c>
      <c r="B13" s="155" t="s">
        <v>334</v>
      </c>
      <c r="C13" s="156" t="s">
        <v>335</v>
      </c>
      <c r="D13" s="155">
        <v>1</v>
      </c>
      <c r="E13" s="155" t="s">
        <v>181</v>
      </c>
      <c r="F13" s="269"/>
      <c r="G13" s="157">
        <f t="shared" si="0"/>
        <v>0</v>
      </c>
    </row>
    <row r="14" spans="1:7">
      <c r="A14" s="155">
        <v>13270</v>
      </c>
      <c r="B14" s="155" t="s">
        <v>336</v>
      </c>
      <c r="C14" s="156" t="s">
        <v>337</v>
      </c>
      <c r="D14" s="155">
        <v>1</v>
      </c>
      <c r="E14" s="155" t="s">
        <v>181</v>
      </c>
      <c r="F14" s="269"/>
      <c r="G14" s="157">
        <f t="shared" si="0"/>
        <v>0</v>
      </c>
    </row>
    <row r="15" spans="1:7" ht="26.25">
      <c r="A15" s="155">
        <v>15006</v>
      </c>
      <c r="B15" s="155" t="s">
        <v>338</v>
      </c>
      <c r="C15" s="156" t="s">
        <v>339</v>
      </c>
      <c r="D15" s="155">
        <v>4</v>
      </c>
      <c r="E15" s="155" t="s">
        <v>181</v>
      </c>
      <c r="F15" s="269"/>
      <c r="G15" s="157">
        <f t="shared" si="0"/>
        <v>0</v>
      </c>
    </row>
    <row r="16" spans="1:7" ht="39">
      <c r="A16" s="155">
        <v>4158</v>
      </c>
      <c r="B16" s="155" t="s">
        <v>340</v>
      </c>
      <c r="C16" s="156" t="s">
        <v>407</v>
      </c>
      <c r="D16" s="155">
        <v>4</v>
      </c>
      <c r="E16" s="155" t="s">
        <v>181</v>
      </c>
      <c r="F16" s="269"/>
      <c r="G16" s="157">
        <f t="shared" si="0"/>
        <v>0</v>
      </c>
    </row>
    <row r="17" spans="1:7" ht="39">
      <c r="A17" s="155">
        <v>13305</v>
      </c>
      <c r="B17" s="155" t="s">
        <v>341</v>
      </c>
      <c r="C17" s="156" t="s">
        <v>342</v>
      </c>
      <c r="D17" s="155">
        <v>10</v>
      </c>
      <c r="E17" s="155" t="s">
        <v>126</v>
      </c>
      <c r="F17" s="269"/>
      <c r="G17" s="157">
        <f t="shared" si="0"/>
        <v>0</v>
      </c>
    </row>
    <row r="18" spans="1:7" ht="26.25">
      <c r="A18" s="155">
        <v>13008</v>
      </c>
      <c r="B18" s="155" t="s">
        <v>343</v>
      </c>
      <c r="C18" s="156" t="s">
        <v>344</v>
      </c>
      <c r="D18" s="155">
        <v>1</v>
      </c>
      <c r="E18" s="155" t="s">
        <v>181</v>
      </c>
      <c r="F18" s="269"/>
      <c r="G18" s="157">
        <f t="shared" si="0"/>
        <v>0</v>
      </c>
    </row>
    <row r="19" spans="1:7" ht="26.25">
      <c r="A19" s="155">
        <v>13009</v>
      </c>
      <c r="B19" s="155" t="s">
        <v>345</v>
      </c>
      <c r="C19" s="156" t="s">
        <v>346</v>
      </c>
      <c r="D19" s="155">
        <v>4</v>
      </c>
      <c r="E19" s="155" t="s">
        <v>181</v>
      </c>
      <c r="F19" s="269"/>
      <c r="G19" s="157">
        <f t="shared" si="0"/>
        <v>0</v>
      </c>
    </row>
    <row r="20" spans="1:7">
      <c r="A20" s="323" t="s">
        <v>347</v>
      </c>
      <c r="B20" s="321"/>
      <c r="C20" s="321"/>
      <c r="D20" s="321"/>
      <c r="E20" s="321"/>
      <c r="F20" s="321"/>
      <c r="G20" s="321"/>
    </row>
    <row r="21" spans="1:7" ht="26.25">
      <c r="A21" s="155">
        <v>1146</v>
      </c>
      <c r="B21" s="155" t="s">
        <v>348</v>
      </c>
      <c r="C21" s="156" t="s">
        <v>349</v>
      </c>
      <c r="D21" s="155">
        <v>100</v>
      </c>
      <c r="E21" s="155" t="s">
        <v>126</v>
      </c>
      <c r="F21" s="269"/>
      <c r="G21" s="157">
        <f t="shared" si="0"/>
        <v>0</v>
      </c>
    </row>
    <row r="22" spans="1:7" ht="26.25">
      <c r="A22" s="155">
        <v>1128</v>
      </c>
      <c r="B22" s="155" t="s">
        <v>350</v>
      </c>
      <c r="C22" s="156" t="s">
        <v>351</v>
      </c>
      <c r="D22" s="155">
        <v>25</v>
      </c>
      <c r="E22" s="155" t="s">
        <v>126</v>
      </c>
      <c r="F22" s="269"/>
      <c r="G22" s="157">
        <f t="shared" si="0"/>
        <v>0</v>
      </c>
    </row>
    <row r="23" spans="1:7" ht="26.25">
      <c r="A23" s="155">
        <v>4404</v>
      </c>
      <c r="B23" s="155" t="s">
        <v>352</v>
      </c>
      <c r="C23" s="156" t="s">
        <v>408</v>
      </c>
      <c r="D23" s="155">
        <v>1</v>
      </c>
      <c r="E23" s="155" t="s">
        <v>181</v>
      </c>
      <c r="F23" s="269"/>
      <c r="G23" s="157">
        <f t="shared" si="0"/>
        <v>0</v>
      </c>
    </row>
    <row r="24" spans="1:7" ht="26.25">
      <c r="A24" s="155">
        <v>4254</v>
      </c>
      <c r="B24" s="155" t="s">
        <v>353</v>
      </c>
      <c r="C24" s="156" t="s">
        <v>409</v>
      </c>
      <c r="D24" s="155">
        <v>10</v>
      </c>
      <c r="E24" s="155" t="s">
        <v>181</v>
      </c>
      <c r="F24" s="269"/>
      <c r="G24" s="157">
        <f t="shared" si="0"/>
        <v>0</v>
      </c>
    </row>
    <row r="25" spans="1:7" ht="26.25">
      <c r="A25" s="155">
        <v>4204</v>
      </c>
      <c r="B25" s="155" t="s">
        <v>354</v>
      </c>
      <c r="C25" s="156" t="s">
        <v>410</v>
      </c>
      <c r="D25" s="155">
        <v>5</v>
      </c>
      <c r="E25" s="155" t="s">
        <v>181</v>
      </c>
      <c r="F25" s="269"/>
      <c r="G25" s="157">
        <f t="shared" si="0"/>
        <v>0</v>
      </c>
    </row>
    <row r="26" spans="1:7" ht="26.25">
      <c r="A26" s="155">
        <v>4004</v>
      </c>
      <c r="B26" s="155" t="s">
        <v>355</v>
      </c>
      <c r="C26" s="156" t="s">
        <v>411</v>
      </c>
      <c r="D26" s="155">
        <v>2</v>
      </c>
      <c r="E26" s="155" t="s">
        <v>181</v>
      </c>
      <c r="F26" s="269"/>
      <c r="G26" s="157">
        <f t="shared" si="0"/>
        <v>0</v>
      </c>
    </row>
    <row r="27" spans="1:7">
      <c r="A27" s="155"/>
      <c r="B27" s="155" t="s">
        <v>356</v>
      </c>
      <c r="C27" s="156" t="s">
        <v>357</v>
      </c>
      <c r="D27" s="155">
        <v>135</v>
      </c>
      <c r="E27" s="155" t="s">
        <v>126</v>
      </c>
      <c r="F27" s="269"/>
      <c r="G27" s="157">
        <f>F27*D27</f>
        <v>0</v>
      </c>
    </row>
    <row r="28" spans="1:7">
      <c r="A28" s="323" t="s">
        <v>358</v>
      </c>
      <c r="B28" s="321"/>
      <c r="C28" s="321"/>
      <c r="D28" s="321"/>
      <c r="E28" s="321"/>
      <c r="F28" s="321"/>
      <c r="G28" s="321"/>
    </row>
    <row r="29" spans="1:7" ht="26.25">
      <c r="A29" s="155">
        <v>44122</v>
      </c>
      <c r="B29" s="155" t="s">
        <v>359</v>
      </c>
      <c r="C29" s="156" t="s">
        <v>412</v>
      </c>
      <c r="D29" s="155">
        <v>16</v>
      </c>
      <c r="E29" s="155" t="s">
        <v>181</v>
      </c>
      <c r="F29" s="269"/>
      <c r="G29" s="157">
        <f t="shared" si="0"/>
        <v>0</v>
      </c>
    </row>
    <row r="30" spans="1:7" ht="26.25">
      <c r="A30" s="155">
        <v>45696</v>
      </c>
      <c r="B30" s="155" t="s">
        <v>360</v>
      </c>
      <c r="C30" s="156" t="s">
        <v>413</v>
      </c>
      <c r="D30" s="155">
        <v>2</v>
      </c>
      <c r="E30" s="155" t="s">
        <v>181</v>
      </c>
      <c r="F30" s="269"/>
      <c r="G30" s="157">
        <f t="shared" si="0"/>
        <v>0</v>
      </c>
    </row>
    <row r="31" spans="1:7">
      <c r="A31" s="155">
        <v>44512</v>
      </c>
      <c r="B31" s="155" t="s">
        <v>361</v>
      </c>
      <c r="C31" s="156" t="s">
        <v>414</v>
      </c>
      <c r="D31" s="155">
        <v>8</v>
      </c>
      <c r="E31" s="155" t="s">
        <v>181</v>
      </c>
      <c r="F31" s="269"/>
      <c r="G31" s="157">
        <f t="shared" si="0"/>
        <v>0</v>
      </c>
    </row>
    <row r="32" spans="1:7" ht="51.75">
      <c r="A32" s="155">
        <v>22403</v>
      </c>
      <c r="B32" s="155" t="s">
        <v>362</v>
      </c>
      <c r="C32" s="156" t="s">
        <v>363</v>
      </c>
      <c r="D32" s="155">
        <v>8</v>
      </c>
      <c r="E32" s="155" t="s">
        <v>181</v>
      </c>
      <c r="F32" s="269"/>
      <c r="G32" s="157">
        <f t="shared" si="0"/>
        <v>0</v>
      </c>
    </row>
    <row r="33" spans="1:11">
      <c r="A33" s="155"/>
      <c r="B33" s="155" t="s">
        <v>364</v>
      </c>
      <c r="C33" s="156" t="s">
        <v>365</v>
      </c>
      <c r="D33" s="155">
        <v>8</v>
      </c>
      <c r="E33" s="155" t="s">
        <v>181</v>
      </c>
      <c r="F33" s="269"/>
      <c r="G33" s="157">
        <f>F33*D33</f>
        <v>0</v>
      </c>
    </row>
    <row r="34" spans="1:11">
      <c r="A34" s="155"/>
      <c r="B34" s="155" t="s">
        <v>366</v>
      </c>
      <c r="C34" s="156" t="s">
        <v>415</v>
      </c>
      <c r="D34" s="155">
        <v>8</v>
      </c>
      <c r="E34" s="155" t="s">
        <v>181</v>
      </c>
      <c r="F34" s="269"/>
      <c r="G34" s="157">
        <f>F34*D34</f>
        <v>0</v>
      </c>
    </row>
    <row r="35" spans="1:11">
      <c r="A35" s="323" t="s">
        <v>367</v>
      </c>
      <c r="B35" s="321"/>
      <c r="C35" s="321"/>
      <c r="D35" s="321"/>
      <c r="E35" s="321"/>
      <c r="F35" s="321"/>
      <c r="G35" s="321"/>
    </row>
    <row r="36" spans="1:11" ht="39">
      <c r="A36" s="155">
        <v>4109</v>
      </c>
      <c r="B36" s="155" t="s">
        <v>333</v>
      </c>
      <c r="C36" s="156" t="s">
        <v>406</v>
      </c>
      <c r="D36" s="155">
        <v>2</v>
      </c>
      <c r="E36" s="155" t="s">
        <v>181</v>
      </c>
      <c r="F36" s="269"/>
      <c r="G36" s="157">
        <f t="shared" si="0"/>
        <v>0</v>
      </c>
    </row>
    <row r="37" spans="1:11">
      <c r="A37" s="155">
        <v>8020</v>
      </c>
      <c r="B37" s="155" t="s">
        <v>368</v>
      </c>
      <c r="C37" s="156" t="s">
        <v>369</v>
      </c>
      <c r="D37" s="155">
        <v>1</v>
      </c>
      <c r="E37" s="155" t="s">
        <v>181</v>
      </c>
      <c r="F37" s="269"/>
      <c r="G37" s="157">
        <f t="shared" si="0"/>
        <v>0</v>
      </c>
    </row>
    <row r="38" spans="1:11" ht="26.25">
      <c r="A38" s="155">
        <v>6834</v>
      </c>
      <c r="B38" s="155" t="s">
        <v>370</v>
      </c>
      <c r="C38" s="156" t="s">
        <v>416</v>
      </c>
      <c r="D38" s="155">
        <v>1</v>
      </c>
      <c r="E38" s="155" t="s">
        <v>181</v>
      </c>
      <c r="F38" s="269"/>
      <c r="G38" s="157">
        <f t="shared" si="0"/>
        <v>0</v>
      </c>
    </row>
    <row r="39" spans="1:11">
      <c r="A39" s="155">
        <v>8332</v>
      </c>
      <c r="B39" s="155" t="s">
        <v>371</v>
      </c>
      <c r="C39" s="156" t="s">
        <v>372</v>
      </c>
      <c r="D39" s="155">
        <v>1</v>
      </c>
      <c r="E39" s="155" t="s">
        <v>181</v>
      </c>
      <c r="F39" s="269"/>
      <c r="G39" s="157">
        <f t="shared" si="0"/>
        <v>0</v>
      </c>
    </row>
    <row r="40" spans="1:11">
      <c r="A40" s="155">
        <v>8040</v>
      </c>
      <c r="B40" s="155" t="s">
        <v>373</v>
      </c>
      <c r="C40" s="156" t="s">
        <v>374</v>
      </c>
      <c r="D40" s="155">
        <v>1</v>
      </c>
      <c r="E40" s="155" t="s">
        <v>181</v>
      </c>
      <c r="F40" s="269"/>
      <c r="G40" s="157">
        <f t="shared" si="0"/>
        <v>0</v>
      </c>
      <c r="K40" s="158"/>
    </row>
    <row r="41" spans="1:11" ht="39">
      <c r="A41" s="155">
        <v>15201</v>
      </c>
      <c r="B41" s="155" t="s">
        <v>375</v>
      </c>
      <c r="C41" s="156" t="s">
        <v>417</v>
      </c>
      <c r="D41" s="155">
        <v>1</v>
      </c>
      <c r="E41" s="155" t="s">
        <v>181</v>
      </c>
      <c r="F41" s="269"/>
      <c r="G41" s="157">
        <f t="shared" si="0"/>
        <v>0</v>
      </c>
    </row>
    <row r="42" spans="1:11" ht="39">
      <c r="A42" s="155">
        <v>4557</v>
      </c>
      <c r="B42" s="155" t="s">
        <v>376</v>
      </c>
      <c r="C42" s="156" t="s">
        <v>418</v>
      </c>
      <c r="D42" s="155">
        <v>1</v>
      </c>
      <c r="E42" s="155" t="s">
        <v>181</v>
      </c>
      <c r="F42" s="269"/>
      <c r="G42" s="157">
        <f t="shared" si="0"/>
        <v>0</v>
      </c>
    </row>
    <row r="43" spans="1:11">
      <c r="A43" s="155">
        <v>8351</v>
      </c>
      <c r="B43" s="155" t="s">
        <v>377</v>
      </c>
      <c r="C43" s="156" t="s">
        <v>378</v>
      </c>
      <c r="D43" s="155">
        <v>1</v>
      </c>
      <c r="E43" s="155" t="s">
        <v>181</v>
      </c>
      <c r="F43" s="269"/>
      <c r="G43" s="157">
        <f t="shared" si="0"/>
        <v>0</v>
      </c>
    </row>
    <row r="44" spans="1:11" ht="26.25">
      <c r="A44" s="155">
        <v>8063</v>
      </c>
      <c r="B44" s="155" t="s">
        <v>379</v>
      </c>
      <c r="C44" s="156" t="s">
        <v>380</v>
      </c>
      <c r="D44" s="155">
        <v>1</v>
      </c>
      <c r="E44" s="155" t="s">
        <v>181</v>
      </c>
      <c r="F44" s="269"/>
      <c r="G44" s="157">
        <f t="shared" si="0"/>
        <v>0</v>
      </c>
    </row>
    <row r="45" spans="1:11" ht="39">
      <c r="A45" s="155">
        <v>10483</v>
      </c>
      <c r="B45" s="155">
        <v>8865126</v>
      </c>
      <c r="C45" s="156" t="s">
        <v>381</v>
      </c>
      <c r="D45" s="155">
        <v>1</v>
      </c>
      <c r="E45" s="155" t="s">
        <v>181</v>
      </c>
      <c r="F45" s="269"/>
      <c r="G45" s="157">
        <f t="shared" si="0"/>
        <v>0</v>
      </c>
    </row>
    <row r="46" spans="1:11" ht="26.25">
      <c r="A46" s="155">
        <v>13009</v>
      </c>
      <c r="B46" s="155" t="s">
        <v>345</v>
      </c>
      <c r="C46" s="156" t="s">
        <v>346</v>
      </c>
      <c r="D46" s="155">
        <v>2</v>
      </c>
      <c r="E46" s="155" t="s">
        <v>181</v>
      </c>
      <c r="F46" s="269"/>
      <c r="G46" s="157">
        <f t="shared" si="0"/>
        <v>0</v>
      </c>
    </row>
    <row r="47" spans="1:11">
      <c r="A47" s="155"/>
      <c r="B47" s="155" t="s">
        <v>382</v>
      </c>
      <c r="C47" s="156" t="s">
        <v>383</v>
      </c>
      <c r="D47" s="155">
        <v>1</v>
      </c>
      <c r="E47" s="155" t="s">
        <v>154</v>
      </c>
      <c r="F47" s="269"/>
      <c r="G47" s="157">
        <f>F47*D47</f>
        <v>0</v>
      </c>
    </row>
    <row r="48" spans="1:11">
      <c r="A48" s="323" t="s">
        <v>384</v>
      </c>
      <c r="B48" s="321"/>
      <c r="C48" s="321"/>
      <c r="D48" s="321"/>
      <c r="E48" s="321"/>
      <c r="F48" s="321"/>
      <c r="G48" s="321"/>
    </row>
    <row r="49" spans="1:7">
      <c r="A49" s="155">
        <v>5030</v>
      </c>
      <c r="B49" s="155" t="s">
        <v>385</v>
      </c>
      <c r="C49" s="156" t="s">
        <v>419</v>
      </c>
      <c r="D49" s="155">
        <v>1</v>
      </c>
      <c r="E49" s="155" t="s">
        <v>181</v>
      </c>
      <c r="F49" s="269"/>
      <c r="G49" s="157">
        <f t="shared" si="0"/>
        <v>0</v>
      </c>
    </row>
    <row r="50" spans="1:7" ht="39">
      <c r="A50" s="155">
        <v>5010</v>
      </c>
      <c r="B50" s="155" t="s">
        <v>386</v>
      </c>
      <c r="C50" s="156" t="s">
        <v>387</v>
      </c>
      <c r="D50" s="155">
        <v>5</v>
      </c>
      <c r="E50" s="155" t="s">
        <v>181</v>
      </c>
      <c r="F50" s="269"/>
      <c r="G50" s="157">
        <f t="shared" si="0"/>
        <v>0</v>
      </c>
    </row>
    <row r="51" spans="1:7">
      <c r="A51" s="155">
        <v>5010</v>
      </c>
      <c r="B51" s="155" t="s">
        <v>401</v>
      </c>
      <c r="C51" s="156" t="s">
        <v>402</v>
      </c>
      <c r="D51" s="155">
        <v>1</v>
      </c>
      <c r="E51" s="155" t="s">
        <v>154</v>
      </c>
      <c r="F51" s="269"/>
      <c r="G51" s="157">
        <f t="shared" ref="G51" si="1">F51*D51</f>
        <v>0</v>
      </c>
    </row>
    <row r="53" spans="1:7">
      <c r="A53" s="321" t="s">
        <v>388</v>
      </c>
      <c r="B53" s="321"/>
      <c r="C53" s="321"/>
      <c r="D53" s="321"/>
      <c r="E53" s="321"/>
      <c r="F53" s="321"/>
      <c r="G53" s="321"/>
    </row>
    <row r="54" spans="1:7">
      <c r="A54" s="321" t="s">
        <v>389</v>
      </c>
      <c r="B54" s="321"/>
      <c r="C54" s="321"/>
      <c r="D54" s="321"/>
      <c r="E54" s="321"/>
      <c r="F54" s="152" t="s">
        <v>390</v>
      </c>
      <c r="G54" s="158">
        <f>SUM(G9:G51)</f>
        <v>0</v>
      </c>
    </row>
    <row r="55" spans="1:7">
      <c r="A55" s="321" t="s">
        <v>391</v>
      </c>
      <c r="B55" s="321"/>
      <c r="C55" s="321"/>
      <c r="D55" s="321"/>
      <c r="E55" s="321"/>
      <c r="F55" s="152" t="s">
        <v>390</v>
      </c>
      <c r="G55" s="158">
        <v>0</v>
      </c>
    </row>
    <row r="56" spans="1:7">
      <c r="A56" s="321" t="s">
        <v>392</v>
      </c>
      <c r="B56" s="321"/>
      <c r="C56" s="321"/>
      <c r="D56" s="321"/>
      <c r="E56" s="321"/>
      <c r="F56" s="152" t="s">
        <v>390</v>
      </c>
      <c r="G56" s="158">
        <f>G55+G54</f>
        <v>0</v>
      </c>
    </row>
    <row r="57" spans="1:7">
      <c r="A57" s="321" t="s">
        <v>34</v>
      </c>
      <c r="B57" s="321"/>
      <c r="C57" s="321"/>
      <c r="D57" s="321"/>
      <c r="E57" s="321"/>
      <c r="F57" s="152" t="s">
        <v>393</v>
      </c>
      <c r="G57" s="158">
        <f>0.21*G56</f>
        <v>0</v>
      </c>
    </row>
    <row r="58" spans="1:7">
      <c r="A58" s="321" t="s">
        <v>394</v>
      </c>
      <c r="B58" s="321"/>
      <c r="C58" s="321"/>
      <c r="D58" s="321"/>
      <c r="E58" s="321"/>
      <c r="F58" s="152" t="s">
        <v>395</v>
      </c>
      <c r="G58" s="158">
        <f>G57+G56</f>
        <v>0</v>
      </c>
    </row>
    <row r="60" spans="1:7">
      <c r="A60" s="321" t="s">
        <v>396</v>
      </c>
      <c r="B60" s="321"/>
      <c r="C60" s="325">
        <v>45489</v>
      </c>
      <c r="D60" s="321"/>
      <c r="E60" s="321"/>
      <c r="F60" s="321"/>
      <c r="G60" s="321"/>
    </row>
    <row r="61" spans="1:7">
      <c r="A61" s="321" t="s">
        <v>397</v>
      </c>
      <c r="B61" s="321"/>
      <c r="C61" s="321"/>
      <c r="D61" s="321"/>
      <c r="E61" s="321"/>
      <c r="F61" s="321"/>
      <c r="G61" s="321"/>
    </row>
    <row r="62" spans="1:7">
      <c r="A62" s="321" t="s">
        <v>29</v>
      </c>
      <c r="B62" s="321"/>
      <c r="C62" s="321"/>
      <c r="D62" s="321"/>
      <c r="E62" s="321"/>
      <c r="F62" s="321"/>
      <c r="G62" s="321"/>
    </row>
    <row r="63" spans="1:7">
      <c r="A63" s="321"/>
      <c r="B63" s="321"/>
      <c r="C63" s="321"/>
      <c r="D63" s="321"/>
      <c r="E63" s="321"/>
      <c r="F63" s="321"/>
      <c r="G63" s="321"/>
    </row>
  </sheetData>
  <sheetProtection password="8C03" sheet="1" objects="1" scenarios="1"/>
  <mergeCells count="31">
    <mergeCell ref="A63:G63"/>
    <mergeCell ref="A53:G53"/>
    <mergeCell ref="A54:E54"/>
    <mergeCell ref="A55:E55"/>
    <mergeCell ref="A56:E56"/>
    <mergeCell ref="A57:E57"/>
    <mergeCell ref="A58:E58"/>
    <mergeCell ref="A60:B60"/>
    <mergeCell ref="C60:G60"/>
    <mergeCell ref="A61:B61"/>
    <mergeCell ref="C61:G61"/>
    <mergeCell ref="A62:G62"/>
    <mergeCell ref="A48:G48"/>
    <mergeCell ref="A4:B4"/>
    <mergeCell ref="D4:E4"/>
    <mergeCell ref="F4:G4"/>
    <mergeCell ref="A5:B5"/>
    <mergeCell ref="D5:E5"/>
    <mergeCell ref="F5:G5"/>
    <mergeCell ref="A8:G8"/>
    <mergeCell ref="A10:G10"/>
    <mergeCell ref="A20:G20"/>
    <mergeCell ref="A28:G28"/>
    <mergeCell ref="A35:G35"/>
    <mergeCell ref="A1:G1"/>
    <mergeCell ref="A2:B2"/>
    <mergeCell ref="D2:E2"/>
    <mergeCell ref="F2:G2"/>
    <mergeCell ref="A3:B3"/>
    <mergeCell ref="D3:E3"/>
    <mergeCell ref="F3:G3"/>
  </mergeCells>
  <pageMargins left="0.39370078740157477" right="0.39370078740157477" top="0.39370078740157477" bottom="0.39370078740157477" header="0.3" footer="0.3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 (2)</vt:lpstr>
      <vt:lpstr>01 - Zastřešení jízdárny</vt:lpstr>
      <vt:lpstr>02 - Silnoproud-osvětlení...</vt:lpstr>
      <vt:lpstr>03 - Zavlažování Jízdárna</vt:lpstr>
      <vt:lpstr>'02 - Silnoproud-osvětlení...'!Názvy_tisku</vt:lpstr>
      <vt:lpstr>'Rekapitulace stavby'!Názvy_tisku</vt:lpstr>
      <vt:lpstr>'Rekapitulace stavby (2)'!Názvy_tisku</vt:lpstr>
      <vt:lpstr>'02 - Silnoproud-osvětlení...'!Oblast_tisku</vt:lpstr>
      <vt:lpstr>'Rekapitulace stavby'!Oblast_tisku</vt:lpstr>
      <vt:lpstr>'Rekapitulace stavby (2)'!Oblast_tisku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Ekonom</cp:lastModifiedBy>
  <cp:lastPrinted>2024-08-02T07:25:58Z</cp:lastPrinted>
  <dcterms:created xsi:type="dcterms:W3CDTF">2024-05-23T11:46:51Z</dcterms:created>
  <dcterms:modified xsi:type="dcterms:W3CDTF">2024-08-12T11:38:27Z</dcterms:modified>
</cp:coreProperties>
</file>