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 OM\VZ 2024\Muzeum Vysočiny Pelhřimov - Stavební a restaurátorské úpravy kaple PMB II\"/>
    </mc:Choice>
  </mc:AlternateContent>
  <bookViews>
    <workbookView xWindow="0" yWindow="0" windowWidth="28800" windowHeight="12180"/>
  </bookViews>
  <sheets>
    <sheet name="Rekapitulace stavby" sheetId="1" r:id="rId1"/>
    <sheet name="00 - Ostatní Vedlenší Nák..." sheetId="2" r:id="rId2"/>
    <sheet name="SO 01 - Spodní stavba" sheetId="3" r:id="rId3"/>
    <sheet name="SO 02 - Statika a krov" sheetId="4" r:id="rId4"/>
    <sheet name="SO 04 - Exterier" sheetId="5" r:id="rId5"/>
    <sheet name="SO 05 - Výplně otvorů" sheetId="6" r:id="rId6"/>
    <sheet name="SO 06a - Instalace - elektro" sheetId="7" r:id="rId7"/>
    <sheet name="SO 06b - Instalace hromosvod" sheetId="8" r:id="rId8"/>
    <sheet name="SO 08 - Úprava okolí kaple" sheetId="9" r:id="rId9"/>
  </sheets>
  <definedNames>
    <definedName name="_xlnm._FilterDatabase" localSheetId="1" hidden="1">'00 - Ostatní Vedlenší Nák...'!$C$120:$K$171</definedName>
    <definedName name="_xlnm._FilterDatabase" localSheetId="2" hidden="1">'SO 01 - Spodní stavba'!$C$125:$K$183</definedName>
    <definedName name="_xlnm._FilterDatabase" localSheetId="3" hidden="1">'SO 02 - Statika a krov'!$C$119:$K$138</definedName>
    <definedName name="_xlnm._FilterDatabase" localSheetId="4" hidden="1">'SO 04 - Exterier'!$C$127:$K$204</definedName>
    <definedName name="_xlnm._FilterDatabase" localSheetId="5" hidden="1">'SO 05 - Výplně otvorů'!$C$121:$K$156</definedName>
    <definedName name="_xlnm._FilterDatabase" localSheetId="6" hidden="1">'SO 06a - Instalace - elektro'!$C$119:$K$138</definedName>
    <definedName name="_xlnm._FilterDatabase" localSheetId="7" hidden="1">'SO 06b - Instalace hromosvod'!$C$120:$K$134</definedName>
    <definedName name="_xlnm._FilterDatabase" localSheetId="8" hidden="1">'SO 08 - Úprava okolí kaple'!$C$124:$K$172</definedName>
    <definedName name="_xlnm.Print_Titles" localSheetId="1">'00 - Ostatní Vedlenší Nák...'!$120:$120</definedName>
    <definedName name="_xlnm.Print_Titles" localSheetId="0">'Rekapitulace stavby'!$92:$92</definedName>
    <definedName name="_xlnm.Print_Titles" localSheetId="2">'SO 01 - Spodní stavba'!$125:$125</definedName>
    <definedName name="_xlnm.Print_Titles" localSheetId="3">'SO 02 - Statika a krov'!$119:$119</definedName>
    <definedName name="_xlnm.Print_Titles" localSheetId="4">'SO 04 - Exterier'!$127:$127</definedName>
    <definedName name="_xlnm.Print_Titles" localSheetId="5">'SO 05 - Výplně otvorů'!$121:$121</definedName>
    <definedName name="_xlnm.Print_Titles" localSheetId="6">'SO 06a - Instalace - elektro'!$119:$119</definedName>
    <definedName name="_xlnm.Print_Titles" localSheetId="7">'SO 06b - Instalace hromosvod'!$120:$120</definedName>
    <definedName name="_xlnm.Print_Titles" localSheetId="8">'SO 08 - Úprava okolí kaple'!$124:$124</definedName>
    <definedName name="_xlnm.Print_Area" localSheetId="1">'00 - Ostatní Vedlenší Nák...'!$C$4:$J$76,'00 - Ostatní Vedlenší Nák...'!$C$82:$J$102,'00 - Ostatní Vedlenší Nák...'!$C$108:$J$171</definedName>
    <definedName name="_xlnm.Print_Area" localSheetId="0">'Rekapitulace stavby'!$D$4:$AO$76,'Rekapitulace stavby'!$C$82:$AQ$103</definedName>
    <definedName name="_xlnm.Print_Area" localSheetId="2">'SO 01 - Spodní stavba'!$C$4:$J$76,'SO 01 - Spodní stavba'!$C$82:$J$107,'SO 01 - Spodní stavba'!$C$113:$J$183</definedName>
    <definedName name="_xlnm.Print_Area" localSheetId="3">'SO 02 - Statika a krov'!$C$4:$J$76,'SO 02 - Statika a krov'!$C$82:$J$101,'SO 02 - Statika a krov'!$C$107:$J$138</definedName>
    <definedName name="_xlnm.Print_Area" localSheetId="4">'SO 04 - Exterier'!$C$4:$J$76,'SO 04 - Exterier'!$C$82:$J$109,'SO 04 - Exterier'!$C$115:$J$204</definedName>
    <definedName name="_xlnm.Print_Area" localSheetId="5">'SO 05 - Výplně otvorů'!$C$4:$J$76,'SO 05 - Výplně otvorů'!$C$82:$J$103,'SO 05 - Výplně otvorů'!$C$109:$J$156</definedName>
    <definedName name="_xlnm.Print_Area" localSheetId="6">'SO 06a - Instalace - elektro'!$C$4:$J$76,'SO 06a - Instalace - elektro'!$C$82:$J$101,'SO 06a - Instalace - elektro'!$C$107:$J$138</definedName>
    <definedName name="_xlnm.Print_Area" localSheetId="7">'SO 06b - Instalace hromosvod'!$C$4:$J$76,'SO 06b - Instalace hromosvod'!$C$82:$J$102,'SO 06b - Instalace hromosvod'!$C$108:$J$134</definedName>
    <definedName name="_xlnm.Print_Area" localSheetId="8">'SO 08 - Úprava okolí kaple'!$C$4:$J$76,'SO 08 - Úprava okolí kaple'!$C$82:$J$106,'SO 08 - Úprava okolí kaple'!$C$112:$J$172</definedName>
  </definedNames>
  <calcPr calcId="162913"/>
</workbook>
</file>

<file path=xl/calcChain.xml><?xml version="1.0" encoding="utf-8"?>
<calcChain xmlns="http://schemas.openxmlformats.org/spreadsheetml/2006/main">
  <c r="J168" i="9" l="1"/>
  <c r="J37" i="9"/>
  <c r="J36" i="9"/>
  <c r="AY102" i="1"/>
  <c r="J35" i="9"/>
  <c r="AX102" i="1"/>
  <c r="BI172" i="9"/>
  <c r="BH172" i="9"/>
  <c r="BG172" i="9"/>
  <c r="BF172" i="9"/>
  <c r="T172" i="9"/>
  <c r="T171" i="9"/>
  <c r="R172" i="9"/>
  <c r="R171" i="9"/>
  <c r="P172" i="9"/>
  <c r="P171" i="9"/>
  <c r="BI170" i="9"/>
  <c r="BH170" i="9"/>
  <c r="BG170" i="9"/>
  <c r="BF170" i="9"/>
  <c r="T170" i="9"/>
  <c r="T169" i="9"/>
  <c r="R170" i="9"/>
  <c r="R169" i="9"/>
  <c r="P170" i="9"/>
  <c r="P169" i="9"/>
  <c r="J103" i="9"/>
  <c r="BI165" i="9"/>
  <c r="BH165" i="9"/>
  <c r="BG165" i="9"/>
  <c r="BF165" i="9"/>
  <c r="T165" i="9"/>
  <c r="R165" i="9"/>
  <c r="P165" i="9"/>
  <c r="BI162" i="9"/>
  <c r="BH162" i="9"/>
  <c r="BG162" i="9"/>
  <c r="BF162" i="9"/>
  <c r="T162" i="9"/>
  <c r="R162" i="9"/>
  <c r="P162" i="9"/>
  <c r="BI160" i="9"/>
  <c r="BH160" i="9"/>
  <c r="BG160" i="9"/>
  <c r="BF160" i="9"/>
  <c r="T160" i="9"/>
  <c r="T159" i="9"/>
  <c r="R160" i="9"/>
  <c r="R159" i="9" s="1"/>
  <c r="P160" i="9"/>
  <c r="P159" i="9" s="1"/>
  <c r="BI155" i="9"/>
  <c r="BH155" i="9"/>
  <c r="BG155" i="9"/>
  <c r="BF155" i="9"/>
  <c r="T155" i="9"/>
  <c r="T154" i="9" s="1"/>
  <c r="R155" i="9"/>
  <c r="R154" i="9" s="1"/>
  <c r="P155" i="9"/>
  <c r="P154" i="9" s="1"/>
  <c r="BI150" i="9"/>
  <c r="BH150" i="9"/>
  <c r="BG150" i="9"/>
  <c r="BF150" i="9"/>
  <c r="T150" i="9"/>
  <c r="R150" i="9"/>
  <c r="P150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39" i="9"/>
  <c r="BH139" i="9"/>
  <c r="BG139" i="9"/>
  <c r="BF139" i="9"/>
  <c r="T139" i="9"/>
  <c r="R139" i="9"/>
  <c r="P139" i="9"/>
  <c r="BI134" i="9"/>
  <c r="BH134" i="9"/>
  <c r="BG134" i="9"/>
  <c r="BF134" i="9"/>
  <c r="T134" i="9"/>
  <c r="R134" i="9"/>
  <c r="P134" i="9"/>
  <c r="BI131" i="9"/>
  <c r="BH131" i="9"/>
  <c r="BG131" i="9"/>
  <c r="BF131" i="9"/>
  <c r="T131" i="9"/>
  <c r="R131" i="9"/>
  <c r="P131" i="9"/>
  <c r="BI128" i="9"/>
  <c r="BH128" i="9"/>
  <c r="BG128" i="9"/>
  <c r="BF128" i="9"/>
  <c r="T128" i="9"/>
  <c r="R128" i="9"/>
  <c r="P128" i="9"/>
  <c r="J121" i="9"/>
  <c r="F121" i="9"/>
  <c r="F119" i="9"/>
  <c r="E117" i="9"/>
  <c r="J91" i="9"/>
  <c r="F91" i="9"/>
  <c r="F89" i="9"/>
  <c r="E87" i="9"/>
  <c r="J24" i="9"/>
  <c r="E24" i="9"/>
  <c r="J122" i="9"/>
  <c r="J23" i="9"/>
  <c r="J18" i="9"/>
  <c r="E18" i="9"/>
  <c r="F92" i="9" s="1"/>
  <c r="J17" i="9"/>
  <c r="J12" i="9"/>
  <c r="J119" i="9" s="1"/>
  <c r="E7" i="9"/>
  <c r="E115" i="9"/>
  <c r="J37" i="8"/>
  <c r="J36" i="8"/>
  <c r="AY101" i="1"/>
  <c r="J35" i="8"/>
  <c r="AX101" i="1"/>
  <c r="BI134" i="8"/>
  <c r="BH134" i="8"/>
  <c r="BG134" i="8"/>
  <c r="BF134" i="8"/>
  <c r="T134" i="8"/>
  <c r="T133" i="8"/>
  <c r="R134" i="8"/>
  <c r="R133" i="8"/>
  <c r="P134" i="8"/>
  <c r="P133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7" i="8"/>
  <c r="BH127" i="8"/>
  <c r="BG127" i="8"/>
  <c r="BF127" i="8"/>
  <c r="T127" i="8"/>
  <c r="R127" i="8"/>
  <c r="P127" i="8"/>
  <c r="BI124" i="8"/>
  <c r="BH124" i="8"/>
  <c r="BG124" i="8"/>
  <c r="BF124" i="8"/>
  <c r="T124" i="8"/>
  <c r="T123" i="8" s="1"/>
  <c r="T122" i="8" s="1"/>
  <c r="R124" i="8"/>
  <c r="R123" i="8"/>
  <c r="R122" i="8" s="1"/>
  <c r="P124" i="8"/>
  <c r="P123" i="8"/>
  <c r="P122" i="8"/>
  <c r="J117" i="8"/>
  <c r="F117" i="8"/>
  <c r="F115" i="8"/>
  <c r="E113" i="8"/>
  <c r="J91" i="8"/>
  <c r="F91" i="8"/>
  <c r="F89" i="8"/>
  <c r="E87" i="8"/>
  <c r="J24" i="8"/>
  <c r="E24" i="8"/>
  <c r="J92" i="8" s="1"/>
  <c r="J23" i="8"/>
  <c r="J18" i="8"/>
  <c r="E18" i="8"/>
  <c r="F92" i="8"/>
  <c r="J17" i="8"/>
  <c r="J12" i="8"/>
  <c r="J89" i="8"/>
  <c r="E7" i="8"/>
  <c r="E111" i="8"/>
  <c r="J37" i="7"/>
  <c r="J36" i="7"/>
  <c r="AY100" i="1"/>
  <c r="J35" i="7"/>
  <c r="AX100" i="1" s="1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27" i="7"/>
  <c r="BH127" i="7"/>
  <c r="BG127" i="7"/>
  <c r="BF127" i="7"/>
  <c r="T127" i="7"/>
  <c r="R127" i="7"/>
  <c r="P127" i="7"/>
  <c r="BI123" i="7"/>
  <c r="BH123" i="7"/>
  <c r="BG123" i="7"/>
  <c r="BF123" i="7"/>
  <c r="T123" i="7"/>
  <c r="R123" i="7"/>
  <c r="P123" i="7"/>
  <c r="J116" i="7"/>
  <c r="F116" i="7"/>
  <c r="F114" i="7"/>
  <c r="E112" i="7"/>
  <c r="J91" i="7"/>
  <c r="F91" i="7"/>
  <c r="F89" i="7"/>
  <c r="E87" i="7"/>
  <c r="J24" i="7"/>
  <c r="E24" i="7"/>
  <c r="J117" i="7"/>
  <c r="J23" i="7"/>
  <c r="J18" i="7"/>
  <c r="E18" i="7"/>
  <c r="F92" i="7"/>
  <c r="J17" i="7"/>
  <c r="J12" i="7"/>
  <c r="J114" i="7" s="1"/>
  <c r="E7" i="7"/>
  <c r="E110" i="7" s="1"/>
  <c r="J37" i="6"/>
  <c r="J36" i="6"/>
  <c r="AY99" i="1"/>
  <c r="J35" i="6"/>
  <c r="AX99" i="1"/>
  <c r="BI156" i="6"/>
  <c r="BH156" i="6"/>
  <c r="BG156" i="6"/>
  <c r="BF156" i="6"/>
  <c r="T156" i="6"/>
  <c r="R156" i="6"/>
  <c r="P156" i="6"/>
  <c r="BI154" i="6"/>
  <c r="BH154" i="6"/>
  <c r="BG154" i="6"/>
  <c r="BF154" i="6"/>
  <c r="T154" i="6"/>
  <c r="R154" i="6"/>
  <c r="P154" i="6"/>
  <c r="BI150" i="6"/>
  <c r="BH150" i="6"/>
  <c r="BG150" i="6"/>
  <c r="BF150" i="6"/>
  <c r="T150" i="6"/>
  <c r="R150" i="6"/>
  <c r="P150" i="6"/>
  <c r="BI146" i="6"/>
  <c r="BH146" i="6"/>
  <c r="BG146" i="6"/>
  <c r="BF146" i="6"/>
  <c r="T146" i="6"/>
  <c r="R146" i="6"/>
  <c r="P146" i="6"/>
  <c r="BI142" i="6"/>
  <c r="BH142" i="6"/>
  <c r="BG142" i="6"/>
  <c r="BF142" i="6"/>
  <c r="T142" i="6"/>
  <c r="R142" i="6"/>
  <c r="P142" i="6"/>
  <c r="BI138" i="6"/>
  <c r="BH138" i="6"/>
  <c r="BG138" i="6"/>
  <c r="BF138" i="6"/>
  <c r="T138" i="6"/>
  <c r="R138" i="6"/>
  <c r="P138" i="6"/>
  <c r="BI136" i="6"/>
  <c r="BH136" i="6"/>
  <c r="BG136" i="6"/>
  <c r="BF136" i="6"/>
  <c r="T136" i="6"/>
  <c r="R136" i="6"/>
  <c r="P136" i="6"/>
  <c r="BI132" i="6"/>
  <c r="BH132" i="6"/>
  <c r="BG132" i="6"/>
  <c r="BF132" i="6"/>
  <c r="T132" i="6"/>
  <c r="R132" i="6"/>
  <c r="P132" i="6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T126" i="6"/>
  <c r="R127" i="6"/>
  <c r="R126" i="6" s="1"/>
  <c r="P127" i="6"/>
  <c r="P126" i="6" s="1"/>
  <c r="BI125" i="6"/>
  <c r="BH125" i="6"/>
  <c r="BG125" i="6"/>
  <c r="BF125" i="6"/>
  <c r="T125" i="6"/>
  <c r="T124" i="6" s="1"/>
  <c r="R125" i="6"/>
  <c r="R124" i="6" s="1"/>
  <c r="P125" i="6"/>
  <c r="P124" i="6" s="1"/>
  <c r="J118" i="6"/>
  <c r="F118" i="6"/>
  <c r="F116" i="6"/>
  <c r="E114" i="6"/>
  <c r="J91" i="6"/>
  <c r="F91" i="6"/>
  <c r="F89" i="6"/>
  <c r="E87" i="6"/>
  <c r="J24" i="6"/>
  <c r="E24" i="6"/>
  <c r="J92" i="6"/>
  <c r="J23" i="6"/>
  <c r="J18" i="6"/>
  <c r="E18" i="6"/>
  <c r="F92" i="6"/>
  <c r="J17" i="6"/>
  <c r="J12" i="6"/>
  <c r="J116" i="6"/>
  <c r="E7" i="6"/>
  <c r="E112" i="6" s="1"/>
  <c r="J204" i="5"/>
  <c r="T203" i="5"/>
  <c r="R203" i="5"/>
  <c r="P203" i="5"/>
  <c r="BK203" i="5"/>
  <c r="J203" i="5"/>
  <c r="J107" i="5"/>
  <c r="J37" i="5"/>
  <c r="J36" i="5"/>
  <c r="AY98" i="1" s="1"/>
  <c r="J35" i="5"/>
  <c r="AX98" i="1" s="1"/>
  <c r="J108" i="5"/>
  <c r="BI199" i="5"/>
  <c r="BH199" i="5"/>
  <c r="BG199" i="5"/>
  <c r="BF199" i="5"/>
  <c r="T199" i="5"/>
  <c r="R199" i="5"/>
  <c r="P199" i="5"/>
  <c r="BI197" i="5"/>
  <c r="BH197" i="5"/>
  <c r="BG197" i="5"/>
  <c r="BF197" i="5"/>
  <c r="T197" i="5"/>
  <c r="R197" i="5"/>
  <c r="P197" i="5"/>
  <c r="BI193" i="5"/>
  <c r="BH193" i="5"/>
  <c r="BG193" i="5"/>
  <c r="BF193" i="5"/>
  <c r="T193" i="5"/>
  <c r="R193" i="5"/>
  <c r="P193" i="5"/>
  <c r="BI191" i="5"/>
  <c r="BH191" i="5"/>
  <c r="BG191" i="5"/>
  <c r="BF191" i="5"/>
  <c r="T191" i="5"/>
  <c r="R191" i="5"/>
  <c r="P191" i="5"/>
  <c r="BI189" i="5"/>
  <c r="BH189" i="5"/>
  <c r="BG189" i="5"/>
  <c r="BF189" i="5"/>
  <c r="T189" i="5"/>
  <c r="R189" i="5"/>
  <c r="P189" i="5"/>
  <c r="BI187" i="5"/>
  <c r="BH187" i="5"/>
  <c r="BG187" i="5"/>
  <c r="BF187" i="5"/>
  <c r="T187" i="5"/>
  <c r="R187" i="5"/>
  <c r="P187" i="5"/>
  <c r="BI185" i="5"/>
  <c r="BH185" i="5"/>
  <c r="BG185" i="5"/>
  <c r="BF185" i="5"/>
  <c r="T185" i="5"/>
  <c r="R185" i="5"/>
  <c r="P185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0" i="5"/>
  <c r="BH180" i="5"/>
  <c r="BG180" i="5"/>
  <c r="BF180" i="5"/>
  <c r="T180" i="5"/>
  <c r="R180" i="5"/>
  <c r="P180" i="5"/>
  <c r="BI178" i="5"/>
  <c r="BH178" i="5"/>
  <c r="BG178" i="5"/>
  <c r="BF178" i="5"/>
  <c r="T178" i="5"/>
  <c r="R178" i="5"/>
  <c r="P178" i="5"/>
  <c r="BI175" i="5"/>
  <c r="BH175" i="5"/>
  <c r="BG175" i="5"/>
  <c r="BF175" i="5"/>
  <c r="T175" i="5"/>
  <c r="T174" i="5" s="1"/>
  <c r="R175" i="5"/>
  <c r="R174" i="5" s="1"/>
  <c r="P175" i="5"/>
  <c r="P174" i="5" s="1"/>
  <c r="BI172" i="5"/>
  <c r="BH172" i="5"/>
  <c r="BG172" i="5"/>
  <c r="BF172" i="5"/>
  <c r="T172" i="5"/>
  <c r="R172" i="5"/>
  <c r="P172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5" i="5"/>
  <c r="BH165" i="5"/>
  <c r="BG165" i="5"/>
  <c r="BF165" i="5"/>
  <c r="T165" i="5"/>
  <c r="T164" i="5"/>
  <c r="R165" i="5"/>
  <c r="R164" i="5" s="1"/>
  <c r="P165" i="5"/>
  <c r="P164" i="5" s="1"/>
  <c r="BI163" i="5"/>
  <c r="BH163" i="5"/>
  <c r="BG163" i="5"/>
  <c r="BF163" i="5"/>
  <c r="T163" i="5"/>
  <c r="R163" i="5"/>
  <c r="P163" i="5"/>
  <c r="BI159" i="5"/>
  <c r="BH159" i="5"/>
  <c r="BG159" i="5"/>
  <c r="BF159" i="5"/>
  <c r="T159" i="5"/>
  <c r="R159" i="5"/>
  <c r="P159" i="5"/>
  <c r="BI157" i="5"/>
  <c r="BH157" i="5"/>
  <c r="BG157" i="5"/>
  <c r="BF157" i="5"/>
  <c r="T157" i="5"/>
  <c r="R157" i="5"/>
  <c r="P157" i="5"/>
  <c r="BI153" i="5"/>
  <c r="BH153" i="5"/>
  <c r="BG153" i="5"/>
  <c r="BF153" i="5"/>
  <c r="T153" i="5"/>
  <c r="R153" i="5"/>
  <c r="P153" i="5"/>
  <c r="BI147" i="5"/>
  <c r="BH147" i="5"/>
  <c r="BG147" i="5"/>
  <c r="BF147" i="5"/>
  <c r="T147" i="5"/>
  <c r="R147" i="5"/>
  <c r="P147" i="5"/>
  <c r="BI143" i="5"/>
  <c r="BH143" i="5"/>
  <c r="BG143" i="5"/>
  <c r="BF143" i="5"/>
  <c r="T143" i="5"/>
  <c r="R143" i="5"/>
  <c r="P143" i="5"/>
  <c r="BI139" i="5"/>
  <c r="BH139" i="5"/>
  <c r="BG139" i="5"/>
  <c r="BF139" i="5"/>
  <c r="T139" i="5"/>
  <c r="R139" i="5"/>
  <c r="P139" i="5"/>
  <c r="BI136" i="5"/>
  <c r="BH136" i="5"/>
  <c r="BG136" i="5"/>
  <c r="BF136" i="5"/>
  <c r="T136" i="5"/>
  <c r="R136" i="5"/>
  <c r="P136" i="5"/>
  <c r="BI131" i="5"/>
  <c r="BH131" i="5"/>
  <c r="BG131" i="5"/>
  <c r="BF131" i="5"/>
  <c r="T131" i="5"/>
  <c r="T130" i="5" s="1"/>
  <c r="R131" i="5"/>
  <c r="R130" i="5" s="1"/>
  <c r="P131" i="5"/>
  <c r="P130" i="5" s="1"/>
  <c r="J124" i="5"/>
  <c r="F124" i="5"/>
  <c r="F122" i="5"/>
  <c r="E120" i="5"/>
  <c r="J91" i="5"/>
  <c r="F91" i="5"/>
  <c r="F89" i="5"/>
  <c r="E87" i="5"/>
  <c r="J24" i="5"/>
  <c r="E24" i="5"/>
  <c r="J92" i="5"/>
  <c r="J23" i="5"/>
  <c r="J18" i="5"/>
  <c r="E18" i="5"/>
  <c r="F125" i="5"/>
  <c r="J17" i="5"/>
  <c r="J12" i="5"/>
  <c r="J122" i="5"/>
  <c r="E7" i="5"/>
  <c r="E85" i="5" s="1"/>
  <c r="J37" i="4"/>
  <c r="J36" i="4"/>
  <c r="AY97" i="1"/>
  <c r="J35" i="4"/>
  <c r="AX97" i="1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3" i="4"/>
  <c r="BH133" i="4"/>
  <c r="BG133" i="4"/>
  <c r="BF133" i="4"/>
  <c r="T133" i="4"/>
  <c r="R133" i="4"/>
  <c r="P133" i="4"/>
  <c r="BI130" i="4"/>
  <c r="BH130" i="4"/>
  <c r="BG130" i="4"/>
  <c r="BF130" i="4"/>
  <c r="T130" i="4"/>
  <c r="T129" i="4" s="1"/>
  <c r="R130" i="4"/>
  <c r="R129" i="4" s="1"/>
  <c r="P130" i="4"/>
  <c r="P129" i="4" s="1"/>
  <c r="BI125" i="4"/>
  <c r="BH125" i="4"/>
  <c r="BG125" i="4"/>
  <c r="BF125" i="4"/>
  <c r="T125" i="4"/>
  <c r="R125" i="4"/>
  <c r="P125" i="4"/>
  <c r="BI122" i="4"/>
  <c r="BH122" i="4"/>
  <c r="BG122" i="4"/>
  <c r="BF122" i="4"/>
  <c r="T122" i="4"/>
  <c r="R122" i="4"/>
  <c r="P122" i="4"/>
  <c r="J116" i="4"/>
  <c r="F116" i="4"/>
  <c r="F114" i="4"/>
  <c r="E112" i="4"/>
  <c r="J91" i="4"/>
  <c r="F91" i="4"/>
  <c r="F89" i="4"/>
  <c r="E87" i="4"/>
  <c r="J24" i="4"/>
  <c r="E24" i="4"/>
  <c r="J92" i="4"/>
  <c r="J23" i="4"/>
  <c r="J18" i="4"/>
  <c r="E18" i="4"/>
  <c r="F117" i="4"/>
  <c r="J17" i="4"/>
  <c r="J12" i="4"/>
  <c r="J89" i="4" s="1"/>
  <c r="E7" i="4"/>
  <c r="E110" i="4"/>
  <c r="J37" i="3"/>
  <c r="J36" i="3"/>
  <c r="AY96" i="1"/>
  <c r="J35" i="3"/>
  <c r="AX96" i="1"/>
  <c r="BI183" i="3"/>
  <c r="BH183" i="3"/>
  <c r="BG183" i="3"/>
  <c r="BF183" i="3"/>
  <c r="T183" i="3"/>
  <c r="T182" i="3"/>
  <c r="R183" i="3"/>
  <c r="R182" i="3"/>
  <c r="P183" i="3"/>
  <c r="P182" i="3"/>
  <c r="BI172" i="3"/>
  <c r="BH172" i="3"/>
  <c r="BG172" i="3"/>
  <c r="BF172" i="3"/>
  <c r="T172" i="3"/>
  <c r="T171" i="3"/>
  <c r="R172" i="3"/>
  <c r="R171" i="3"/>
  <c r="P172" i="3"/>
  <c r="P171" i="3"/>
  <c r="BI170" i="3"/>
  <c r="BH170" i="3"/>
  <c r="BG170" i="3"/>
  <c r="BF170" i="3"/>
  <c r="T170" i="3"/>
  <c r="T169" i="3"/>
  <c r="R170" i="3"/>
  <c r="R169" i="3"/>
  <c r="P170" i="3"/>
  <c r="P169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0" i="3"/>
  <c r="BH160" i="3"/>
  <c r="BG160" i="3"/>
  <c r="BF160" i="3"/>
  <c r="T160" i="3"/>
  <c r="R160" i="3"/>
  <c r="P160" i="3"/>
  <c r="BI157" i="3"/>
  <c r="BH157" i="3"/>
  <c r="BG157" i="3"/>
  <c r="BF157" i="3"/>
  <c r="T157" i="3"/>
  <c r="T156" i="3" s="1"/>
  <c r="R157" i="3"/>
  <c r="R156" i="3"/>
  <c r="P157" i="3"/>
  <c r="P156" i="3" s="1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1" i="3"/>
  <c r="BH141" i="3"/>
  <c r="BG141" i="3"/>
  <c r="BF141" i="3"/>
  <c r="T141" i="3"/>
  <c r="R141" i="3"/>
  <c r="P141" i="3"/>
  <c r="BI137" i="3"/>
  <c r="BH137" i="3"/>
  <c r="BG137" i="3"/>
  <c r="BF137" i="3"/>
  <c r="T137" i="3"/>
  <c r="R137" i="3"/>
  <c r="P137" i="3"/>
  <c r="BI133" i="3"/>
  <c r="BH133" i="3"/>
  <c r="BG133" i="3"/>
  <c r="BF133" i="3"/>
  <c r="T133" i="3"/>
  <c r="R133" i="3"/>
  <c r="P133" i="3"/>
  <c r="BI129" i="3"/>
  <c r="BH129" i="3"/>
  <c r="BG129" i="3"/>
  <c r="BF129" i="3"/>
  <c r="T129" i="3"/>
  <c r="R129" i="3"/>
  <c r="P129" i="3"/>
  <c r="J122" i="3"/>
  <c r="F122" i="3"/>
  <c r="F120" i="3"/>
  <c r="E118" i="3"/>
  <c r="J91" i="3"/>
  <c r="F91" i="3"/>
  <c r="F89" i="3"/>
  <c r="E87" i="3"/>
  <c r="J24" i="3"/>
  <c r="E24" i="3"/>
  <c r="J123" i="3"/>
  <c r="J23" i="3"/>
  <c r="J18" i="3"/>
  <c r="E18" i="3"/>
  <c r="F92" i="3"/>
  <c r="J17" i="3"/>
  <c r="J12" i="3"/>
  <c r="J120" i="3" s="1"/>
  <c r="E7" i="3"/>
  <c r="E85" i="3" s="1"/>
  <c r="J37" i="2"/>
  <c r="J36" i="2"/>
  <c r="AY95" i="1"/>
  <c r="J35" i="2"/>
  <c r="AX95" i="1"/>
  <c r="BI168" i="2"/>
  <c r="BH168" i="2"/>
  <c r="BG168" i="2"/>
  <c r="BF168" i="2"/>
  <c r="T168" i="2"/>
  <c r="R168" i="2"/>
  <c r="P168" i="2"/>
  <c r="BI164" i="2"/>
  <c r="BH164" i="2"/>
  <c r="BG164" i="2"/>
  <c r="BF164" i="2"/>
  <c r="T164" i="2"/>
  <c r="R164" i="2"/>
  <c r="P164" i="2"/>
  <c r="BI158" i="2"/>
  <c r="BH158" i="2"/>
  <c r="BG158" i="2"/>
  <c r="BF158" i="2"/>
  <c r="T158" i="2"/>
  <c r="R158" i="2"/>
  <c r="P158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R144" i="2"/>
  <c r="P144" i="2"/>
  <c r="BI137" i="2"/>
  <c r="BH137" i="2"/>
  <c r="BG137" i="2"/>
  <c r="BF137" i="2"/>
  <c r="T137" i="2"/>
  <c r="R137" i="2"/>
  <c r="P137" i="2"/>
  <c r="BI132" i="2"/>
  <c r="BH132" i="2"/>
  <c r="BG132" i="2"/>
  <c r="BF132" i="2"/>
  <c r="T132" i="2"/>
  <c r="R132" i="2"/>
  <c r="P132" i="2"/>
  <c r="BI127" i="2"/>
  <c r="BH127" i="2"/>
  <c r="BG127" i="2"/>
  <c r="BF127" i="2"/>
  <c r="T127" i="2"/>
  <c r="T126" i="2"/>
  <c r="R127" i="2"/>
  <c r="R126" i="2"/>
  <c r="P127" i="2"/>
  <c r="P126" i="2"/>
  <c r="BI123" i="2"/>
  <c r="BH123" i="2"/>
  <c r="BG123" i="2"/>
  <c r="BF123" i="2"/>
  <c r="T123" i="2"/>
  <c r="T122" i="2"/>
  <c r="R123" i="2"/>
  <c r="R122" i="2"/>
  <c r="P123" i="2"/>
  <c r="P122" i="2" s="1"/>
  <c r="J117" i="2"/>
  <c r="F117" i="2"/>
  <c r="F115" i="2"/>
  <c r="E113" i="2"/>
  <c r="J91" i="2"/>
  <c r="F91" i="2"/>
  <c r="F89" i="2"/>
  <c r="E87" i="2"/>
  <c r="J24" i="2"/>
  <c r="E24" i="2"/>
  <c r="J118" i="2" s="1"/>
  <c r="J23" i="2"/>
  <c r="J18" i="2"/>
  <c r="E18" i="2"/>
  <c r="F92" i="2" s="1"/>
  <c r="J17" i="2"/>
  <c r="J12" i="2"/>
  <c r="J115" i="2"/>
  <c r="E7" i="2"/>
  <c r="E111" i="2"/>
  <c r="L90" i="1"/>
  <c r="AM90" i="1"/>
  <c r="AM89" i="1"/>
  <c r="L89" i="1"/>
  <c r="AM87" i="1"/>
  <c r="L87" i="1"/>
  <c r="L85" i="1"/>
  <c r="L84" i="1"/>
  <c r="BK144" i="2"/>
  <c r="BK158" i="2"/>
  <c r="BK132" i="2"/>
  <c r="BK137" i="2"/>
  <c r="J172" i="3"/>
  <c r="J150" i="3"/>
  <c r="J160" i="3"/>
  <c r="J157" i="3"/>
  <c r="BK146" i="3"/>
  <c r="J133" i="4"/>
  <c r="J136" i="4"/>
  <c r="BK175" i="5"/>
  <c r="BK147" i="5"/>
  <c r="J178" i="5"/>
  <c r="BK169" i="5"/>
  <c r="BK199" i="5"/>
  <c r="BK168" i="5"/>
  <c r="J136" i="5"/>
  <c r="BK167" i="5"/>
  <c r="J189" i="5"/>
  <c r="J131" i="5"/>
  <c r="J180" i="5"/>
  <c r="J132" i="6"/>
  <c r="J125" i="6"/>
  <c r="BK138" i="6"/>
  <c r="J154" i="6"/>
  <c r="BK138" i="7"/>
  <c r="J138" i="7"/>
  <c r="BK134" i="7"/>
  <c r="BK127" i="7"/>
  <c r="BK129" i="8"/>
  <c r="BK162" i="9"/>
  <c r="J139" i="9"/>
  <c r="J128" i="9"/>
  <c r="J144" i="9"/>
  <c r="J144" i="2"/>
  <c r="BK127" i="2"/>
  <c r="J148" i="2"/>
  <c r="J165" i="3"/>
  <c r="BK165" i="3"/>
  <c r="BK170" i="3"/>
  <c r="BK122" i="4"/>
  <c r="J125" i="4"/>
  <c r="J153" i="5"/>
  <c r="BK193" i="5"/>
  <c r="BK187" i="5"/>
  <c r="BK189" i="5"/>
  <c r="J159" i="5"/>
  <c r="BK153" i="5"/>
  <c r="J136" i="6"/>
  <c r="BK156" i="6"/>
  <c r="J142" i="6"/>
  <c r="BK135" i="7"/>
  <c r="BK137" i="7"/>
  <c r="BK124" i="8"/>
  <c r="J146" i="9"/>
  <c r="J172" i="9"/>
  <c r="BK146" i="9"/>
  <c r="BK150" i="9"/>
  <c r="J134" i="9"/>
  <c r="AS94" i="1"/>
  <c r="J164" i="2"/>
  <c r="J133" i="3"/>
  <c r="BK164" i="3"/>
  <c r="J137" i="3"/>
  <c r="J153" i="3"/>
  <c r="BK130" i="4"/>
  <c r="BK180" i="5"/>
  <c r="BK136" i="5"/>
  <c r="J199" i="5"/>
  <c r="J197" i="5"/>
  <c r="J182" i="5"/>
  <c r="BK191" i="5"/>
  <c r="BK197" i="5"/>
  <c r="J129" i="6"/>
  <c r="BK125" i="6"/>
  <c r="J127" i="6"/>
  <c r="BK136" i="7"/>
  <c r="J129" i="8"/>
  <c r="BK148" i="2"/>
  <c r="J158" i="2"/>
  <c r="J132" i="2"/>
  <c r="BK164" i="2"/>
  <c r="BK150" i="3"/>
  <c r="BK145" i="3"/>
  <c r="J146" i="3"/>
  <c r="BK172" i="3"/>
  <c r="J129" i="3"/>
  <c r="BK125" i="4"/>
  <c r="J130" i="4"/>
  <c r="J168" i="5"/>
  <c r="BK183" i="5"/>
  <c r="J183" i="5"/>
  <c r="BK139" i="5"/>
  <c r="BK182" i="5"/>
  <c r="BK157" i="5"/>
  <c r="J169" i="5"/>
  <c r="J167" i="5"/>
  <c r="J147" i="5"/>
  <c r="BK154" i="6"/>
  <c r="BK146" i="6"/>
  <c r="J150" i="6"/>
  <c r="BK132" i="6"/>
  <c r="J123" i="7"/>
  <c r="J127" i="7"/>
  <c r="J133" i="7"/>
  <c r="J127" i="8"/>
  <c r="J134" i="8"/>
  <c r="BK131" i="9"/>
  <c r="J143" i="9"/>
  <c r="BK128" i="9"/>
  <c r="BK155" i="9"/>
  <c r="J147" i="9"/>
  <c r="J155" i="9"/>
  <c r="J131" i="9"/>
  <c r="BK165" i="9"/>
  <c r="J124" i="8"/>
  <c r="BK170" i="9"/>
  <c r="BK139" i="9"/>
  <c r="J162" i="9"/>
  <c r="J165" i="9"/>
  <c r="J160" i="9"/>
  <c r="J150" i="9"/>
  <c r="J151" i="2"/>
  <c r="J168" i="2"/>
  <c r="J137" i="2"/>
  <c r="J123" i="2"/>
  <c r="J183" i="3"/>
  <c r="BK137" i="3"/>
  <c r="J164" i="3"/>
  <c r="BK153" i="3"/>
  <c r="BK129" i="3"/>
  <c r="J145" i="3"/>
  <c r="BK133" i="3"/>
  <c r="BK136" i="4"/>
  <c r="J138" i="4"/>
  <c r="BK178" i="5"/>
  <c r="J139" i="5"/>
  <c r="BK172" i="5"/>
  <c r="J157" i="5"/>
  <c r="J172" i="5"/>
  <c r="J143" i="5"/>
  <c r="J175" i="5"/>
  <c r="J193" i="5"/>
  <c r="J163" i="5"/>
  <c r="BK185" i="5"/>
  <c r="J156" i="6"/>
  <c r="BK127" i="6"/>
  <c r="BK129" i="6"/>
  <c r="J146" i="6"/>
  <c r="J137" i="7"/>
  <c r="BK133" i="7"/>
  <c r="J136" i="7"/>
  <c r="BK134" i="8"/>
  <c r="BK127" i="8"/>
  <c r="BK160" i="9"/>
  <c r="BK172" i="9"/>
  <c r="BK147" i="9"/>
  <c r="BK145" i="9"/>
  <c r="J170" i="9"/>
  <c r="BK123" i="2"/>
  <c r="BK168" i="2"/>
  <c r="BK151" i="2"/>
  <c r="J127" i="2"/>
  <c r="BK157" i="3"/>
  <c r="BK160" i="3"/>
  <c r="J170" i="3"/>
  <c r="BK141" i="3"/>
  <c r="BK183" i="3"/>
  <c r="J141" i="3"/>
  <c r="BK133" i="4"/>
  <c r="J122" i="4"/>
  <c r="BK138" i="4"/>
  <c r="BK159" i="5"/>
  <c r="J187" i="5"/>
  <c r="J185" i="5"/>
  <c r="BK131" i="5"/>
  <c r="BK163" i="5"/>
  <c r="J191" i="5"/>
  <c r="J165" i="5"/>
  <c r="BK165" i="5"/>
  <c r="BK143" i="5"/>
  <c r="BK150" i="6"/>
  <c r="J138" i="6"/>
  <c r="BK142" i="6"/>
  <c r="BK136" i="6"/>
  <c r="J134" i="7"/>
  <c r="BK123" i="7"/>
  <c r="J135" i="7"/>
  <c r="BK130" i="8"/>
  <c r="J130" i="8"/>
  <c r="J145" i="9"/>
  <c r="BK134" i="9"/>
  <c r="BK144" i="9"/>
  <c r="BK143" i="9"/>
  <c r="P143" i="2" l="1"/>
  <c r="T157" i="2"/>
  <c r="P136" i="3"/>
  <c r="R149" i="3"/>
  <c r="BK132" i="4"/>
  <c r="J132" i="4"/>
  <c r="J100" i="4"/>
  <c r="T135" i="5"/>
  <c r="T129" i="5" s="1"/>
  <c r="BK166" i="5"/>
  <c r="J166" i="5" s="1"/>
  <c r="J102" i="5" s="1"/>
  <c r="P177" i="5"/>
  <c r="P131" i="2"/>
  <c r="P121" i="2"/>
  <c r="AU95" i="1" s="1"/>
  <c r="P157" i="2"/>
  <c r="R128" i="3"/>
  <c r="BK149" i="3"/>
  <c r="J149" i="3"/>
  <c r="J100" i="3"/>
  <c r="T149" i="3"/>
  <c r="T132" i="4"/>
  <c r="T128" i="4" s="1"/>
  <c r="BK135" i="5"/>
  <c r="J135" i="5" s="1"/>
  <c r="J99" i="5" s="1"/>
  <c r="T152" i="5"/>
  <c r="T166" i="5"/>
  <c r="BK177" i="5"/>
  <c r="J177" i="5"/>
  <c r="J105" i="5" s="1"/>
  <c r="R190" i="5"/>
  <c r="R135" i="6"/>
  <c r="R128" i="6"/>
  <c r="P153" i="6"/>
  <c r="R122" i="7"/>
  <c r="R121" i="7" s="1"/>
  <c r="R131" i="2"/>
  <c r="R121" i="2" s="1"/>
  <c r="T143" i="2"/>
  <c r="BK136" i="3"/>
  <c r="BK159" i="3"/>
  <c r="J159" i="3"/>
  <c r="J103" i="3"/>
  <c r="P121" i="4"/>
  <c r="P135" i="5"/>
  <c r="P129" i="5" s="1"/>
  <c r="R152" i="5"/>
  <c r="R166" i="5"/>
  <c r="R129" i="5" s="1"/>
  <c r="R128" i="5" s="1"/>
  <c r="T177" i="5"/>
  <c r="T173" i="5" s="1"/>
  <c r="P128" i="6"/>
  <c r="BK153" i="6"/>
  <c r="J153" i="6"/>
  <c r="J102" i="6"/>
  <c r="T122" i="7"/>
  <c r="T121" i="7" s="1"/>
  <c r="T126" i="8"/>
  <c r="T125" i="8" s="1"/>
  <c r="T121" i="8" s="1"/>
  <c r="BK142" i="9"/>
  <c r="J142" i="9"/>
  <c r="J99" i="9"/>
  <c r="BK135" i="6"/>
  <c r="J135" i="6" s="1"/>
  <c r="J101" i="6" s="1"/>
  <c r="T153" i="6"/>
  <c r="P122" i="7"/>
  <c r="P121" i="7"/>
  <c r="T132" i="7"/>
  <c r="T131" i="7"/>
  <c r="P126" i="8"/>
  <c r="P125" i="8" s="1"/>
  <c r="P121" i="8" s="1"/>
  <c r="AU101" i="1" s="1"/>
  <c r="BK127" i="9"/>
  <c r="P142" i="9"/>
  <c r="P161" i="9"/>
  <c r="R143" i="2"/>
  <c r="R136" i="3"/>
  <c r="P159" i="3"/>
  <c r="P158" i="3"/>
  <c r="BK121" i="4"/>
  <c r="R132" i="4"/>
  <c r="R128" i="4"/>
  <c r="BK152" i="5"/>
  <c r="J152" i="5"/>
  <c r="J100" i="5"/>
  <c r="P166" i="5"/>
  <c r="R177" i="5"/>
  <c r="R173" i="5" s="1"/>
  <c r="T190" i="5"/>
  <c r="BK128" i="6"/>
  <c r="J128" i="6"/>
  <c r="J100" i="6"/>
  <c r="T128" i="6"/>
  <c r="R153" i="6"/>
  <c r="R123" i="6" s="1"/>
  <c r="R122" i="6" s="1"/>
  <c r="BK132" i="7"/>
  <c r="BK131" i="7"/>
  <c r="J131" i="7"/>
  <c r="J99" i="7"/>
  <c r="R126" i="8"/>
  <c r="R125" i="8"/>
  <c r="R121" i="8" s="1"/>
  <c r="P127" i="9"/>
  <c r="P126" i="9" s="1"/>
  <c r="P125" i="9" s="1"/>
  <c r="AU102" i="1" s="1"/>
  <c r="R142" i="9"/>
  <c r="T161" i="9"/>
  <c r="BK131" i="2"/>
  <c r="J131" i="2" s="1"/>
  <c r="J99" i="2" s="1"/>
  <c r="T131" i="2"/>
  <c r="T121" i="2"/>
  <c r="BK157" i="2"/>
  <c r="J157" i="2"/>
  <c r="J101" i="2"/>
  <c r="P128" i="3"/>
  <c r="T128" i="3"/>
  <c r="P149" i="3"/>
  <c r="T159" i="3"/>
  <c r="T158" i="3"/>
  <c r="R121" i="4"/>
  <c r="P132" i="4"/>
  <c r="P128" i="4"/>
  <c r="P152" i="5"/>
  <c r="BK190" i="5"/>
  <c r="J190" i="5"/>
  <c r="J106" i="5" s="1"/>
  <c r="P135" i="6"/>
  <c r="P123" i="6" s="1"/>
  <c r="P122" i="6" s="1"/>
  <c r="AU99" i="1" s="1"/>
  <c r="BK122" i="7"/>
  <c r="J122" i="7"/>
  <c r="J98" i="7"/>
  <c r="R132" i="7"/>
  <c r="R131" i="7" s="1"/>
  <c r="BK126" i="8"/>
  <c r="R127" i="9"/>
  <c r="T142" i="9"/>
  <c r="BK161" i="9"/>
  <c r="J161" i="9"/>
  <c r="J102" i="9"/>
  <c r="BK143" i="2"/>
  <c r="J143" i="2" s="1"/>
  <c r="J100" i="2" s="1"/>
  <c r="R157" i="2"/>
  <c r="BK128" i="3"/>
  <c r="J128" i="3"/>
  <c r="J98" i="3"/>
  <c r="T136" i="3"/>
  <c r="R159" i="3"/>
  <c r="R158" i="3" s="1"/>
  <c r="T121" i="4"/>
  <c r="R135" i="5"/>
  <c r="P190" i="5"/>
  <c r="P173" i="5" s="1"/>
  <c r="T135" i="6"/>
  <c r="P132" i="7"/>
  <c r="P131" i="7" s="1"/>
  <c r="T127" i="9"/>
  <c r="T126" i="9" s="1"/>
  <c r="T125" i="9" s="1"/>
  <c r="R161" i="9"/>
  <c r="BK156" i="3"/>
  <c r="J156" i="3"/>
  <c r="J101" i="3"/>
  <c r="BK171" i="3"/>
  <c r="J171" i="3"/>
  <c r="J105" i="3" s="1"/>
  <c r="BK124" i="6"/>
  <c r="J124" i="6"/>
  <c r="J98" i="6"/>
  <c r="BK126" i="6"/>
  <c r="J126" i="6"/>
  <c r="J99" i="6" s="1"/>
  <c r="BK123" i="8"/>
  <c r="J123" i="8" s="1"/>
  <c r="J98" i="8" s="1"/>
  <c r="BK154" i="9"/>
  <c r="J154" i="9"/>
  <c r="J100" i="9"/>
  <c r="BK122" i="2"/>
  <c r="J122" i="2" s="1"/>
  <c r="J97" i="2" s="1"/>
  <c r="BK129" i="4"/>
  <c r="J129" i="4"/>
  <c r="J99" i="4"/>
  <c r="BK130" i="5"/>
  <c r="J130" i="5"/>
  <c r="J98" i="5"/>
  <c r="BK126" i="2"/>
  <c r="J126" i="2"/>
  <c r="J98" i="2" s="1"/>
  <c r="BK182" i="3"/>
  <c r="J182" i="3"/>
  <c r="J106" i="3"/>
  <c r="BK174" i="5"/>
  <c r="BK173" i="5" s="1"/>
  <c r="J174" i="5"/>
  <c r="J104" i="5" s="1"/>
  <c r="BK133" i="8"/>
  <c r="J133" i="8" s="1"/>
  <c r="J101" i="8" s="1"/>
  <c r="BK159" i="9"/>
  <c r="J159" i="9"/>
  <c r="J101" i="9"/>
  <c r="BK171" i="9"/>
  <c r="J171" i="9" s="1"/>
  <c r="J105" i="9" s="1"/>
  <c r="BK169" i="3"/>
  <c r="J169" i="3"/>
  <c r="J104" i="3"/>
  <c r="BK164" i="5"/>
  <c r="J164" i="5"/>
  <c r="J101" i="5"/>
  <c r="BK169" i="9"/>
  <c r="J169" i="9"/>
  <c r="J104" i="9" s="1"/>
  <c r="F122" i="9"/>
  <c r="BE145" i="9"/>
  <c r="J126" i="8"/>
  <c r="J100" i="8"/>
  <c r="E85" i="9"/>
  <c r="J92" i="9"/>
  <c r="BE128" i="9"/>
  <c r="BE131" i="9"/>
  <c r="BE134" i="9"/>
  <c r="BE155" i="9"/>
  <c r="BE139" i="9"/>
  <c r="BE147" i="9"/>
  <c r="BE150" i="9"/>
  <c r="BE162" i="9"/>
  <c r="BE160" i="9"/>
  <c r="BE143" i="9"/>
  <c r="BE144" i="9"/>
  <c r="BE146" i="9"/>
  <c r="BE170" i="9"/>
  <c r="BE165" i="9"/>
  <c r="J89" i="9"/>
  <c r="BE172" i="9"/>
  <c r="E85" i="8"/>
  <c r="F118" i="8"/>
  <c r="BK121" i="7"/>
  <c r="BK120" i="7"/>
  <c r="J120" i="7"/>
  <c r="BE130" i="8"/>
  <c r="J132" i="7"/>
  <c r="J100" i="7" s="1"/>
  <c r="J115" i="8"/>
  <c r="J118" i="8"/>
  <c r="BE127" i="8"/>
  <c r="BE134" i="8"/>
  <c r="BE129" i="8"/>
  <c r="BE124" i="8"/>
  <c r="BE133" i="7"/>
  <c r="E85" i="7"/>
  <c r="BE134" i="7"/>
  <c r="J89" i="7"/>
  <c r="BE138" i="7"/>
  <c r="J92" i="7"/>
  <c r="F117" i="7"/>
  <c r="BE136" i="7"/>
  <c r="BE137" i="7"/>
  <c r="BE123" i="7"/>
  <c r="BE127" i="7"/>
  <c r="BE135" i="7"/>
  <c r="J119" i="6"/>
  <c r="F119" i="6"/>
  <c r="BE127" i="6"/>
  <c r="BE132" i="6"/>
  <c r="BE138" i="6"/>
  <c r="J89" i="6"/>
  <c r="BE136" i="6"/>
  <c r="E85" i="6"/>
  <c r="BK129" i="5"/>
  <c r="BE142" i="6"/>
  <c r="BE150" i="6"/>
  <c r="BE125" i="6"/>
  <c r="BE129" i="6"/>
  <c r="BE146" i="6"/>
  <c r="BE154" i="6"/>
  <c r="BE156" i="6"/>
  <c r="BE131" i="5"/>
  <c r="BE136" i="5"/>
  <c r="J89" i="5"/>
  <c r="BE139" i="5"/>
  <c r="BE182" i="5"/>
  <c r="BE183" i="5"/>
  <c r="J121" i="4"/>
  <c r="J97" i="4" s="1"/>
  <c r="F92" i="5"/>
  <c r="J125" i="5"/>
  <c r="BE187" i="5"/>
  <c r="BK128" i="4"/>
  <c r="J128" i="4"/>
  <c r="J98" i="4"/>
  <c r="E118" i="5"/>
  <c r="BE175" i="5"/>
  <c r="BE178" i="5"/>
  <c r="BE180" i="5"/>
  <c r="BE193" i="5"/>
  <c r="BE147" i="5"/>
  <c r="BE165" i="5"/>
  <c r="BE167" i="5"/>
  <c r="BE168" i="5"/>
  <c r="BE143" i="5"/>
  <c r="BE153" i="5"/>
  <c r="BE157" i="5"/>
  <c r="BE159" i="5"/>
  <c r="BE163" i="5"/>
  <c r="BE169" i="5"/>
  <c r="BE197" i="5"/>
  <c r="BE172" i="5"/>
  <c r="BE185" i="5"/>
  <c r="BE189" i="5"/>
  <c r="BE191" i="5"/>
  <c r="BE199" i="5"/>
  <c r="E85" i="4"/>
  <c r="J117" i="4"/>
  <c r="J136" i="3"/>
  <c r="J99" i="3"/>
  <c r="BK158" i="3"/>
  <c r="J158" i="3"/>
  <c r="J102" i="3" s="1"/>
  <c r="F92" i="4"/>
  <c r="J114" i="4"/>
  <c r="BE133" i="4"/>
  <c r="BE136" i="4"/>
  <c r="BE122" i="4"/>
  <c r="BE130" i="4"/>
  <c r="BE125" i="4"/>
  <c r="BE138" i="4"/>
  <c r="F123" i="3"/>
  <c r="BE141" i="3"/>
  <c r="BE145" i="3"/>
  <c r="BE157" i="3"/>
  <c r="BE150" i="3"/>
  <c r="BE153" i="3"/>
  <c r="J92" i="3"/>
  <c r="BE146" i="3"/>
  <c r="BE160" i="3"/>
  <c r="BE164" i="3"/>
  <c r="J89" i="3"/>
  <c r="E116" i="3"/>
  <c r="BE133" i="3"/>
  <c r="BE137" i="3"/>
  <c r="BE165" i="3"/>
  <c r="BE172" i="3"/>
  <c r="BE129" i="3"/>
  <c r="BE170" i="3"/>
  <c r="BE183" i="3"/>
  <c r="BE158" i="2"/>
  <c r="BE137" i="2"/>
  <c r="E85" i="2"/>
  <c r="J92" i="2"/>
  <c r="F118" i="2"/>
  <c r="BE127" i="2"/>
  <c r="BE132" i="2"/>
  <c r="BE151" i="2"/>
  <c r="BE164" i="2"/>
  <c r="BE144" i="2"/>
  <c r="BE148" i="2"/>
  <c r="BE168" i="2"/>
  <c r="J89" i="2"/>
  <c r="BE123" i="2"/>
  <c r="J34" i="2"/>
  <c r="AW95" i="1" s="1"/>
  <c r="F36" i="4"/>
  <c r="BC97" i="1"/>
  <c r="F36" i="5"/>
  <c r="BC98" i="1"/>
  <c r="J34" i="8"/>
  <c r="AW101" i="1"/>
  <c r="F36" i="9"/>
  <c r="BC102" i="1" s="1"/>
  <c r="F37" i="2"/>
  <c r="BD95" i="1"/>
  <c r="F35" i="3"/>
  <c r="BB96" i="1"/>
  <c r="J34" i="6"/>
  <c r="AW99" i="1"/>
  <c r="F37" i="6"/>
  <c r="BD99" i="1" s="1"/>
  <c r="F37" i="8"/>
  <c r="BD101" i="1"/>
  <c r="J34" i="3"/>
  <c r="AW96" i="1"/>
  <c r="F34" i="4"/>
  <c r="BA97" i="1"/>
  <c r="F34" i="6"/>
  <c r="BA99" i="1" s="1"/>
  <c r="F36" i="6"/>
  <c r="BC99" i="1"/>
  <c r="F36" i="8"/>
  <c r="BC101" i="1"/>
  <c r="F36" i="3"/>
  <c r="BC96" i="1"/>
  <c r="F37" i="4"/>
  <c r="BD97" i="1" s="1"/>
  <c r="F34" i="5"/>
  <c r="BA98" i="1"/>
  <c r="F37" i="7"/>
  <c r="BD100" i="1"/>
  <c r="F34" i="9"/>
  <c r="BA102" i="1"/>
  <c r="F35" i="2"/>
  <c r="BB95" i="1" s="1"/>
  <c r="F35" i="4"/>
  <c r="BB97" i="1"/>
  <c r="J34" i="5"/>
  <c r="AW98" i="1"/>
  <c r="F36" i="7"/>
  <c r="BC100" i="1"/>
  <c r="F35" i="9"/>
  <c r="BB102" i="1" s="1"/>
  <c r="F37" i="3"/>
  <c r="BD96" i="1"/>
  <c r="F37" i="5"/>
  <c r="BD98" i="1"/>
  <c r="F34" i="7"/>
  <c r="BA100" i="1"/>
  <c r="F34" i="8"/>
  <c r="BA101" i="1" s="1"/>
  <c r="F34" i="2"/>
  <c r="BA95" i="1"/>
  <c r="J34" i="4"/>
  <c r="AW97" i="1"/>
  <c r="F35" i="6"/>
  <c r="BB99" i="1"/>
  <c r="J34" i="7"/>
  <c r="AW100" i="1" s="1"/>
  <c r="F35" i="8"/>
  <c r="BB101" i="1"/>
  <c r="J34" i="9"/>
  <c r="AW102" i="1"/>
  <c r="F36" i="2"/>
  <c r="BC95" i="1"/>
  <c r="F34" i="3"/>
  <c r="BA96" i="1" s="1"/>
  <c r="F35" i="5"/>
  <c r="BB98" i="1"/>
  <c r="F35" i="7"/>
  <c r="BB100" i="1"/>
  <c r="J30" i="7"/>
  <c r="F37" i="9"/>
  <c r="BD102" i="1"/>
  <c r="P128" i="5" l="1"/>
  <c r="AU98" i="1" s="1"/>
  <c r="BK128" i="5"/>
  <c r="J128" i="5" s="1"/>
  <c r="J96" i="5" s="1"/>
  <c r="J173" i="5"/>
  <c r="J103" i="5" s="1"/>
  <c r="T120" i="4"/>
  <c r="R126" i="9"/>
  <c r="R125" i="9"/>
  <c r="BK125" i="8"/>
  <c r="T128" i="5"/>
  <c r="R120" i="7"/>
  <c r="BK126" i="9"/>
  <c r="J126" i="9"/>
  <c r="J97" i="9" s="1"/>
  <c r="P120" i="4"/>
  <c r="AU97" i="1"/>
  <c r="R120" i="4"/>
  <c r="P120" i="7"/>
  <c r="AU100" i="1" s="1"/>
  <c r="BK127" i="3"/>
  <c r="J127" i="3"/>
  <c r="J97" i="3" s="1"/>
  <c r="T123" i="6"/>
  <c r="T122" i="6"/>
  <c r="T120" i="7"/>
  <c r="P127" i="3"/>
  <c r="P126" i="3" s="1"/>
  <c r="AU96" i="1" s="1"/>
  <c r="T127" i="3"/>
  <c r="T126" i="3" s="1"/>
  <c r="R127" i="3"/>
  <c r="R126" i="3"/>
  <c r="BK121" i="2"/>
  <c r="J121" i="2"/>
  <c r="J30" i="2" s="1"/>
  <c r="AG95" i="1" s="1"/>
  <c r="J127" i="9"/>
  <c r="J98" i="9"/>
  <c r="BK123" i="6"/>
  <c r="J123" i="6" s="1"/>
  <c r="J97" i="6" s="1"/>
  <c r="BK122" i="8"/>
  <c r="J122" i="8"/>
  <c r="J97" i="8"/>
  <c r="AG100" i="1"/>
  <c r="J121" i="7"/>
  <c r="J97" i="7"/>
  <c r="J96" i="7"/>
  <c r="J129" i="5"/>
  <c r="J97" i="5"/>
  <c r="BK120" i="4"/>
  <c r="J120" i="4"/>
  <c r="J96" i="4" s="1"/>
  <c r="BK126" i="3"/>
  <c r="J126" i="3"/>
  <c r="J33" i="3"/>
  <c r="AV96" i="1" s="1"/>
  <c r="AT96" i="1" s="1"/>
  <c r="F33" i="7"/>
  <c r="AZ100" i="1"/>
  <c r="BB94" i="1"/>
  <c r="AX94" i="1"/>
  <c r="BC94" i="1"/>
  <c r="AY94" i="1"/>
  <c r="J33" i="2"/>
  <c r="AV95" i="1"/>
  <c r="AT95" i="1" s="1"/>
  <c r="F33" i="6"/>
  <c r="AZ99" i="1" s="1"/>
  <c r="F33" i="9"/>
  <c r="AZ102" i="1"/>
  <c r="F33" i="2"/>
  <c r="AZ95" i="1"/>
  <c r="J33" i="5"/>
  <c r="AV98" i="1"/>
  <c r="AT98" i="1"/>
  <c r="BD94" i="1"/>
  <c r="W33" i="1" s="1"/>
  <c r="F33" i="4"/>
  <c r="AZ97" i="1"/>
  <c r="J30" i="5"/>
  <c r="AG98" i="1" s="1"/>
  <c r="J33" i="7"/>
  <c r="AV100" i="1"/>
  <c r="AT100" i="1" s="1"/>
  <c r="AN100" i="1" s="1"/>
  <c r="J33" i="9"/>
  <c r="AV102" i="1"/>
  <c r="AT102" i="1"/>
  <c r="J30" i="3"/>
  <c r="AG96" i="1"/>
  <c r="J33" i="4"/>
  <c r="AV97" i="1" s="1"/>
  <c r="AT97" i="1" s="1"/>
  <c r="J33" i="6"/>
  <c r="AV99" i="1"/>
  <c r="AT99" i="1"/>
  <c r="J33" i="8"/>
  <c r="AV101" i="1"/>
  <c r="AT101" i="1"/>
  <c r="F33" i="3"/>
  <c r="AZ96" i="1" s="1"/>
  <c r="F33" i="5"/>
  <c r="AZ98" i="1"/>
  <c r="F33" i="8"/>
  <c r="AZ101" i="1" s="1"/>
  <c r="BA94" i="1"/>
  <c r="AW94" i="1"/>
  <c r="AK30" i="1" s="1"/>
  <c r="AN95" i="1" l="1"/>
  <c r="BK121" i="8"/>
  <c r="J121" i="8"/>
  <c r="BK125" i="9"/>
  <c r="J125" i="9"/>
  <c r="J96" i="9"/>
  <c r="J96" i="2"/>
  <c r="J125" i="8"/>
  <c r="J99" i="8" s="1"/>
  <c r="BK122" i="6"/>
  <c r="J122" i="6"/>
  <c r="J96" i="6"/>
  <c r="J39" i="7"/>
  <c r="AN98" i="1"/>
  <c r="J39" i="5"/>
  <c r="AN96" i="1"/>
  <c r="J96" i="3"/>
  <c r="J39" i="3"/>
  <c r="J39" i="2"/>
  <c r="AU94" i="1"/>
  <c r="J30" i="4"/>
  <c r="AG97" i="1"/>
  <c r="W32" i="1"/>
  <c r="J30" i="8"/>
  <c r="AG101" i="1" s="1"/>
  <c r="W31" i="1"/>
  <c r="W30" i="1"/>
  <c r="AZ94" i="1"/>
  <c r="AV94" i="1"/>
  <c r="AK29" i="1"/>
  <c r="J39" i="8" l="1"/>
  <c r="J96" i="8"/>
  <c r="J39" i="4"/>
  <c r="AN97" i="1"/>
  <c r="AN101" i="1"/>
  <c r="J30" i="6"/>
  <c r="AG99" i="1"/>
  <c r="AN99" i="1" s="1"/>
  <c r="AT94" i="1"/>
  <c r="W29" i="1"/>
  <c r="J30" i="9"/>
  <c r="AG102" i="1"/>
  <c r="J39" i="9" l="1"/>
  <c r="J39" i="6"/>
  <c r="AN102" i="1"/>
  <c r="AG94" i="1"/>
  <c r="AK26" i="1"/>
  <c r="AN94" i="1" l="1"/>
  <c r="AK35" i="1"/>
</calcChain>
</file>

<file path=xl/sharedStrings.xml><?xml version="1.0" encoding="utf-8"?>
<sst xmlns="http://schemas.openxmlformats.org/spreadsheetml/2006/main" count="4217" uniqueCount="644">
  <si>
    <t>Export Komplet</t>
  </si>
  <si>
    <t/>
  </si>
  <si>
    <t>2.0</t>
  </si>
  <si>
    <t>ZAMOK</t>
  </si>
  <si>
    <t>False</t>
  </si>
  <si>
    <t>{02303fc4-21af-4172-a52f-fc4a2610e10a}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</si>
  <si>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</si>
  <si>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</si>
  <si>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</si>
  <si>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</si>
  <si>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</si>
  <si>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</si>
  <si>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</si>
  <si>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</si>
  <si>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20240704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</si>
  <si>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</si>
  <si>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</si>
  <si>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Kaple Panny Marie Bolestné - dokončení díla</t>
  </si>
  <si>
    <t>KSO:</t>
  </si>
  <si>
    <t>CC-CZ:</t>
  </si>
  <si>
    <t>Místo:</t>
  </si>
  <si>
    <t>Kámen</t>
  </si>
  <si>
    <t>Datum:</t>
  </si>
  <si>
    <t>4. 7. 2024</t>
  </si>
  <si>
    <t>Zadavatel:</t>
  </si>
  <si>
    <t>IČ:</t>
  </si>
  <si>
    <t>Kraj Vysočina</t>
  </si>
  <si>
    <t>DIČ:</t>
  </si>
  <si>
    <t>Uchazeč:</t>
  </si>
  <si>
    <t>Vyplň údaj</t>
  </si>
  <si>
    <t>Projektant:</t>
  </si>
  <si>
    <t>Ing. arch. Martin Laštovička, Husova 12, Jihlava</t>
  </si>
  <si>
    <t>True</t>
  </si>
  <si>
    <t>Zpracovatel:</t>
  </si>
  <si>
    <t xml:space="preserve"> </t>
  </si>
  <si>
    <t>Poznámka:</t>
  </si>
  <si>
    <t xml:space="preserve">Nedílnou součástí je dokumentace ro dokončení stavby.Doporučené materiály jsou lepším standartem, při náhradě použít materiál stejné kvality, stejných technických  parametrů._x000D_
Jsou-li ve výkazu výměr uvedeny odkazy na výrobce, obchodní názvy nebo specifické označení výrobků, jsou tyto odkazy informativní a zadavatel umožnuje použití jiných, avšak kvalitativně, technicky a esteticky stejných nebo lepších řešení._x000D_
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</si>
  <si>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</si>
  <si>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</si>
  <si>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</si>
  <si>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</si>
  <si>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</si>
  <si>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</si>
  <si>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</si>
  <si>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</si>
  <si>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</si>
  <si>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</si>
  <si>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</si>
  <si>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</si>
  <si>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</si>
  <si>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</si>
  <si>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</si>
  <si>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</si>
  <si>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</si>
  <si>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</si>
  <si>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</si>
  <si>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</si>
  <si>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</si>
  <si>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</si>
  <si>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</si>
  <si>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</si>
  <si>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</si>
  <si>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</si>
  <si>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</si>
  <si>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</si>
  <si>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</si>
  <si>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</si>
  <si>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</si>
  <si>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</si>
  <si>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</si>
  <si>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</si>
  <si>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</si>
  <si>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</si>
  <si>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</si>
  <si>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</si>
  <si>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</si>
  <si>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</si>
  <si>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</si>
  <si>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</si>
  <si>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</si>
  <si>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</si>
  <si>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</si>
  <si>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</t>
  </si>
  <si>
    <t>Ostatní Vedlenší Náklady ( OVN )</t>
  </si>
  <si>
    <t>STA</t>
  </si>
  <si>
    <t>1</t>
  </si>
  <si>
    <t>{7fe5f5cb-cce8-4325-ba4c-593c72dad7d5}</t>
  </si>
  <si>
    <t>2</t>
  </si>
  <si>
    <t>SO 01</t>
  </si>
  <si>
    <t>Spodní stavba</t>
  </si>
  <si>
    <t>{89bcb1a4-a9fc-4185-a0cc-5224810af1af}</t>
  </si>
  <si>
    <t>SO 02</t>
  </si>
  <si>
    <t>Statika a krov</t>
  </si>
  <si>
    <t>{24696488-7f3b-4a05-b0e4-bc7671dac781}</t>
  </si>
  <si>
    <t>SO 04</t>
  </si>
  <si>
    <t>Exterier</t>
  </si>
  <si>
    <t>{d6b34cea-9a2c-455a-b15f-b9a3b9dbccdc}</t>
  </si>
  <si>
    <t>SO 05</t>
  </si>
  <si>
    <t>Výplně otvorů</t>
  </si>
  <si>
    <t>{87c628a2-180e-4560-9edd-740a203c5a0c}</t>
  </si>
  <si>
    <t>SO 06a</t>
  </si>
  <si>
    <t>Instalace - elektro</t>
  </si>
  <si>
    <t>{c59127f4-1161-4db3-9fb8-0dbe1b4a6819}</t>
  </si>
  <si>
    <t>SO 06b</t>
  </si>
  <si>
    <t>Instalace hromosvod</t>
  </si>
  <si>
    <t>{722e8d3a-be71-4267-b39c-bf1304473b5c}</t>
  </si>
  <si>
    <t>SO 08</t>
  </si>
  <si>
    <t>Úprava okolí kaple</t>
  </si>
  <si>
    <t>{c0523e9a-0095-4996-8adb-4e30d34d9c27}</t>
  </si>
  <si>
    <t>KRYCÍ LIST SOUPISU PRACÍ</t>
  </si>
  <si>
    <t>Objekt:</t>
  </si>
  <si>
    <t>00 - Ostatní Vedlenší Náklady ( OVN )</t>
  </si>
  <si>
    <t xml:space="preserve">Nedílnou součástí je dokumentace ro dokončení stavby.Doporučené materiály jsou lepším standartem, při náhradě použít materiál stejné kvality, stejných technických  parametrů. Jsou-li ve výkazu výměr uvedeny odkazy na výrobce, obchodní názvy nebo specifické označení výrobků, jsou tyto odkazy informativní a zadavatel umožnuje použití jiných, avšak kvalitativně, technicky a esteticky stejných nebo lepších řešení. 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 </t>
  </si>
  <si>
    <t>REKAPITULACE ČLENĚNÍ SOUPISU PRACÍ</t>
  </si>
  <si>
    <t>Kód dílu - Popis</t>
  </si>
  <si>
    <t>Cena celkem [CZK]</t>
  </si>
  <si>
    <t>Náklady ze soupisu prací</t>
  </si>
  <si>
    <t>-1</t>
  </si>
  <si>
    <t>001 - Projektová dokumentace</t>
  </si>
  <si>
    <t>002 - Geodetické práce</t>
  </si>
  <si>
    <t>003 - Příprava staveniště</t>
  </si>
  <si>
    <t>005 - Zařízení staveniště</t>
  </si>
  <si>
    <t>007 -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</si>
  <si>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</si>
  <si>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</si>
  <si>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</si>
  <si>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</si>
  <si>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</si>
  <si>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</si>
  <si>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</si>
  <si>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</si>
  <si>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</si>
  <si>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</si>
  <si>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</si>
  <si>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</si>
  <si>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</si>
  <si>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001</t>
  </si>
  <si>
    <t>Projektová dokumentace</t>
  </si>
  <si>
    <t>ROZPOCET</t>
  </si>
  <si>
    <t>K</t>
  </si>
  <si>
    <t>VRN1001-R</t>
  </si>
  <si>
    <t>Dokumentace skutečného provedení stavby DSPS dle Sb. č.62/2013, přílohy č. 8 k vyhl. 499/2006 Sb</t>
  </si>
  <si>
    <t>kpl</t>
  </si>
  <si>
    <t>4</t>
  </si>
  <si>
    <t>VV</t>
  </si>
  <si>
    <t>Součet</t>
  </si>
  <si>
    <t>002</t>
  </si>
  <si>
    <t>Geodetické práce</t>
  </si>
  <si>
    <t>VRN2003-R</t>
  </si>
  <si>
    <t>Geodetické zaměření nových inženýrských sítí</t>
  </si>
  <si>
    <t>Kč</t>
  </si>
  <si>
    <t>-647786183</t>
  </si>
  <si>
    <t>- elektropřípojka, vnější rozvody elektro pro osvětlení, kanalizace, vsakovací jímka, vnější vysoušecí kanál s drenáží</t>
  </si>
  <si>
    <t>003</t>
  </si>
  <si>
    <t>Příprava staveniště</t>
  </si>
  <si>
    <t>3</t>
  </si>
  <si>
    <t>VRN3005-R</t>
  </si>
  <si>
    <t>Zabezpečení stávajících zařízení a vybavení</t>
  </si>
  <si>
    <t>20</t>
  </si>
  <si>
    <t xml:space="preserve">- Zabezpečení stávajících zařízení a vybavení proti mechanickému poškození, prachu, </t>
  </si>
  <si>
    <t xml:space="preserve">zatečení (při opravách a rekonstrukcích) - zabezpečení stávajících a ostatních ponechávaných zařízení  </t>
  </si>
  <si>
    <t>VRN3006-R</t>
  </si>
  <si>
    <t>Závěrečný úklid staveniště a komunikačních tras a objektu</t>
  </si>
  <si>
    <t>22</t>
  </si>
  <si>
    <t>- Po provedení stavebních prací bude proveden kompletní závěrečný úklid staveniště a komunikačních tras a objektu</t>
  </si>
  <si>
    <t>- Poškozené zatravněné plochy budou ozeleněny a upraveny.</t>
  </si>
  <si>
    <t>- Ostatní dotčené plochy a konstrukce budou uvedeny do původního stavu na náklady zhotovitele.</t>
  </si>
  <si>
    <t>005</t>
  </si>
  <si>
    <t>Zařízení staveniště</t>
  </si>
  <si>
    <t>5</t>
  </si>
  <si>
    <t>VRN5001-R</t>
  </si>
  <si>
    <t>Náklady na zařízení staveniště</t>
  </si>
  <si>
    <t>32</t>
  </si>
  <si>
    <t>buňka,mobilní WC, vymezení staveniště páskou</t>
  </si>
  <si>
    <t xml:space="preserve">1 </t>
  </si>
  <si>
    <t>6</t>
  </si>
  <si>
    <t>VRN5002-R</t>
  </si>
  <si>
    <t>Provozní náklady zařízení staveniště ( spotřeba el.energie, vody, atd. )</t>
  </si>
  <si>
    <t>34</t>
  </si>
  <si>
    <t>7</t>
  </si>
  <si>
    <t>VRN5003-R</t>
  </si>
  <si>
    <t>Náklady na BOZP a PO</t>
  </si>
  <si>
    <t>36</t>
  </si>
  <si>
    <t>- bezpečnostní tabulky</t>
  </si>
  <si>
    <t>- prostředky pro krátkodobé zabezpečení staveniště, pro nebezpečí úrazu a pro první pomoc a ošetření na staveništi</t>
  </si>
  <si>
    <t>- práškový hasicí přístroj s hasicím účinkem 21 A (sakristie - u el. rozvaděče)</t>
  </si>
  <si>
    <t>007</t>
  </si>
  <si>
    <t>Inženýrská činnost</t>
  </si>
  <si>
    <t>8</t>
  </si>
  <si>
    <t>VRN7001-R</t>
  </si>
  <si>
    <t>Kompletační a koordinační činnost</t>
  </si>
  <si>
    <t>42</t>
  </si>
  <si>
    <t xml:space="preserve">- Kompletace atestů, certifikátů, revizních zpráv a ostatních dokladů potřebných k předání a kolaudaci stavby vyplývajících z SOD. </t>
  </si>
  <si>
    <t xml:space="preserve">3 x v tištěné formě. 1 x v digitální formě na CD nosiči, v obecně  dostupných formátech. </t>
  </si>
  <si>
    <t>- Soupis požadovaných dokumentů je uveden v kapitole B. Souhrnná technická zpráva</t>
  </si>
  <si>
    <t>9</t>
  </si>
  <si>
    <t>VRN7002-R</t>
  </si>
  <si>
    <t>Zpracování harmonogramu</t>
  </si>
  <si>
    <t>44</t>
  </si>
  <si>
    <t>Náklady na předložení a aktualizaci podrobného časového harmonogramu prací a plnění</t>
  </si>
  <si>
    <t>10</t>
  </si>
  <si>
    <t>VRN7003-R</t>
  </si>
  <si>
    <t>Zaškolení obsluhy</t>
  </si>
  <si>
    <t>46</t>
  </si>
  <si>
    <t xml:space="preserve">Zhotovitel zajistí  provedení všech zaškolení obsluhy včetně zápisu a předání všech návodů na obsluhu.                               </t>
  </si>
  <si>
    <t>SO 01 - Spodní stavba</t>
  </si>
  <si>
    <t>HSV - Práce a dodávky HSV</t>
  </si>
  <si>
    <t xml:space="preserve">    1 - Zemní práce</t>
  </si>
  <si>
    <t xml:space="preserve">    5 - Komunikace</t>
  </si>
  <si>
    <t xml:space="preserve">    8 - Trubní vedení</t>
  </si>
  <si>
    <t xml:space="preserve">    99 - Přesuny hmot a sutí</t>
  </si>
  <si>
    <t>PSV - Práce a dodávky PSV</t>
  </si>
  <si>
    <t xml:space="preserve">    751 - Vzduchotechnika</t>
  </si>
  <si>
    <t xml:space="preserve">    767 - Konstrukce zámečnické</t>
  </si>
  <si>
    <t xml:space="preserve">    799.0 - Restaurování a obnova podlahy kaple</t>
  </si>
  <si>
    <t xml:space="preserve">    783 - Dokončovací práce - nátěry</t>
  </si>
  <si>
    <t>HSV</t>
  </si>
  <si>
    <t>Práce a dodávky HSV</t>
  </si>
  <si>
    <t>Zemní práce</t>
  </si>
  <si>
    <t>15</t>
  </si>
  <si>
    <t>175111101</t>
  </si>
  <si>
    <t>Obsypání potrubí ručně sypaninou bez prohození sítem, uloženou do 3 m</t>
  </si>
  <si>
    <t>m3</t>
  </si>
  <si>
    <t>30</t>
  </si>
  <si>
    <t>kanalizece:</t>
  </si>
  <si>
    <t>100,0*0,6*0,25*0,25</t>
  </si>
  <si>
    <t>16</t>
  </si>
  <si>
    <t>M</t>
  </si>
  <si>
    <t>58337344</t>
  </si>
  <si>
    <t>štěrkopísek frakce 0-32</t>
  </si>
  <si>
    <t>t</t>
  </si>
  <si>
    <t>15,0*1,9*0,25</t>
  </si>
  <si>
    <t>Komunikace</t>
  </si>
  <si>
    <t>33</t>
  </si>
  <si>
    <t>564251111</t>
  </si>
  <si>
    <t>Podklad nebo podsyp ze štěrkopísku ŠP tl 150 mm</t>
  </si>
  <si>
    <t>m2</t>
  </si>
  <si>
    <t>66</t>
  </si>
  <si>
    <t>okapní chodníček:</t>
  </si>
  <si>
    <t>60,0*0,6</t>
  </si>
  <si>
    <t>591111111</t>
  </si>
  <si>
    <t>Kladení dlažby z kostek velkých z kamene do lože z kameniva těženého tl 50 mm</t>
  </si>
  <si>
    <t>68</t>
  </si>
  <si>
    <t>36,0</t>
  </si>
  <si>
    <t>35</t>
  </si>
  <si>
    <t>58380-R011590</t>
  </si>
  <si>
    <t>Odseky dlažební, žula</t>
  </si>
  <si>
    <t>70</t>
  </si>
  <si>
    <t>59943-R02</t>
  </si>
  <si>
    <t>Vyplnění spár dlažby z kamene prosívkou ( jemným štěrkem )</t>
  </si>
  <si>
    <t>72</t>
  </si>
  <si>
    <t>Trubní vedení</t>
  </si>
  <si>
    <t>51</t>
  </si>
  <si>
    <t>89481-R02</t>
  </si>
  <si>
    <t>Revizní a čistící šachta z PP DN 315 šachtová roura korugovaná dl.1250 mm</t>
  </si>
  <si>
    <t>kus</t>
  </si>
  <si>
    <t>102</t>
  </si>
  <si>
    <t>97</t>
  </si>
  <si>
    <t>89R3</t>
  </si>
  <si>
    <t>D+M provedení kontorly funkčnosti vysoušecího kanálu</t>
  </si>
  <si>
    <t>m</t>
  </si>
  <si>
    <t>1392195499</t>
  </si>
  <si>
    <t>64,35</t>
  </si>
  <si>
    <t>99</t>
  </si>
  <si>
    <t>Přesuny hmot a sutí</t>
  </si>
  <si>
    <t>998018001</t>
  </si>
  <si>
    <t>Přesun hmot ruční pro budovy v do 6 m</t>
  </si>
  <si>
    <t>144</t>
  </si>
  <si>
    <t>PSV</t>
  </si>
  <si>
    <t>Práce a dodávky PSV</t>
  </si>
  <si>
    <t>751</t>
  </si>
  <si>
    <t>Vzduchotechnika</t>
  </si>
  <si>
    <t>100</t>
  </si>
  <si>
    <t>751398022</t>
  </si>
  <si>
    <t>Montáž větrací mřížky stěnové přes 0,040 do 0,100 m2</t>
  </si>
  <si>
    <t>1296144274</t>
  </si>
  <si>
    <t>"nová"1</t>
  </si>
  <si>
    <t>"zpětná montáž původní mříže"1</t>
  </si>
  <si>
    <t>101</t>
  </si>
  <si>
    <t>RMAT0001</t>
  </si>
  <si>
    <t>mřížka krycí nerezová</t>
  </si>
  <si>
    <t>102253738</t>
  </si>
  <si>
    <t>751398822</t>
  </si>
  <si>
    <t>Demontáž větrací mřížky stěnové průřezu přes 0,040 do 0,100 m2</t>
  </si>
  <si>
    <t>1485608128</t>
  </si>
  <si>
    <t>"původní mříž pro zpětnou montáž"1</t>
  </si>
  <si>
    <t>"stávajicí rezavá nefunkční mřížka"1</t>
  </si>
  <si>
    <t>767</t>
  </si>
  <si>
    <t>Konstrukce zámečnické</t>
  </si>
  <si>
    <t>82</t>
  </si>
  <si>
    <t>76700-R02</t>
  </si>
  <si>
    <t>Litinová větrací mřížka 300/300 mm - dodávka, montáž</t>
  </si>
  <si>
    <t>164</t>
  </si>
  <si>
    <t>799.0</t>
  </si>
  <si>
    <t>Restaurování a obnova podlahy kaple</t>
  </si>
  <si>
    <t>94</t>
  </si>
  <si>
    <t>79900-R11</t>
  </si>
  <si>
    <t>Náhrobní kámen krypty včetně rámu -konstrukce pro manipulaci s kamenem</t>
  </si>
  <si>
    <t>188</t>
  </si>
  <si>
    <t>P</t>
  </si>
  <si>
    <t>Poznámka k položce:_x000D_
Krycí desky krypty osadit trvalými prvky, sloužícími jako _x000D_
úchyty při jejich vyzdvižení._x000D__x000D_
Doplnit kované úchyty, celkem 8 ks. Vzorem bude zachovaný náhrobek. Krycí _x000D_
deska bude v místě osazení úchytů kamenicky tvarově opracována (kruhové _x000D_
zádlaby-drážky pro kotevní oko a sklopené madlo uchycení). Zhotovitel _x000D_
vyrobí vzorový kus ke schválení investorem._x000D_
Příloha č.7 - fotodokumentace</t>
  </si>
  <si>
    <t>Podrobný popis viz PD - Spodní stavba:</t>
  </si>
  <si>
    <t>.</t>
  </si>
  <si>
    <t>Popis:</t>
  </si>
  <si>
    <t>- rám i dvoudílný náhrobní kámen ze žuly s povrchem      tryskaným</t>
  </si>
  <si>
    <t>- rám velikosti 2300/1380 mm</t>
  </si>
  <si>
    <t>- náhrobní kámen dvoudílný - 2x 1000/1080 mm, v každé části 4 kované úchyty</t>
  </si>
  <si>
    <t>783</t>
  </si>
  <si>
    <t>Dokončovací práce - nátěry</t>
  </si>
  <si>
    <t>783314R</t>
  </si>
  <si>
    <t>D+M nátěr historické mříže antikorozním a krycím nátěrem černým matným</t>
  </si>
  <si>
    <t>209774466</t>
  </si>
  <si>
    <t>SO 02 - Statika a krov</t>
  </si>
  <si>
    <t>783 - Dokončovací práce - nátěry</t>
  </si>
  <si>
    <t xml:space="preserve">    764 - Konstrukce klempířské</t>
  </si>
  <si>
    <t>54</t>
  </si>
  <si>
    <t>783414203</t>
  </si>
  <si>
    <t>Základní antikorozní jednonásobný syntetický samozákladující nátěr klempířských konstrukcí</t>
  </si>
  <si>
    <t>1825623351</t>
  </si>
  <si>
    <t>"nátěr okapových žlabů,svodů,háků a obímek v odstínu shodném s fasádou"67*0,35+60*0,66</t>
  </si>
  <si>
    <t>55</t>
  </si>
  <si>
    <t>783417103</t>
  </si>
  <si>
    <t>Krycí jednonásobný syntetický samozákladující nátěr klempířských konstrukcí</t>
  </si>
  <si>
    <t>-979977609</t>
  </si>
  <si>
    <t>53</t>
  </si>
  <si>
    <t>75R</t>
  </si>
  <si>
    <t>D+M regulační izolační komínová klapka</t>
  </si>
  <si>
    <t>-1703836680</t>
  </si>
  <si>
    <t>Poznámka k položce:_x000D_
- SO02 Regulační izolační komínová klapka – oprava _x000D_
stávající klapky, její doplnění, aby mezery mezi klapkou a _x000D_
stěnami krbového komínu byly minimální mezery. _x000D_
Doplnění na nýtované nebo svařované spoje upřesní _x000D_
zhotovitel před realizací._x000D_</t>
  </si>
  <si>
    <t>764</t>
  </si>
  <si>
    <t>Konstrukce klempířské</t>
  </si>
  <si>
    <t>39</t>
  </si>
  <si>
    <t>764541405</t>
  </si>
  <si>
    <t>Žlab podokapní půlkruhový z TiZn předzvětralého plechu rš 330 mm</t>
  </si>
  <si>
    <t>78</t>
  </si>
  <si>
    <t>56</t>
  </si>
  <si>
    <t>764R</t>
  </si>
  <si>
    <t>D+M oplechování komínové hlavy s nátěrem v odstínu shodným s komínovou hlavou</t>
  </si>
  <si>
    <t>ks</t>
  </si>
  <si>
    <t>-864683294</t>
  </si>
  <si>
    <t xml:space="preserve">Poznámka k položce:_x000D_
Funkční oplechování komínové hlavy, s nátěrem v odstínu _x000D_
shodným s komínovou hlavou. _x000D_
Pro oplechování je možno použít např. titanzinek. Oplechování provést _x000D_
s minimálními přesahy a minimalizací pohledové viditelnosti, max 10 mm. </t>
  </si>
  <si>
    <t>57</t>
  </si>
  <si>
    <t>764R1</t>
  </si>
  <si>
    <t>D+M propojení kotlíků svodů s okapovými žlaby letováním vč doplnění chybějicích kotevních objímek okapových svodů a žlabů</t>
  </si>
  <si>
    <t>soubor</t>
  </si>
  <si>
    <t>456182813</t>
  </si>
  <si>
    <t>SO 04 - Exterier</t>
  </si>
  <si>
    <t xml:space="preserve">    6 - Úpravy povrchů, podlahy a osazování výplní</t>
  </si>
  <si>
    <t xml:space="preserve">    9 - Ostatní konstrukce a práce, bourání</t>
  </si>
  <si>
    <t xml:space="preserve">    94 - Lešení a stavební výtahy</t>
  </si>
  <si>
    <t xml:space="preserve">    997 - Přesun sutě</t>
  </si>
  <si>
    <t xml:space="preserve">    782 - Dokončovací práce - obklady z kamene</t>
  </si>
  <si>
    <t>VRN - Vedlejší rozpočtové náklady</t>
  </si>
  <si>
    <t xml:space="preserve">    VRN6 - Územní vlivy</t>
  </si>
  <si>
    <t>Úpravy povrchů, podlahy a osazování výplní</t>
  </si>
  <si>
    <t>622325557</t>
  </si>
  <si>
    <t>Oprava vnější vápenné omítky s celoplošným přeštukováním členitosti 4 v rozsahu přes 50 do 65 %</t>
  </si>
  <si>
    <t>1487758826</t>
  </si>
  <si>
    <t>"západní fasáda"16,5*9</t>
  </si>
  <si>
    <t>" doplnění fasády nad soklovou částí"64,35*0,2</t>
  </si>
  <si>
    <t>Ostatní konstrukce a práce, bourání</t>
  </si>
  <si>
    <t>914211R1</t>
  </si>
  <si>
    <t>D+M kamenný žulový práh 600x2000 mm</t>
  </si>
  <si>
    <t>-329177982</t>
  </si>
  <si>
    <t>914211R2</t>
  </si>
  <si>
    <t>Oprava a prodloužení kotvení branky v ohradní zdi</t>
  </si>
  <si>
    <t>-1281559539</t>
  </si>
  <si>
    <t>Poznámka k položce:_x000D_
Provedení kotvení branky v ohradní zdi, prodloužením _x000D_
stávajících kotevních trnů a osazení na funkční chemické _x000D_
kotvy</t>
  </si>
  <si>
    <t>914211R3</t>
  </si>
  <si>
    <t xml:space="preserve">D+M demontáž novodobých prvků ( FAB ) </t>
  </si>
  <si>
    <t>150624128</t>
  </si>
  <si>
    <t>Poznámka k položce:_x000D_
u branky v ohradní zdi</t>
  </si>
  <si>
    <t>98522R</t>
  </si>
  <si>
    <t>Oprava koruny ohradní zídky - lokálně uvolněné kameny - nesoudržný povrch</t>
  </si>
  <si>
    <t>-1919003057</t>
  </si>
  <si>
    <t>oprava koruny ohradní zídky - lokálně uvolněné kameny - nesoudržný povrch</t>
  </si>
  <si>
    <t>s využitím stávajicích kamenů</t>
  </si>
  <si>
    <t>82,56</t>
  </si>
  <si>
    <t>Lešení a stavební výtahy</t>
  </si>
  <si>
    <t>941111112</t>
  </si>
  <si>
    <t>Montáž lešení řadového trubkového lehkého s podlahami zatížení do 200 kg/m2 š do 0,9 m v do 25 m</t>
  </si>
  <si>
    <t>16,5*9</t>
  </si>
  <si>
    <t>4*3*6</t>
  </si>
  <si>
    <t>941111212</t>
  </si>
  <si>
    <t>Příplatek k lešení řadovému trubkovému lehkému s podlahami š 0,9 m v 25 m za první a ZKD den použití</t>
  </si>
  <si>
    <t>18</t>
  </si>
  <si>
    <t>Poznámka k položce:_x000D_
rozsah doby použití dle harmonogramu zhotovitele</t>
  </si>
  <si>
    <t>941111812</t>
  </si>
  <si>
    <t>Demontáž lešení řadového trubkového lehkého s podlahami zatížení do 200 kg/m2 š do 0,9 m v do 25 m</t>
  </si>
  <si>
    <t>24</t>
  </si>
  <si>
    <t>94300-R011</t>
  </si>
  <si>
    <t>Mimostaveništní doprava lešenových prvků na stavbu, zpětný odvoz</t>
  </si>
  <si>
    <t>28</t>
  </si>
  <si>
    <t>998018003</t>
  </si>
  <si>
    <t>Přesun hmot ruční pro budovy v do 24 m</t>
  </si>
  <si>
    <t>38</t>
  </si>
  <si>
    <t>997</t>
  </si>
  <si>
    <t>Přesun sutě</t>
  </si>
  <si>
    <t>11</t>
  </si>
  <si>
    <t>997013215</t>
  </si>
  <si>
    <t>Vnitrostaveništní doprava suti a vybouraných hmot pro budovy v do 18 m ručně</t>
  </si>
  <si>
    <t>997013511</t>
  </si>
  <si>
    <t>Odvoz suti a vybouraných hmot z meziskládky na skládku do 1 km s naložením a se složením</t>
  </si>
  <si>
    <t>13</t>
  </si>
  <si>
    <t>997013509</t>
  </si>
  <si>
    <t>Příplatek k odvozu suti a vybouraných hmot na skládku ZKD 1 km přes 1 km</t>
  </si>
  <si>
    <t>4,75*10 "Přepočtené koeficientem množství</t>
  </si>
  <si>
    <t>14</t>
  </si>
  <si>
    <t>997013631</t>
  </si>
  <si>
    <t>Poplatek za uložení na skládce (skládkovné) stavebního odpadu směsného kód odpadu 17 09 04</t>
  </si>
  <si>
    <t>-1557159919</t>
  </si>
  <si>
    <t>76400R</t>
  </si>
  <si>
    <t>D+M oprava oplechování vikýřů</t>
  </si>
  <si>
    <t>-1012987526</t>
  </si>
  <si>
    <t xml:space="preserve">Poznámka k položce:_x000D_
Oprava oplechování vikýřů (volské oko), odstranění _x000D_
příčiny zatékání do krovu a půdy _x000D_
Úprava otvoru vikýře a rámečků výplně tohoto otvoru, _x000D_
aby bylo možné jejich osazení a výměna (nyní nejde rámy _x000D_
vyndat a případně osadit, malý otvor na větší rám výplně </t>
  </si>
  <si>
    <t>782</t>
  </si>
  <si>
    <t>Dokončovací práce - obklady z kamene</t>
  </si>
  <si>
    <t>62864R</t>
  </si>
  <si>
    <t>D+M obklad soklu z kamenných desek, se zkosením horní a boční hrany</t>
  </si>
  <si>
    <t>1666729273</t>
  </si>
  <si>
    <t>Poznámka k položce:_x000D_
Použity budou nové obkladové desky._x000D_
Výška a rozsah soklu bude dle PD._x000D_
Na vnitřních rozích bude sty desek na koso pod 45°. Vnější rohy budou _x000D_
s překrytím vnějších desek přes boční obklad. Hrany na rozích budou _x000D_
kamenicky opracovány, aby na sebe sklony navazovaly. (zhotovitel předloží _x000D_
ke schválení kladecí schéma soklu a technologický postup montáže._x000D_
Na kamenném soklu bude provedený závěrečný vápenný nátěr. _x000D_
Příloha č. 5a, 5b + 5c - schéma vazby kamenných desek soklu_x000D__x000D_
Dodávka a montáž obkladu soklu – kámen tvrdý – žula_x000D_
(melír nebo sv, šedý), desky tloušťky 50 mm, včetně _x000D_
finální povrchové úpravy, pemrlováním. Horní hrana _x000D_
zkosena cca 2,5cm (výšky). U kamenných portálů budou _x000D_
zkosené i svislé hrany soklů na styku s příslušným ostěním_x000D_
(detail bude upřesněný investorem a památkovou péčí při _x000D_
kontrolním dnu před realizací soklu)._x000D_
Před položením kamenného soklu vyrovnat nerovnosti _x000D_
zdiva vápennou maltou – příprava podkladu._x000D_
Provedení osazení kotvení kamenného soklu bude na _x000D_
flexibilní lepidlo a na kamenické nerezové kotvy, (výrobní _x000D_
dokumentace bude schválená investorem), kotvy _x000D_
nebudou na horní pohledové hraně. Výšky soklu budou _x000D_
odsouhlasené na místě, při kontrolním dnu, před _x000D_
objednáním kamenných desek.</t>
  </si>
  <si>
    <t>17</t>
  </si>
  <si>
    <t>782591141</t>
  </si>
  <si>
    <t>Příplatek k montáži obkladu ostění z kamene za použití kovových kotev k uchycení obkladu</t>
  </si>
  <si>
    <t>-874784085</t>
  </si>
  <si>
    <t>Poznámka k položce:_x000D_
Provedení osazení kotvení kamenného soklu bude na _x000D_
flexibilní lepidlo a na kamenické nerezové kotvy, (výrobní _x000D_
dokumentace bude schválená investorem), kotvy _x000D_
nebudou na horní pohledové hraně.</t>
  </si>
  <si>
    <t>628641111</t>
  </si>
  <si>
    <t>Kamenické opracování lícních ploch zdí a valů pemrlováním</t>
  </si>
  <si>
    <t>-1732084780</t>
  </si>
  <si>
    <t>19</t>
  </si>
  <si>
    <t>782134812</t>
  </si>
  <si>
    <t>Demontáž obkladů stěn z kamene k dalšímu použití z tvrdých kamenů kladených do lepidla</t>
  </si>
  <si>
    <t>1005341370</t>
  </si>
  <si>
    <t>Poznámka k položce:_x000D_
včetně očištění od lepidla</t>
  </si>
  <si>
    <t>782134-R1</t>
  </si>
  <si>
    <t>Skládání zdemontovaných kamenných desek na palety</t>
  </si>
  <si>
    <t>-2053136575</t>
  </si>
  <si>
    <t>Poznámka k položce:_x000D_
včetně potřebného prokládání a přípravy k odvozu ( zapáskovní atd )</t>
  </si>
  <si>
    <t>065002000</t>
  </si>
  <si>
    <t>Mimostaveništní doprava materiálů ( převoz obkladových kamených desek na místo určené investorem )</t>
  </si>
  <si>
    <t>1024</t>
  </si>
  <si>
    <t>2018162886</t>
  </si>
  <si>
    <t>Poznámka k položce:_x000D_
cesta ze stavby na místo určené investorem a zpátky na stavbu ( dohromady 100 km ), včetně naložení a složení palet</t>
  </si>
  <si>
    <t>998782101</t>
  </si>
  <si>
    <t>Přesun hmot tonážní pro obklady kamenné v objektech v do 6 m</t>
  </si>
  <si>
    <t>1199719642</t>
  </si>
  <si>
    <t>23</t>
  </si>
  <si>
    <t>783823137</t>
  </si>
  <si>
    <t>Penetrační vápenný nátěr hladkých nebo štukových omítek</t>
  </si>
  <si>
    <t>-1978086456</t>
  </si>
  <si>
    <t>"sokl"53</t>
  </si>
  <si>
    <t>783823177</t>
  </si>
  <si>
    <t>Penetrační vápenný nátěr omítek stupně členitosti 4</t>
  </si>
  <si>
    <t>-1330020305</t>
  </si>
  <si>
    <t>25</t>
  </si>
  <si>
    <t>783827427</t>
  </si>
  <si>
    <t>Krycí dvojnásobný vápenný nátěr omítek stupně členitosti 1 a 2</t>
  </si>
  <si>
    <t>-328757610</t>
  </si>
  <si>
    <t>"sokl"53,000</t>
  </si>
  <si>
    <t>26</t>
  </si>
  <si>
    <t>783827467</t>
  </si>
  <si>
    <t>Krycí dvojnásobný vápenný nátěr omítek stupně členitosti 4</t>
  </si>
  <si>
    <t>-1568739260</t>
  </si>
  <si>
    <t>VRN</t>
  </si>
  <si>
    <t>Vedlejší rozpočtové náklady</t>
  </si>
  <si>
    <t>VRN6</t>
  </si>
  <si>
    <t>Územní vlivy</t>
  </si>
  <si>
    <t>SO 05 - Výplně otvorů</t>
  </si>
  <si>
    <t xml:space="preserve">    998 - Přesun hmot</t>
  </si>
  <si>
    <t xml:space="preserve">    766,2 - Restaurování, obnova dveří - kopie</t>
  </si>
  <si>
    <t xml:space="preserve">    799,2 - Restaurování kamenných prvků</t>
  </si>
  <si>
    <t>31</t>
  </si>
  <si>
    <t>949101112</t>
  </si>
  <si>
    <t>Lešení pomocné pro objekty pozemních staveb s lešeňovou podlahou v přes 1,9 do 3,5 m zatížení do 150 kg/m2</t>
  </si>
  <si>
    <t>-234794754</t>
  </si>
  <si>
    <t>998</t>
  </si>
  <si>
    <t>Přesun hmot</t>
  </si>
  <si>
    <t>998011010</t>
  </si>
  <si>
    <t>Přesun hmot pro budovy zděné s omezením mechanizace pro budovy v přes 12 do 24 m</t>
  </si>
  <si>
    <t>1016510149</t>
  </si>
  <si>
    <t>76424R</t>
  </si>
  <si>
    <t>D+M provedení povrchové úpravy olověným plechem na stávajicí parapety rš do 670 mm</t>
  </si>
  <si>
    <t>1822221692</t>
  </si>
  <si>
    <t>16*1,2</t>
  </si>
  <si>
    <t>76424R1</t>
  </si>
  <si>
    <t>Šetrné očištění klempířských výrobků od fasádních nátěrů a malty</t>
  </si>
  <si>
    <t>691070032</t>
  </si>
  <si>
    <t>766,2</t>
  </si>
  <si>
    <t>Restaurování, obnova dveří - kopie</t>
  </si>
  <si>
    <t>766-R1</t>
  </si>
  <si>
    <t>Restaurátorská oprava a výměna vypadávajicích hřebů dveří na točité schodiště a u dveří ze sakristie do presbytáře</t>
  </si>
  <si>
    <t>Poznámka k položce:_x000D_
Odstranění krátkých vypadávajících hřebů dveří na točité _x000D_
schodiště, a u dveří ze sakristie do presbytáře, a jejich _x000D_
doplnění delšími kovanými hřeby, u dveří na točité _x000D_
schodiště s možným ohnutím špičky hřebu na rubu dveří. _x000D_
Bude provedena oprava stávajícího nefunkčního provedení. Upozornění: U _x000D_
původních dveří se jedná o restaurátorské práce, u nových dveří o odbornou _x000D_
truhlářskou a zámečnickou práci. Počet: cca 8 kusů dveře sakristie, cca 20 _x000D_
kusů dveře na točité schodiště_x000D_
Příloha č.8 - fotodokumentace_x000D_</t>
  </si>
  <si>
    <t>766-R2</t>
  </si>
  <si>
    <t>Restaurátorská oprava dveří do oratoře 2NP</t>
  </si>
  <si>
    <t>Poznámka k položce:_x000D_
U dveří do oratoře ve 2. NP provést kotvení pravého _x000D_
sloupku tesařské zárubně dveří. Oprava vertikální trhliny _x000D_
včetně nátěrů._x000D_
Bude provedena oprava stávajícího nefunkčního provedení. Upozornění: U _x000D_
původních dveří se jedná o restaurátorské práce, u nových dveří o odbornou _x000D_
truhlářskou práci_x000D_
Příloha č.9 - fotodokumentace</t>
  </si>
  <si>
    <t>766-R3</t>
  </si>
  <si>
    <t>Repasování ( včetně špánování prasklin ), opratrhlin a nátěrů dvoukřídlích dveří západního vstupu</t>
  </si>
  <si>
    <t>Poznámka k položce:_x000D_
Repasování (včetně špánování prasklin), oprava trhlin a _x000D_
nátěr dvoukřídlých dveří západního vstupu, odstín dle _x000D_
barevnosti dveří severního vstupu. Odstranění koroze, _x000D_
provedení povrchové úpravy kování a hřebů dveří. _x000D_
Odstranění skvrn od smůly_x000D_
Bude provedena oprava stávajícího nefunkčního provedení. Upozornění: U _x000D_
původních dveří se jedná o restaurátorské práce, u nových dveří o odbornou _x000D_
truhlářskou a zámečnickou práci_x000D_
Příloha č.10 - fotodokumentace</t>
  </si>
  <si>
    <t>27</t>
  </si>
  <si>
    <t>766-R4</t>
  </si>
  <si>
    <t>Repasování ( včetně špánování prasklin ), oprava trhlin a nátěrů dveří jižního vstupu</t>
  </si>
  <si>
    <t>1108027499</t>
  </si>
  <si>
    <t>766-R5</t>
  </si>
  <si>
    <t>Šetrné vyčištění dřevěnných výrobků od fasádních nátěrů a malty</t>
  </si>
  <si>
    <t>181302333</t>
  </si>
  <si>
    <t>799,2</t>
  </si>
  <si>
    <t>Restaurování kamenných prvků</t>
  </si>
  <si>
    <t>R016</t>
  </si>
  <si>
    <t>Restaurování žulového ostění - dveře západní vstupní,včetně kotvení a resturátorských povrchových úprav</t>
  </si>
  <si>
    <t>48</t>
  </si>
  <si>
    <t xml:space="preserve">Poznámka k položce:_x000D_
U západního portálu provést kotvení jeho pravého _x000D_
sloupku, včetně kamenické opravy po kotvení a barevné _x000D_
sjednocující retuše. Oprava prasklé omítky a nátěru _x000D_
fasády na styku s portálem. _x000D_
Nátěr a dokončení restaurování žulového ostění. U všech _x000D_
kamenných prvků na fasádě provést očištění omítkovin a _x000D_
nátěrů po pracích na fasádě, včetně restaurátorské _x000D_
opravy drobných poškození činností předešlé stavby _x000D_
(portály, schody)_x000D_
Upozornění: Jedná se o restaurátorské práce ve smyslu zákona o památkové _x000D_
péče. </t>
  </si>
  <si>
    <t>29</t>
  </si>
  <si>
    <t>R017</t>
  </si>
  <si>
    <t>Restaurátorské očištění  kamenných prvků</t>
  </si>
  <si>
    <t>2000358401</t>
  </si>
  <si>
    <t>SO 06a - Instalace - elektro</t>
  </si>
  <si>
    <t xml:space="preserve">    741 - Elektroinstalace - silnoproud</t>
  </si>
  <si>
    <t>132253101</t>
  </si>
  <si>
    <t>Hloubení rýh nezapažených š do 800 mm v hornině třídy těžitelnosti I skupiny 3 objem do 20 m3 strojně v omezeném prostoru</t>
  </si>
  <si>
    <t>238499147</t>
  </si>
  <si>
    <t>zapuštění stávajicích kabelových rozvodů pod terén</t>
  </si>
  <si>
    <t>77,9*0,4*0,5</t>
  </si>
  <si>
    <t>174151101</t>
  </si>
  <si>
    <t>Zásyp jam, šachet rýh nebo kolem objektů sypaninou se zhutněním</t>
  </si>
  <si>
    <t>443522202</t>
  </si>
  <si>
    <t>741</t>
  </si>
  <si>
    <t>Elektroinstalace - silnoproud</t>
  </si>
  <si>
    <t>741372131</t>
  </si>
  <si>
    <t>Montáž svítidlo LED exteriérové samostatné zemní se zapojením vodičů</t>
  </si>
  <si>
    <t>1763879617</t>
  </si>
  <si>
    <t>34845017</t>
  </si>
  <si>
    <t>svítidlo exteriérové zemní 24 LED 90lm IP 67</t>
  </si>
  <si>
    <t>265241670</t>
  </si>
  <si>
    <t>7413R</t>
  </si>
  <si>
    <t>D+M přesunutí kabelových rozvodů v chráničkách do připraveého výopu</t>
  </si>
  <si>
    <t>-967672969</t>
  </si>
  <si>
    <t>7413R1</t>
  </si>
  <si>
    <t>Potřebné prodloužení kabelů</t>
  </si>
  <si>
    <t>-411182306</t>
  </si>
  <si>
    <t>7413R2</t>
  </si>
  <si>
    <t>Vodotěsná spojka kabelová</t>
  </si>
  <si>
    <t>500954645</t>
  </si>
  <si>
    <t>741810001</t>
  </si>
  <si>
    <t>Celková prohlídka elektrického rozvodu a zařízení do 100 000,- Kč</t>
  </si>
  <si>
    <t>536231947</t>
  </si>
  <si>
    <t>SO 06b - Instalace hromosvod</t>
  </si>
  <si>
    <t>M - Práce a dodávky M</t>
  </si>
  <si>
    <t xml:space="preserve">    21-M - Elektromontáže</t>
  </si>
  <si>
    <t xml:space="preserve">    58-M - Revize vyhrazených technických zařízení</t>
  </si>
  <si>
    <t>-2029756390</t>
  </si>
  <si>
    <t>Práce a dodávky M</t>
  </si>
  <si>
    <t>21-M</t>
  </si>
  <si>
    <t>Elektromontáže</t>
  </si>
  <si>
    <t>210293011</t>
  </si>
  <si>
    <t>Údržba hromosvodů nátěry částí hromosvodných zařízení (odrezivění, očistění, základní a vrchní nátěr) svodových vodičů včetně podpěr a svorek</t>
  </si>
  <si>
    <t>64</t>
  </si>
  <si>
    <t>1642935774</t>
  </si>
  <si>
    <t>6*4</t>
  </si>
  <si>
    <t>210293013</t>
  </si>
  <si>
    <t>Údržba hromosvodů nátěry částí hromosvodných zařízení (odrezivění, očistění, základní a vrchní nátěr) ochranného úhelníku nebo trubky</t>
  </si>
  <si>
    <t>-1088613929</t>
  </si>
  <si>
    <t>2102R</t>
  </si>
  <si>
    <t>Vyrovnání a potřebná úprava bleskosvodové soustavy včetně potřebného dolnění kotvení</t>
  </si>
  <si>
    <t>1380241768</t>
  </si>
  <si>
    <t>58-M</t>
  </si>
  <si>
    <t>Revize vyhrazených technických zařízení</t>
  </si>
  <si>
    <t>58010R</t>
  </si>
  <si>
    <t xml:space="preserve">Revize hromosvodu </t>
  </si>
  <si>
    <t>-1079660600</t>
  </si>
  <si>
    <t>SO 08 - Úprava okolí kaple</t>
  </si>
  <si>
    <t xml:space="preserve">    1,2 - Zemní práce - ostatní</t>
  </si>
  <si>
    <t xml:space="preserve">    18 - Zemní práce - povrchové úpravy terénu</t>
  </si>
  <si>
    <t xml:space="preserve">    38 - Různé kompletní konstrukce</t>
  </si>
  <si>
    <t xml:space="preserve">    4 - Vodorovné konstrukce</t>
  </si>
  <si>
    <t xml:space="preserve">    93 - Různé dokončovací konstrukce a práce</t>
  </si>
  <si>
    <t>1,2</t>
  </si>
  <si>
    <t>Zemní práce - ostatní</t>
  </si>
  <si>
    <t>121151113</t>
  </si>
  <si>
    <t>Sejmutí ornice plochy do 500 m2 tl vrstvy do 200 mm strojně</t>
  </si>
  <si>
    <t>386800197</t>
  </si>
  <si>
    <t>"přístupová komunikace na severní straně"173,23</t>
  </si>
  <si>
    <t>67</t>
  </si>
  <si>
    <t>131251102</t>
  </si>
  <si>
    <t>Hloubení jam nezapažených v hornině třídy těžitelnosti I skupiny 3 objem do 50 m3 strojně</t>
  </si>
  <si>
    <t>-1832533184</t>
  </si>
  <si>
    <t>"přístupová komunikace na severní straně"173,23*0,15</t>
  </si>
  <si>
    <t>80</t>
  </si>
  <si>
    <t>171151131</t>
  </si>
  <si>
    <t>Uložení sypaniny z hornin nesoudržných a soudržných střídavě do násypů zhutněných strojně</t>
  </si>
  <si>
    <t>-670437493</t>
  </si>
  <si>
    <t>"přesypání přístupové komunikace na severní straně pro zátěžový trávník"173,23*0,05</t>
  </si>
  <si>
    <t>"uložení přebytečného odkopku z přístupové cesty na pozemku investora v místě" 173,23*0,2</t>
  </si>
  <si>
    <t>"uložení přebytečného odpokpku ze snižování a profilace terénu"397,16*0,15</t>
  </si>
  <si>
    <t>181951112</t>
  </si>
  <si>
    <t>Úprava pláně v hornině třídy těžitelnosti I skupiny 1 až 3 se zhutněním strojně</t>
  </si>
  <si>
    <t>-196008846</t>
  </si>
  <si>
    <t>"snížeí a dotvarování/spádování terénu"397,19</t>
  </si>
  <si>
    <t>Zemní práce - povrchové úpravy terénu</t>
  </si>
  <si>
    <t>184802111</t>
  </si>
  <si>
    <t>Chemické odplevelení před založením kultury nad 20 m2 postřikem na široko v rovině a svahu do 1:5</t>
  </si>
  <si>
    <t>R01.1</t>
  </si>
  <si>
    <t>Chemický postřik 5 l/ha</t>
  </si>
  <si>
    <t>l</t>
  </si>
  <si>
    <t>50</t>
  </si>
  <si>
    <t>183403113</t>
  </si>
  <si>
    <t>Obdělání půdy frézováním v rovině a svahu do 1:5</t>
  </si>
  <si>
    <t>52</t>
  </si>
  <si>
    <t>183403153</t>
  </si>
  <si>
    <t>Obdělání půdy hrabáním v rovině a svahu do 1:5</t>
  </si>
  <si>
    <t>181411131</t>
  </si>
  <si>
    <t>Založení parkového trávníku výsevem plochy do 1000 m2 v rovině a ve svahu do 1:5</t>
  </si>
  <si>
    <t>58</t>
  </si>
  <si>
    <t>650+397,16</t>
  </si>
  <si>
    <t>5724100</t>
  </si>
  <si>
    <t>osivo směs travní parková</t>
  </si>
  <si>
    <t>kg</t>
  </si>
  <si>
    <t>60</t>
  </si>
  <si>
    <t>1047,16*0,04 'Přepočtené koeficientem množství</t>
  </si>
  <si>
    <t>Různé kompletní konstrukce</t>
  </si>
  <si>
    <t>49</t>
  </si>
  <si>
    <t>314053-R8</t>
  </si>
  <si>
    <t>Litinový poklop LW400, DN 400 kN, s větracími otvory</t>
  </si>
  <si>
    <t>98</t>
  </si>
  <si>
    <t>výměna sávajicých poškozených</t>
  </si>
  <si>
    <t>Vodorovné konstrukce</t>
  </si>
  <si>
    <t>4521R</t>
  </si>
  <si>
    <t>Potřebné snížení kanalazační šachty včetně zpětného osazení poklopu</t>
  </si>
  <si>
    <t>-1171462675</t>
  </si>
  <si>
    <t>564730011</t>
  </si>
  <si>
    <t>Podklad z kameniva hrubého drceného vel. 8-16 mm plochy přes 100 m2 tl 100 mm</t>
  </si>
  <si>
    <t>-1702103770</t>
  </si>
  <si>
    <t>71</t>
  </si>
  <si>
    <t>564750111</t>
  </si>
  <si>
    <t>Podklad z kameniva hrubého drceného vel. 16-32 mm plochy přes 100 m2 tl 150 mm</t>
  </si>
  <si>
    <t>694617853</t>
  </si>
  <si>
    <t>93</t>
  </si>
  <si>
    <t>Různé dokončovací konstrukce a práce</t>
  </si>
  <si>
    <t>93610-R03</t>
  </si>
  <si>
    <t>Demontáž ozdobného sloupku</t>
  </si>
  <si>
    <t>120</t>
  </si>
  <si>
    <t>79</t>
  </si>
  <si>
    <t>998231311</t>
  </si>
  <si>
    <t>Přesun hmot pro sadovnické a krajinářské úpravy vodorovně do 5000 m</t>
  </si>
  <si>
    <t>-1002788200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</si>
</sst>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10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1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20" xfId="0" applyFont="1" applyBorder="1" applyAlignment="1" applyProtection="1">
      <alignment horizontal="left" vertical="center"/>
    </xf>
    <xf numFmtId="0" fontId="11" fillId="0" borderId="20" xfId="0" applyFont="1" applyBorder="1" applyAlignment="1" applyProtection="1">
      <alignment vertical="center"/>
    </xf>
    <xf numFmtId="4" fontId="11" fillId="0" borderId="20" xfId="0" applyNumberFormat="1" applyFont="1" applyBorder="1" applyAlignment="1" applyProtection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 applyProtection="1">
      <alignment horizontal="left"/>
    </xf>
    <xf numFmtId="4" fontId="11" fillId="0" borderId="0" xfId="0" applyNumberFormat="1" applyFont="1" applyAlignment="1" applyProtection="1"/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7" fillId="0" borderId="19" xfId="0" applyFont="1" applyBorder="1" applyAlignment="1" applyProtection="1"/>
    <xf numFmtId="0" fontId="7" fillId="0" borderId="20" xfId="0" applyFont="1" applyBorder="1" applyAlignment="1" applyProtection="1"/>
    <xf numFmtId="166" fontId="7" fillId="0" borderId="20" xfId="0" applyNumberFormat="1" applyFont="1" applyBorder="1" applyAlignment="1" applyProtection="1"/>
    <xf numFmtId="166" fontId="7" fillId="0" borderId="21" xfId="0" applyNumberFormat="1" applyFont="1" applyBorder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4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85" t="s">
        <v>14</v>
      </c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P5" s="22"/>
      <c r="AQ5" s="22"/>
      <c r="AR5" s="20"/>
      <c r="BE5" s="282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87" t="s">
        <v>17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  <c r="AP6" s="22"/>
      <c r="AQ6" s="22"/>
      <c r="AR6" s="20"/>
      <c r="BE6" s="283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83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83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83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83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83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83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83"/>
      <c r="BS13" s="17" t="s">
        <v>6</v>
      </c>
    </row>
    <row r="14" spans="1:74" ht="12.75">
      <c r="B14" s="21"/>
      <c r="C14" s="22"/>
      <c r="D14" s="22"/>
      <c r="E14" s="288" t="s">
        <v>29</v>
      </c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83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83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83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83"/>
      <c r="BS17" s="17" t="s">
        <v>32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83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83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83"/>
      <c r="BS20" s="17" t="s">
        <v>32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83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83"/>
    </row>
    <row r="23" spans="1:71" s="1" customFormat="1" ht="108" customHeight="1">
      <c r="B23" s="21"/>
      <c r="C23" s="22"/>
      <c r="D23" s="22"/>
      <c r="E23" s="290" t="s">
        <v>36</v>
      </c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  <c r="AJ23" s="290"/>
      <c r="AK23" s="290"/>
      <c r="AL23" s="290"/>
      <c r="AM23" s="290"/>
      <c r="AN23" s="290"/>
      <c r="AO23" s="22"/>
      <c r="AP23" s="22"/>
      <c r="AQ23" s="22"/>
      <c r="AR23" s="20"/>
      <c r="BE23" s="283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83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83"/>
    </row>
    <row r="26" spans="1:71" s="2" customFormat="1" ht="25.9" customHeight="1">
      <c r="A26" s="34"/>
      <c r="B26" s="35"/>
      <c r="C26" s="36"/>
      <c r="D26" s="37" t="s">
        <v>37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91">
        <f>ROUND(AG94,2)</f>
        <v>0</v>
      </c>
      <c r="AL26" s="292"/>
      <c r="AM26" s="292"/>
      <c r="AN26" s="292"/>
      <c r="AO26" s="292"/>
      <c r="AP26" s="36"/>
      <c r="AQ26" s="36"/>
      <c r="AR26" s="39"/>
      <c r="BE26" s="283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83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93" t="s">
        <v>38</v>
      </c>
      <c r="M28" s="293"/>
      <c r="N28" s="293"/>
      <c r="O28" s="293"/>
      <c r="P28" s="293"/>
      <c r="Q28" s="36"/>
      <c r="R28" s="36"/>
      <c r="S28" s="36"/>
      <c r="T28" s="36"/>
      <c r="U28" s="36"/>
      <c r="V28" s="36"/>
      <c r="W28" s="293" t="s">
        <v>39</v>
      </c>
      <c r="X28" s="293"/>
      <c r="Y28" s="293"/>
      <c r="Z28" s="293"/>
      <c r="AA28" s="293"/>
      <c r="AB28" s="293"/>
      <c r="AC28" s="293"/>
      <c r="AD28" s="293"/>
      <c r="AE28" s="293"/>
      <c r="AF28" s="36"/>
      <c r="AG28" s="36"/>
      <c r="AH28" s="36"/>
      <c r="AI28" s="36"/>
      <c r="AJ28" s="36"/>
      <c r="AK28" s="293" t="s">
        <v>40</v>
      </c>
      <c r="AL28" s="293"/>
      <c r="AM28" s="293"/>
      <c r="AN28" s="293"/>
      <c r="AO28" s="293"/>
      <c r="AP28" s="36"/>
      <c r="AQ28" s="36"/>
      <c r="AR28" s="39"/>
      <c r="BE28" s="283"/>
    </row>
    <row r="29" spans="1:71" s="3" customFormat="1" ht="14.45" customHeight="1">
      <c r="B29" s="40"/>
      <c r="C29" s="41"/>
      <c r="D29" s="29" t="s">
        <v>41</v>
      </c>
      <c r="E29" s="41"/>
      <c r="F29" s="29" t="s">
        <v>42</v>
      </c>
      <c r="G29" s="41"/>
      <c r="H29" s="41"/>
      <c r="I29" s="41"/>
      <c r="J29" s="41"/>
      <c r="K29" s="41"/>
      <c r="L29" s="296">
        <v>0.21</v>
      </c>
      <c r="M29" s="295"/>
      <c r="N29" s="295"/>
      <c r="O29" s="295"/>
      <c r="P29" s="295"/>
      <c r="Q29" s="41"/>
      <c r="R29" s="41"/>
      <c r="S29" s="41"/>
      <c r="T29" s="41"/>
      <c r="U29" s="41"/>
      <c r="V29" s="41"/>
      <c r="W29" s="294">
        <f>ROUND(AZ94, 2)</f>
        <v>0</v>
      </c>
      <c r="X29" s="295"/>
      <c r="Y29" s="295"/>
      <c r="Z29" s="295"/>
      <c r="AA29" s="295"/>
      <c r="AB29" s="295"/>
      <c r="AC29" s="295"/>
      <c r="AD29" s="295"/>
      <c r="AE29" s="295"/>
      <c r="AF29" s="41"/>
      <c r="AG29" s="41"/>
      <c r="AH29" s="41"/>
      <c r="AI29" s="41"/>
      <c r="AJ29" s="41"/>
      <c r="AK29" s="294">
        <f>ROUND(AV94, 2)</f>
        <v>0</v>
      </c>
      <c r="AL29" s="295"/>
      <c r="AM29" s="295"/>
      <c r="AN29" s="295"/>
      <c r="AO29" s="295"/>
      <c r="AP29" s="41"/>
      <c r="AQ29" s="41"/>
      <c r="AR29" s="42"/>
      <c r="BE29" s="284"/>
    </row>
    <row r="30" spans="1:71" s="3" customFormat="1" ht="14.45" customHeight="1">
      <c r="B30" s="40"/>
      <c r="C30" s="41"/>
      <c r="D30" s="41"/>
      <c r="E30" s="41"/>
      <c r="F30" s="29" t="s">
        <v>43</v>
      </c>
      <c r="G30" s="41"/>
      <c r="H30" s="41"/>
      <c r="I30" s="41"/>
      <c r="J30" s="41"/>
      <c r="K30" s="41"/>
      <c r="L30" s="296">
        <v>0.12</v>
      </c>
      <c r="M30" s="295"/>
      <c r="N30" s="295"/>
      <c r="O30" s="295"/>
      <c r="P30" s="295"/>
      <c r="Q30" s="41"/>
      <c r="R30" s="41"/>
      <c r="S30" s="41"/>
      <c r="T30" s="41"/>
      <c r="U30" s="41"/>
      <c r="V30" s="41"/>
      <c r="W30" s="294">
        <f>ROUND(BA94, 2)</f>
        <v>0</v>
      </c>
      <c r="X30" s="295"/>
      <c r="Y30" s="295"/>
      <c r="Z30" s="295"/>
      <c r="AA30" s="295"/>
      <c r="AB30" s="295"/>
      <c r="AC30" s="295"/>
      <c r="AD30" s="295"/>
      <c r="AE30" s="295"/>
      <c r="AF30" s="41"/>
      <c r="AG30" s="41"/>
      <c r="AH30" s="41"/>
      <c r="AI30" s="41"/>
      <c r="AJ30" s="41"/>
      <c r="AK30" s="294">
        <f>ROUND(AW94, 2)</f>
        <v>0</v>
      </c>
      <c r="AL30" s="295"/>
      <c r="AM30" s="295"/>
      <c r="AN30" s="295"/>
      <c r="AO30" s="295"/>
      <c r="AP30" s="41"/>
      <c r="AQ30" s="41"/>
      <c r="AR30" s="42"/>
      <c r="BE30" s="284"/>
    </row>
    <row r="31" spans="1:71" s="3" customFormat="1" ht="14.45" hidden="1" customHeight="1">
      <c r="B31" s="40"/>
      <c r="C31" s="41"/>
      <c r="D31" s="41"/>
      <c r="E31" s="41"/>
      <c r="F31" s="29" t="s">
        <v>44</v>
      </c>
      <c r="G31" s="41"/>
      <c r="H31" s="41"/>
      <c r="I31" s="41"/>
      <c r="J31" s="41"/>
      <c r="K31" s="41"/>
      <c r="L31" s="296">
        <v>0.21</v>
      </c>
      <c r="M31" s="295"/>
      <c r="N31" s="295"/>
      <c r="O31" s="295"/>
      <c r="P31" s="295"/>
      <c r="Q31" s="41"/>
      <c r="R31" s="41"/>
      <c r="S31" s="41"/>
      <c r="T31" s="41"/>
      <c r="U31" s="41"/>
      <c r="V31" s="41"/>
      <c r="W31" s="294">
        <f>ROUND(BB94, 2)</f>
        <v>0</v>
      </c>
      <c r="X31" s="295"/>
      <c r="Y31" s="295"/>
      <c r="Z31" s="295"/>
      <c r="AA31" s="295"/>
      <c r="AB31" s="295"/>
      <c r="AC31" s="295"/>
      <c r="AD31" s="295"/>
      <c r="AE31" s="295"/>
      <c r="AF31" s="41"/>
      <c r="AG31" s="41"/>
      <c r="AH31" s="41"/>
      <c r="AI31" s="41"/>
      <c r="AJ31" s="41"/>
      <c r="AK31" s="294">
        <v>0</v>
      </c>
      <c r="AL31" s="295"/>
      <c r="AM31" s="295"/>
      <c r="AN31" s="295"/>
      <c r="AO31" s="295"/>
      <c r="AP31" s="41"/>
      <c r="AQ31" s="41"/>
      <c r="AR31" s="42"/>
      <c r="BE31" s="284"/>
    </row>
    <row r="32" spans="1:71" s="3" customFormat="1" ht="14.45" hidden="1" customHeight="1">
      <c r="B32" s="40"/>
      <c r="C32" s="41"/>
      <c r="D32" s="41"/>
      <c r="E32" s="41"/>
      <c r="F32" s="29" t="s">
        <v>45</v>
      </c>
      <c r="G32" s="41"/>
      <c r="H32" s="41"/>
      <c r="I32" s="41"/>
      <c r="J32" s="41"/>
      <c r="K32" s="41"/>
      <c r="L32" s="296">
        <v>0.12</v>
      </c>
      <c r="M32" s="295"/>
      <c r="N32" s="295"/>
      <c r="O32" s="295"/>
      <c r="P32" s="295"/>
      <c r="Q32" s="41"/>
      <c r="R32" s="41"/>
      <c r="S32" s="41"/>
      <c r="T32" s="41"/>
      <c r="U32" s="41"/>
      <c r="V32" s="41"/>
      <c r="W32" s="294">
        <f>ROUND(BC94, 2)</f>
        <v>0</v>
      </c>
      <c r="X32" s="295"/>
      <c r="Y32" s="295"/>
      <c r="Z32" s="295"/>
      <c r="AA32" s="295"/>
      <c r="AB32" s="295"/>
      <c r="AC32" s="295"/>
      <c r="AD32" s="295"/>
      <c r="AE32" s="295"/>
      <c r="AF32" s="41"/>
      <c r="AG32" s="41"/>
      <c r="AH32" s="41"/>
      <c r="AI32" s="41"/>
      <c r="AJ32" s="41"/>
      <c r="AK32" s="294">
        <v>0</v>
      </c>
      <c r="AL32" s="295"/>
      <c r="AM32" s="295"/>
      <c r="AN32" s="295"/>
      <c r="AO32" s="295"/>
      <c r="AP32" s="41"/>
      <c r="AQ32" s="41"/>
      <c r="AR32" s="42"/>
      <c r="BE32" s="284"/>
    </row>
    <row r="33" spans="1:57" s="3" customFormat="1" ht="14.45" hidden="1" customHeight="1">
      <c r="B33" s="40"/>
      <c r="C33" s="41"/>
      <c r="D33" s="41"/>
      <c r="E33" s="41"/>
      <c r="F33" s="29" t="s">
        <v>46</v>
      </c>
      <c r="G33" s="41"/>
      <c r="H33" s="41"/>
      <c r="I33" s="41"/>
      <c r="J33" s="41"/>
      <c r="K33" s="41"/>
      <c r="L33" s="296">
        <v>0</v>
      </c>
      <c r="M33" s="295"/>
      <c r="N33" s="295"/>
      <c r="O33" s="295"/>
      <c r="P33" s="295"/>
      <c r="Q33" s="41"/>
      <c r="R33" s="41"/>
      <c r="S33" s="41"/>
      <c r="T33" s="41"/>
      <c r="U33" s="41"/>
      <c r="V33" s="41"/>
      <c r="W33" s="294">
        <f>ROUND(BD94, 2)</f>
        <v>0</v>
      </c>
      <c r="X33" s="295"/>
      <c r="Y33" s="295"/>
      <c r="Z33" s="295"/>
      <c r="AA33" s="295"/>
      <c r="AB33" s="295"/>
      <c r="AC33" s="295"/>
      <c r="AD33" s="295"/>
      <c r="AE33" s="295"/>
      <c r="AF33" s="41"/>
      <c r="AG33" s="41"/>
      <c r="AH33" s="41"/>
      <c r="AI33" s="41"/>
      <c r="AJ33" s="41"/>
      <c r="AK33" s="294">
        <v>0</v>
      </c>
      <c r="AL33" s="295"/>
      <c r="AM33" s="295"/>
      <c r="AN33" s="295"/>
      <c r="AO33" s="295"/>
      <c r="AP33" s="41"/>
      <c r="AQ33" s="41"/>
      <c r="AR33" s="42"/>
      <c r="BE33" s="284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83"/>
    </row>
    <row r="35" spans="1:57" s="2" customFormat="1" ht="25.9" customHeight="1">
      <c r="A35" s="34"/>
      <c r="B35" s="35"/>
      <c r="C35" s="43"/>
      <c r="D35" s="44" t="s">
        <v>47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48</v>
      </c>
      <c r="U35" s="45"/>
      <c r="V35" s="45"/>
      <c r="W35" s="45"/>
      <c r="X35" s="300" t="s">
        <v>49</v>
      </c>
      <c r="Y35" s="298"/>
      <c r="Z35" s="298"/>
      <c r="AA35" s="298"/>
      <c r="AB35" s="298"/>
      <c r="AC35" s="45"/>
      <c r="AD35" s="45"/>
      <c r="AE35" s="45"/>
      <c r="AF35" s="45"/>
      <c r="AG35" s="45"/>
      <c r="AH35" s="45"/>
      <c r="AI35" s="45"/>
      <c r="AJ35" s="45"/>
      <c r="AK35" s="297">
        <f>SUM(AK26:AK33)</f>
        <v>0</v>
      </c>
      <c r="AL35" s="298"/>
      <c r="AM35" s="298"/>
      <c r="AN35" s="298"/>
      <c r="AO35" s="299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50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51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52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53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52</v>
      </c>
      <c r="AI60" s="38"/>
      <c r="AJ60" s="38"/>
      <c r="AK60" s="38"/>
      <c r="AL60" s="38"/>
      <c r="AM60" s="52" t="s">
        <v>53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54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55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52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53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52</v>
      </c>
      <c r="AI75" s="38"/>
      <c r="AJ75" s="38"/>
      <c r="AK75" s="38"/>
      <c r="AL75" s="38"/>
      <c r="AM75" s="52" t="s">
        <v>53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56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20240704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61" t="str">
        <f>K6</f>
        <v>Kaple Panny Marie Bolestné - dokončení díla</v>
      </c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262"/>
      <c r="AK85" s="262"/>
      <c r="AL85" s="262"/>
      <c r="AM85" s="262"/>
      <c r="AN85" s="262"/>
      <c r="AO85" s="262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Kámen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63" t="str">
        <f>IF(AN8= "","",AN8)</f>
        <v>4. 7. 2024</v>
      </c>
      <c r="AN87" s="263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25.7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Kraj Vysočina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64" t="str">
        <f>IF(E17="","",E17)</f>
        <v>Ing. arch. Martin Laštovička, Husova 12, Jihlava</v>
      </c>
      <c r="AN89" s="265"/>
      <c r="AO89" s="265"/>
      <c r="AP89" s="265"/>
      <c r="AQ89" s="36"/>
      <c r="AR89" s="39"/>
      <c r="AS89" s="266" t="s">
        <v>57</v>
      </c>
      <c r="AT89" s="267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264" t="str">
        <f>IF(E20="","",E20)</f>
        <v xml:space="preserve"> </v>
      </c>
      <c r="AN90" s="265"/>
      <c r="AO90" s="265"/>
      <c r="AP90" s="265"/>
      <c r="AQ90" s="36"/>
      <c r="AR90" s="39"/>
      <c r="AS90" s="268"/>
      <c r="AT90" s="269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0"/>
      <c r="AT91" s="271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72" t="s">
        <v>58</v>
      </c>
      <c r="D92" s="273"/>
      <c r="E92" s="273"/>
      <c r="F92" s="273"/>
      <c r="G92" s="273"/>
      <c r="H92" s="73"/>
      <c r="I92" s="275" t="s">
        <v>59</v>
      </c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273"/>
      <c r="AC92" s="273"/>
      <c r="AD92" s="273"/>
      <c r="AE92" s="273"/>
      <c r="AF92" s="273"/>
      <c r="AG92" s="274" t="s">
        <v>60</v>
      </c>
      <c r="AH92" s="273"/>
      <c r="AI92" s="273"/>
      <c r="AJ92" s="273"/>
      <c r="AK92" s="273"/>
      <c r="AL92" s="273"/>
      <c r="AM92" s="273"/>
      <c r="AN92" s="275" t="s">
        <v>61</v>
      </c>
      <c r="AO92" s="273"/>
      <c r="AP92" s="276"/>
      <c r="AQ92" s="74" t="s">
        <v>62</v>
      </c>
      <c r="AR92" s="39"/>
      <c r="AS92" s="75" t="s">
        <v>63</v>
      </c>
      <c r="AT92" s="76" t="s">
        <v>64</v>
      </c>
      <c r="AU92" s="76" t="s">
        <v>65</v>
      </c>
      <c r="AV92" s="76" t="s">
        <v>66</v>
      </c>
      <c r="AW92" s="76" t="s">
        <v>67</v>
      </c>
      <c r="AX92" s="76" t="s">
        <v>68</v>
      </c>
      <c r="AY92" s="76" t="s">
        <v>69</v>
      </c>
      <c r="AZ92" s="76" t="s">
        <v>70</v>
      </c>
      <c r="BA92" s="76" t="s">
        <v>71</v>
      </c>
      <c r="BB92" s="76" t="s">
        <v>72</v>
      </c>
      <c r="BC92" s="76" t="s">
        <v>73</v>
      </c>
      <c r="BD92" s="77" t="s">
        <v>74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75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0">
        <f>ROUND(SUM(AG95:AG102),2)</f>
        <v>0</v>
      </c>
      <c r="AH94" s="280"/>
      <c r="AI94" s="280"/>
      <c r="AJ94" s="280"/>
      <c r="AK94" s="280"/>
      <c r="AL94" s="280"/>
      <c r="AM94" s="280"/>
      <c r="AN94" s="281">
        <f t="shared" ref="AN94:AN102" si="0">SUM(AG94,AT94)</f>
        <v>0</v>
      </c>
      <c r="AO94" s="281"/>
      <c r="AP94" s="281"/>
      <c r="AQ94" s="85" t="s">
        <v>1</v>
      </c>
      <c r="AR94" s="86"/>
      <c r="AS94" s="87">
        <f>ROUND(SUM(AS95:AS102),2)</f>
        <v>0</v>
      </c>
      <c r="AT94" s="88">
        <f t="shared" ref="AT94:AT102" si="1">ROUND(SUM(AV94:AW94),2)</f>
        <v>0</v>
      </c>
      <c r="AU94" s="89">
        <f>ROUND(SUM(AU95:AU102),5)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ROUND(SUM(AZ95:AZ102),2)</f>
        <v>0</v>
      </c>
      <c r="BA94" s="88">
        <f>ROUND(SUM(BA95:BA102),2)</f>
        <v>0</v>
      </c>
      <c r="BB94" s="88">
        <f>ROUND(SUM(BB95:BB102),2)</f>
        <v>0</v>
      </c>
      <c r="BC94" s="88">
        <f>ROUND(SUM(BC95:BC102),2)</f>
        <v>0</v>
      </c>
      <c r="BD94" s="90">
        <f>ROUND(SUM(BD95:BD102),2)</f>
        <v>0</v>
      </c>
      <c r="BS94" s="91" t="s">
        <v>76</v>
      </c>
      <c r="BT94" s="91" t="s">
        <v>77</v>
      </c>
      <c r="BU94" s="92" t="s">
        <v>78</v>
      </c>
      <c r="BV94" s="91" t="s">
        <v>79</v>
      </c>
      <c r="BW94" s="91" t="s">
        <v>5</v>
      </c>
      <c r="BX94" s="91" t="s">
        <v>80</v>
      </c>
      <c r="CL94" s="91" t="s">
        <v>1</v>
      </c>
    </row>
    <row r="95" spans="1:91" s="7" customFormat="1" ht="16.5" customHeight="1">
      <c r="A95" s="93" t="s">
        <v>81</v>
      </c>
      <c r="B95" s="94"/>
      <c r="C95" s="95"/>
      <c r="D95" s="277" t="s">
        <v>82</v>
      </c>
      <c r="E95" s="277"/>
      <c r="F95" s="277"/>
      <c r="G95" s="277"/>
      <c r="H95" s="277"/>
      <c r="I95" s="96"/>
      <c r="J95" s="277" t="s">
        <v>83</v>
      </c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  <c r="AA95" s="277"/>
      <c r="AB95" s="277"/>
      <c r="AC95" s="277"/>
      <c r="AD95" s="277"/>
      <c r="AE95" s="277"/>
      <c r="AF95" s="277"/>
      <c r="AG95" s="278">
        <f>'00 - Ostatní Vedlenší Nák...'!J30</f>
        <v>0</v>
      </c>
      <c r="AH95" s="279"/>
      <c r="AI95" s="279"/>
      <c r="AJ95" s="279"/>
      <c r="AK95" s="279"/>
      <c r="AL95" s="279"/>
      <c r="AM95" s="279"/>
      <c r="AN95" s="278">
        <f t="shared" si="0"/>
        <v>0</v>
      </c>
      <c r="AO95" s="279"/>
      <c r="AP95" s="279"/>
      <c r="AQ95" s="97" t="s">
        <v>84</v>
      </c>
      <c r="AR95" s="98"/>
      <c r="AS95" s="99">
        <v>0</v>
      </c>
      <c r="AT95" s="100">
        <f t="shared" si="1"/>
        <v>0</v>
      </c>
      <c r="AU95" s="101">
        <f>'00 - Ostatní Vedlenší Nák...'!P121</f>
        <v>0</v>
      </c>
      <c r="AV95" s="100">
        <f>'00 - Ostatní Vedlenší Nák...'!J33</f>
        <v>0</v>
      </c>
      <c r="AW95" s="100">
        <f>'00 - Ostatní Vedlenší Nák...'!J34</f>
        <v>0</v>
      </c>
      <c r="AX95" s="100">
        <f>'00 - Ostatní Vedlenší Nák...'!J35</f>
        <v>0</v>
      </c>
      <c r="AY95" s="100">
        <f>'00 - Ostatní Vedlenší Nák...'!J36</f>
        <v>0</v>
      </c>
      <c r="AZ95" s="100">
        <f>'00 - Ostatní Vedlenší Nák...'!F33</f>
        <v>0</v>
      </c>
      <c r="BA95" s="100">
        <f>'00 - Ostatní Vedlenší Nák...'!F34</f>
        <v>0</v>
      </c>
      <c r="BB95" s="100">
        <f>'00 - Ostatní Vedlenší Nák...'!F35</f>
        <v>0</v>
      </c>
      <c r="BC95" s="100">
        <f>'00 - Ostatní Vedlenší Nák...'!F36</f>
        <v>0</v>
      </c>
      <c r="BD95" s="102">
        <f>'00 - Ostatní Vedlenší Nák...'!F37</f>
        <v>0</v>
      </c>
      <c r="BT95" s="103" t="s">
        <v>85</v>
      </c>
      <c r="BV95" s="103" t="s">
        <v>79</v>
      </c>
      <c r="BW95" s="103" t="s">
        <v>86</v>
      </c>
      <c r="BX95" s="103" t="s">
        <v>5</v>
      </c>
      <c r="CL95" s="103" t="s">
        <v>1</v>
      </c>
      <c r="CM95" s="103" t="s">
        <v>87</v>
      </c>
    </row>
    <row r="96" spans="1:91" s="7" customFormat="1" ht="16.5" customHeight="1">
      <c r="A96" s="93" t="s">
        <v>81</v>
      </c>
      <c r="B96" s="94"/>
      <c r="C96" s="95"/>
      <c r="D96" s="277" t="s">
        <v>88</v>
      </c>
      <c r="E96" s="277"/>
      <c r="F96" s="277"/>
      <c r="G96" s="277"/>
      <c r="H96" s="277"/>
      <c r="I96" s="96"/>
      <c r="J96" s="277" t="s">
        <v>89</v>
      </c>
      <c r="K96" s="277"/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277"/>
      <c r="W96" s="277"/>
      <c r="X96" s="277"/>
      <c r="Y96" s="277"/>
      <c r="Z96" s="277"/>
      <c r="AA96" s="277"/>
      <c r="AB96" s="277"/>
      <c r="AC96" s="277"/>
      <c r="AD96" s="277"/>
      <c r="AE96" s="277"/>
      <c r="AF96" s="277"/>
      <c r="AG96" s="278">
        <f>'SO 01 - Spodní stavba'!J30</f>
        <v>0</v>
      </c>
      <c r="AH96" s="279"/>
      <c r="AI96" s="279"/>
      <c r="AJ96" s="279"/>
      <c r="AK96" s="279"/>
      <c r="AL96" s="279"/>
      <c r="AM96" s="279"/>
      <c r="AN96" s="278">
        <f t="shared" si="0"/>
        <v>0</v>
      </c>
      <c r="AO96" s="279"/>
      <c r="AP96" s="279"/>
      <c r="AQ96" s="97" t="s">
        <v>84</v>
      </c>
      <c r="AR96" s="98"/>
      <c r="AS96" s="99">
        <v>0</v>
      </c>
      <c r="AT96" s="100">
        <f t="shared" si="1"/>
        <v>0</v>
      </c>
      <c r="AU96" s="101">
        <f>'SO 01 - Spodní stavba'!P126</f>
        <v>0</v>
      </c>
      <c r="AV96" s="100">
        <f>'SO 01 - Spodní stavba'!J33</f>
        <v>0</v>
      </c>
      <c r="AW96" s="100">
        <f>'SO 01 - Spodní stavba'!J34</f>
        <v>0</v>
      </c>
      <c r="AX96" s="100">
        <f>'SO 01 - Spodní stavba'!J35</f>
        <v>0</v>
      </c>
      <c r="AY96" s="100">
        <f>'SO 01 - Spodní stavba'!J36</f>
        <v>0</v>
      </c>
      <c r="AZ96" s="100">
        <f>'SO 01 - Spodní stavba'!F33</f>
        <v>0</v>
      </c>
      <c r="BA96" s="100">
        <f>'SO 01 - Spodní stavba'!F34</f>
        <v>0</v>
      </c>
      <c r="BB96" s="100">
        <f>'SO 01 - Spodní stavba'!F35</f>
        <v>0</v>
      </c>
      <c r="BC96" s="100">
        <f>'SO 01 - Spodní stavba'!F36</f>
        <v>0</v>
      </c>
      <c r="BD96" s="102">
        <f>'SO 01 - Spodní stavba'!F37</f>
        <v>0</v>
      </c>
      <c r="BT96" s="103" t="s">
        <v>85</v>
      </c>
      <c r="BV96" s="103" t="s">
        <v>79</v>
      </c>
      <c r="BW96" s="103" t="s">
        <v>90</v>
      </c>
      <c r="BX96" s="103" t="s">
        <v>5</v>
      </c>
      <c r="CL96" s="103" t="s">
        <v>1</v>
      </c>
      <c r="CM96" s="103" t="s">
        <v>87</v>
      </c>
    </row>
    <row r="97" spans="1:91" s="7" customFormat="1" ht="16.5" customHeight="1">
      <c r="A97" s="93" t="s">
        <v>81</v>
      </c>
      <c r="B97" s="94"/>
      <c r="C97" s="95"/>
      <c r="D97" s="277" t="s">
        <v>91</v>
      </c>
      <c r="E97" s="277"/>
      <c r="F97" s="277"/>
      <c r="G97" s="277"/>
      <c r="H97" s="277"/>
      <c r="I97" s="96"/>
      <c r="J97" s="277" t="s">
        <v>92</v>
      </c>
      <c r="K97" s="277"/>
      <c r="L97" s="277"/>
      <c r="M97" s="277"/>
      <c r="N97" s="277"/>
      <c r="O97" s="277"/>
      <c r="P97" s="277"/>
      <c r="Q97" s="277"/>
      <c r="R97" s="277"/>
      <c r="S97" s="277"/>
      <c r="T97" s="277"/>
      <c r="U97" s="277"/>
      <c r="V97" s="277"/>
      <c r="W97" s="277"/>
      <c r="X97" s="277"/>
      <c r="Y97" s="277"/>
      <c r="Z97" s="277"/>
      <c r="AA97" s="277"/>
      <c r="AB97" s="277"/>
      <c r="AC97" s="277"/>
      <c r="AD97" s="277"/>
      <c r="AE97" s="277"/>
      <c r="AF97" s="277"/>
      <c r="AG97" s="278">
        <f>'SO 02 - Statika a krov'!J30</f>
        <v>0</v>
      </c>
      <c r="AH97" s="279"/>
      <c r="AI97" s="279"/>
      <c r="AJ97" s="279"/>
      <c r="AK97" s="279"/>
      <c r="AL97" s="279"/>
      <c r="AM97" s="279"/>
      <c r="AN97" s="278">
        <f t="shared" si="0"/>
        <v>0</v>
      </c>
      <c r="AO97" s="279"/>
      <c r="AP97" s="279"/>
      <c r="AQ97" s="97" t="s">
        <v>84</v>
      </c>
      <c r="AR97" s="98"/>
      <c r="AS97" s="99">
        <v>0</v>
      </c>
      <c r="AT97" s="100">
        <f t="shared" si="1"/>
        <v>0</v>
      </c>
      <c r="AU97" s="101">
        <f>'SO 02 - Statika a krov'!P120</f>
        <v>0</v>
      </c>
      <c r="AV97" s="100">
        <f>'SO 02 - Statika a krov'!J33</f>
        <v>0</v>
      </c>
      <c r="AW97" s="100">
        <f>'SO 02 - Statika a krov'!J34</f>
        <v>0</v>
      </c>
      <c r="AX97" s="100">
        <f>'SO 02 - Statika a krov'!J35</f>
        <v>0</v>
      </c>
      <c r="AY97" s="100">
        <f>'SO 02 - Statika a krov'!J36</f>
        <v>0</v>
      </c>
      <c r="AZ97" s="100">
        <f>'SO 02 - Statika a krov'!F33</f>
        <v>0</v>
      </c>
      <c r="BA97" s="100">
        <f>'SO 02 - Statika a krov'!F34</f>
        <v>0</v>
      </c>
      <c r="BB97" s="100">
        <f>'SO 02 - Statika a krov'!F35</f>
        <v>0</v>
      </c>
      <c r="BC97" s="100">
        <f>'SO 02 - Statika a krov'!F36</f>
        <v>0</v>
      </c>
      <c r="BD97" s="102">
        <f>'SO 02 - Statika a krov'!F37</f>
        <v>0</v>
      </c>
      <c r="BT97" s="103" t="s">
        <v>85</v>
      </c>
      <c r="BV97" s="103" t="s">
        <v>79</v>
      </c>
      <c r="BW97" s="103" t="s">
        <v>93</v>
      </c>
      <c r="BX97" s="103" t="s">
        <v>5</v>
      </c>
      <c r="CL97" s="103" t="s">
        <v>1</v>
      </c>
      <c r="CM97" s="103" t="s">
        <v>87</v>
      </c>
    </row>
    <row r="98" spans="1:91" s="7" customFormat="1" ht="16.5" customHeight="1">
      <c r="A98" s="93" t="s">
        <v>81</v>
      </c>
      <c r="B98" s="94"/>
      <c r="C98" s="95"/>
      <c r="D98" s="277" t="s">
        <v>94</v>
      </c>
      <c r="E98" s="277"/>
      <c r="F98" s="277"/>
      <c r="G98" s="277"/>
      <c r="H98" s="277"/>
      <c r="I98" s="96"/>
      <c r="J98" s="277" t="s">
        <v>95</v>
      </c>
      <c r="K98" s="277"/>
      <c r="L98" s="277"/>
      <c r="M98" s="277"/>
      <c r="N98" s="277"/>
      <c r="O98" s="277"/>
      <c r="P98" s="277"/>
      <c r="Q98" s="277"/>
      <c r="R98" s="277"/>
      <c r="S98" s="277"/>
      <c r="T98" s="277"/>
      <c r="U98" s="277"/>
      <c r="V98" s="277"/>
      <c r="W98" s="277"/>
      <c r="X98" s="277"/>
      <c r="Y98" s="277"/>
      <c r="Z98" s="277"/>
      <c r="AA98" s="277"/>
      <c r="AB98" s="277"/>
      <c r="AC98" s="277"/>
      <c r="AD98" s="277"/>
      <c r="AE98" s="277"/>
      <c r="AF98" s="277"/>
      <c r="AG98" s="278">
        <f>'SO 04 - Exterier'!J30</f>
        <v>0</v>
      </c>
      <c r="AH98" s="279"/>
      <c r="AI98" s="279"/>
      <c r="AJ98" s="279"/>
      <c r="AK98" s="279"/>
      <c r="AL98" s="279"/>
      <c r="AM98" s="279"/>
      <c r="AN98" s="278">
        <f t="shared" si="0"/>
        <v>0</v>
      </c>
      <c r="AO98" s="279"/>
      <c r="AP98" s="279"/>
      <c r="AQ98" s="97" t="s">
        <v>84</v>
      </c>
      <c r="AR98" s="98"/>
      <c r="AS98" s="99">
        <v>0</v>
      </c>
      <c r="AT98" s="100">
        <f t="shared" si="1"/>
        <v>0</v>
      </c>
      <c r="AU98" s="101">
        <f>'SO 04 - Exterier'!P128</f>
        <v>0</v>
      </c>
      <c r="AV98" s="100">
        <f>'SO 04 - Exterier'!J33</f>
        <v>0</v>
      </c>
      <c r="AW98" s="100">
        <f>'SO 04 - Exterier'!J34</f>
        <v>0</v>
      </c>
      <c r="AX98" s="100">
        <f>'SO 04 - Exterier'!J35</f>
        <v>0</v>
      </c>
      <c r="AY98" s="100">
        <f>'SO 04 - Exterier'!J36</f>
        <v>0</v>
      </c>
      <c r="AZ98" s="100">
        <f>'SO 04 - Exterier'!F33</f>
        <v>0</v>
      </c>
      <c r="BA98" s="100">
        <f>'SO 04 - Exterier'!F34</f>
        <v>0</v>
      </c>
      <c r="BB98" s="100">
        <f>'SO 04 - Exterier'!F35</f>
        <v>0</v>
      </c>
      <c r="BC98" s="100">
        <f>'SO 04 - Exterier'!F36</f>
        <v>0</v>
      </c>
      <c r="BD98" s="102">
        <f>'SO 04 - Exterier'!F37</f>
        <v>0</v>
      </c>
      <c r="BT98" s="103" t="s">
        <v>85</v>
      </c>
      <c r="BV98" s="103" t="s">
        <v>79</v>
      </c>
      <c r="BW98" s="103" t="s">
        <v>96</v>
      </c>
      <c r="BX98" s="103" t="s">
        <v>5</v>
      </c>
      <c r="CL98" s="103" t="s">
        <v>1</v>
      </c>
      <c r="CM98" s="103" t="s">
        <v>87</v>
      </c>
    </row>
    <row r="99" spans="1:91" s="7" customFormat="1" ht="16.5" customHeight="1">
      <c r="A99" s="93" t="s">
        <v>81</v>
      </c>
      <c r="B99" s="94"/>
      <c r="C99" s="95"/>
      <c r="D99" s="277" t="s">
        <v>97</v>
      </c>
      <c r="E99" s="277"/>
      <c r="F99" s="277"/>
      <c r="G99" s="277"/>
      <c r="H99" s="277"/>
      <c r="I99" s="96"/>
      <c r="J99" s="277" t="s">
        <v>98</v>
      </c>
      <c r="K99" s="277"/>
      <c r="L99" s="277"/>
      <c r="M99" s="277"/>
      <c r="N99" s="277"/>
      <c r="O99" s="277"/>
      <c r="P99" s="277"/>
      <c r="Q99" s="277"/>
      <c r="R99" s="277"/>
      <c r="S99" s="277"/>
      <c r="T99" s="277"/>
      <c r="U99" s="277"/>
      <c r="V99" s="277"/>
      <c r="W99" s="277"/>
      <c r="X99" s="277"/>
      <c r="Y99" s="277"/>
      <c r="Z99" s="277"/>
      <c r="AA99" s="277"/>
      <c r="AB99" s="277"/>
      <c r="AC99" s="277"/>
      <c r="AD99" s="277"/>
      <c r="AE99" s="277"/>
      <c r="AF99" s="277"/>
      <c r="AG99" s="278">
        <f>'SO 05 - Výplně otvorů'!J30</f>
        <v>0</v>
      </c>
      <c r="AH99" s="279"/>
      <c r="AI99" s="279"/>
      <c r="AJ99" s="279"/>
      <c r="AK99" s="279"/>
      <c r="AL99" s="279"/>
      <c r="AM99" s="279"/>
      <c r="AN99" s="278">
        <f t="shared" si="0"/>
        <v>0</v>
      </c>
      <c r="AO99" s="279"/>
      <c r="AP99" s="279"/>
      <c r="AQ99" s="97" t="s">
        <v>84</v>
      </c>
      <c r="AR99" s="98"/>
      <c r="AS99" s="99">
        <v>0</v>
      </c>
      <c r="AT99" s="100">
        <f t="shared" si="1"/>
        <v>0</v>
      </c>
      <c r="AU99" s="101">
        <f>'SO 05 - Výplně otvorů'!P122</f>
        <v>0</v>
      </c>
      <c r="AV99" s="100">
        <f>'SO 05 - Výplně otvorů'!J33</f>
        <v>0</v>
      </c>
      <c r="AW99" s="100">
        <f>'SO 05 - Výplně otvorů'!J34</f>
        <v>0</v>
      </c>
      <c r="AX99" s="100">
        <f>'SO 05 - Výplně otvorů'!J35</f>
        <v>0</v>
      </c>
      <c r="AY99" s="100">
        <f>'SO 05 - Výplně otvorů'!J36</f>
        <v>0</v>
      </c>
      <c r="AZ99" s="100">
        <f>'SO 05 - Výplně otvorů'!F33</f>
        <v>0</v>
      </c>
      <c r="BA99" s="100">
        <f>'SO 05 - Výplně otvorů'!F34</f>
        <v>0</v>
      </c>
      <c r="BB99" s="100">
        <f>'SO 05 - Výplně otvorů'!F35</f>
        <v>0</v>
      </c>
      <c r="BC99" s="100">
        <f>'SO 05 - Výplně otvorů'!F36</f>
        <v>0</v>
      </c>
      <c r="BD99" s="102">
        <f>'SO 05 - Výplně otvorů'!F37</f>
        <v>0</v>
      </c>
      <c r="BT99" s="103" t="s">
        <v>85</v>
      </c>
      <c r="BV99" s="103" t="s">
        <v>79</v>
      </c>
      <c r="BW99" s="103" t="s">
        <v>99</v>
      </c>
      <c r="BX99" s="103" t="s">
        <v>5</v>
      </c>
      <c r="CL99" s="103" t="s">
        <v>1</v>
      </c>
      <c r="CM99" s="103" t="s">
        <v>87</v>
      </c>
    </row>
    <row r="100" spans="1:91" s="7" customFormat="1" ht="16.5" customHeight="1">
      <c r="A100" s="93" t="s">
        <v>81</v>
      </c>
      <c r="B100" s="94"/>
      <c r="C100" s="95"/>
      <c r="D100" s="277" t="s">
        <v>100</v>
      </c>
      <c r="E100" s="277"/>
      <c r="F100" s="277"/>
      <c r="G100" s="277"/>
      <c r="H100" s="277"/>
      <c r="I100" s="96"/>
      <c r="J100" s="277" t="s">
        <v>101</v>
      </c>
      <c r="K100" s="277"/>
      <c r="L100" s="277"/>
      <c r="M100" s="277"/>
      <c r="N100" s="277"/>
      <c r="O100" s="277"/>
      <c r="P100" s="277"/>
      <c r="Q100" s="277"/>
      <c r="R100" s="277"/>
      <c r="S100" s="277"/>
      <c r="T100" s="277"/>
      <c r="U100" s="277"/>
      <c r="V100" s="277"/>
      <c r="W100" s="277"/>
      <c r="X100" s="277"/>
      <c r="Y100" s="277"/>
      <c r="Z100" s="277"/>
      <c r="AA100" s="277"/>
      <c r="AB100" s="277"/>
      <c r="AC100" s="277"/>
      <c r="AD100" s="277"/>
      <c r="AE100" s="277"/>
      <c r="AF100" s="277"/>
      <c r="AG100" s="278">
        <f>'SO 06a - Instalace - elektro'!J30</f>
        <v>0</v>
      </c>
      <c r="AH100" s="279"/>
      <c r="AI100" s="279"/>
      <c r="AJ100" s="279"/>
      <c r="AK100" s="279"/>
      <c r="AL100" s="279"/>
      <c r="AM100" s="279"/>
      <c r="AN100" s="278">
        <f t="shared" si="0"/>
        <v>0</v>
      </c>
      <c r="AO100" s="279"/>
      <c r="AP100" s="279"/>
      <c r="AQ100" s="97" t="s">
        <v>84</v>
      </c>
      <c r="AR100" s="98"/>
      <c r="AS100" s="99">
        <v>0</v>
      </c>
      <c r="AT100" s="100">
        <f t="shared" si="1"/>
        <v>0</v>
      </c>
      <c r="AU100" s="101">
        <f>'SO 06a - Instalace - elektro'!P120</f>
        <v>0</v>
      </c>
      <c r="AV100" s="100">
        <f>'SO 06a - Instalace - elektro'!J33</f>
        <v>0</v>
      </c>
      <c r="AW100" s="100">
        <f>'SO 06a - Instalace - elektro'!J34</f>
        <v>0</v>
      </c>
      <c r="AX100" s="100">
        <f>'SO 06a - Instalace - elektro'!J35</f>
        <v>0</v>
      </c>
      <c r="AY100" s="100">
        <f>'SO 06a - Instalace - elektro'!J36</f>
        <v>0</v>
      </c>
      <c r="AZ100" s="100">
        <f>'SO 06a - Instalace - elektro'!F33</f>
        <v>0</v>
      </c>
      <c r="BA100" s="100">
        <f>'SO 06a - Instalace - elektro'!F34</f>
        <v>0</v>
      </c>
      <c r="BB100" s="100">
        <f>'SO 06a - Instalace - elektro'!F35</f>
        <v>0</v>
      </c>
      <c r="BC100" s="100">
        <f>'SO 06a - Instalace - elektro'!F36</f>
        <v>0</v>
      </c>
      <c r="BD100" s="102">
        <f>'SO 06a - Instalace - elektro'!F37</f>
        <v>0</v>
      </c>
      <c r="BT100" s="103" t="s">
        <v>85</v>
      </c>
      <c r="BV100" s="103" t="s">
        <v>79</v>
      </c>
      <c r="BW100" s="103" t="s">
        <v>102</v>
      </c>
      <c r="BX100" s="103" t="s">
        <v>5</v>
      </c>
      <c r="CL100" s="103" t="s">
        <v>1</v>
      </c>
      <c r="CM100" s="103" t="s">
        <v>87</v>
      </c>
    </row>
    <row r="101" spans="1:91" s="7" customFormat="1" ht="16.5" customHeight="1">
      <c r="A101" s="93" t="s">
        <v>81</v>
      </c>
      <c r="B101" s="94"/>
      <c r="C101" s="95"/>
      <c r="D101" s="277" t="s">
        <v>103</v>
      </c>
      <c r="E101" s="277"/>
      <c r="F101" s="277"/>
      <c r="G101" s="277"/>
      <c r="H101" s="277"/>
      <c r="I101" s="96"/>
      <c r="J101" s="277" t="s">
        <v>104</v>
      </c>
      <c r="K101" s="277"/>
      <c r="L101" s="277"/>
      <c r="M101" s="277"/>
      <c r="N101" s="277"/>
      <c r="O101" s="277"/>
      <c r="P101" s="277"/>
      <c r="Q101" s="277"/>
      <c r="R101" s="277"/>
      <c r="S101" s="277"/>
      <c r="T101" s="277"/>
      <c r="U101" s="277"/>
      <c r="V101" s="277"/>
      <c r="W101" s="277"/>
      <c r="X101" s="277"/>
      <c r="Y101" s="277"/>
      <c r="Z101" s="277"/>
      <c r="AA101" s="277"/>
      <c r="AB101" s="277"/>
      <c r="AC101" s="277"/>
      <c r="AD101" s="277"/>
      <c r="AE101" s="277"/>
      <c r="AF101" s="277"/>
      <c r="AG101" s="278">
        <f>'SO 06b - Instalace hromosvod'!J30</f>
        <v>0</v>
      </c>
      <c r="AH101" s="279"/>
      <c r="AI101" s="279"/>
      <c r="AJ101" s="279"/>
      <c r="AK101" s="279"/>
      <c r="AL101" s="279"/>
      <c r="AM101" s="279"/>
      <c r="AN101" s="278">
        <f t="shared" si="0"/>
        <v>0</v>
      </c>
      <c r="AO101" s="279"/>
      <c r="AP101" s="279"/>
      <c r="AQ101" s="97" t="s">
        <v>84</v>
      </c>
      <c r="AR101" s="98"/>
      <c r="AS101" s="99">
        <v>0</v>
      </c>
      <c r="AT101" s="100">
        <f t="shared" si="1"/>
        <v>0</v>
      </c>
      <c r="AU101" s="101">
        <f>'SO 06b - Instalace hromosvod'!P121</f>
        <v>0</v>
      </c>
      <c r="AV101" s="100">
        <f>'SO 06b - Instalace hromosvod'!J33</f>
        <v>0</v>
      </c>
      <c r="AW101" s="100">
        <f>'SO 06b - Instalace hromosvod'!J34</f>
        <v>0</v>
      </c>
      <c r="AX101" s="100">
        <f>'SO 06b - Instalace hromosvod'!J35</f>
        <v>0</v>
      </c>
      <c r="AY101" s="100">
        <f>'SO 06b - Instalace hromosvod'!J36</f>
        <v>0</v>
      </c>
      <c r="AZ101" s="100">
        <f>'SO 06b - Instalace hromosvod'!F33</f>
        <v>0</v>
      </c>
      <c r="BA101" s="100">
        <f>'SO 06b - Instalace hromosvod'!F34</f>
        <v>0</v>
      </c>
      <c r="BB101" s="100">
        <f>'SO 06b - Instalace hromosvod'!F35</f>
        <v>0</v>
      </c>
      <c r="BC101" s="100">
        <f>'SO 06b - Instalace hromosvod'!F36</f>
        <v>0</v>
      </c>
      <c r="BD101" s="102">
        <f>'SO 06b - Instalace hromosvod'!F37</f>
        <v>0</v>
      </c>
      <c r="BT101" s="103" t="s">
        <v>85</v>
      </c>
      <c r="BV101" s="103" t="s">
        <v>79</v>
      </c>
      <c r="BW101" s="103" t="s">
        <v>105</v>
      </c>
      <c r="BX101" s="103" t="s">
        <v>5</v>
      </c>
      <c r="CL101" s="103" t="s">
        <v>1</v>
      </c>
      <c r="CM101" s="103" t="s">
        <v>87</v>
      </c>
    </row>
    <row r="102" spans="1:91" s="7" customFormat="1" ht="16.5" customHeight="1">
      <c r="A102" s="93" t="s">
        <v>81</v>
      </c>
      <c r="B102" s="94"/>
      <c r="C102" s="95"/>
      <c r="D102" s="277" t="s">
        <v>106</v>
      </c>
      <c r="E102" s="277"/>
      <c r="F102" s="277"/>
      <c r="G102" s="277"/>
      <c r="H102" s="277"/>
      <c r="I102" s="96"/>
      <c r="J102" s="277" t="s">
        <v>107</v>
      </c>
      <c r="K102" s="277"/>
      <c r="L102" s="277"/>
      <c r="M102" s="277"/>
      <c r="N102" s="277"/>
      <c r="O102" s="277"/>
      <c r="P102" s="277"/>
      <c r="Q102" s="277"/>
      <c r="R102" s="277"/>
      <c r="S102" s="277"/>
      <c r="T102" s="277"/>
      <c r="U102" s="277"/>
      <c r="V102" s="277"/>
      <c r="W102" s="277"/>
      <c r="X102" s="277"/>
      <c r="Y102" s="277"/>
      <c r="Z102" s="277"/>
      <c r="AA102" s="277"/>
      <c r="AB102" s="277"/>
      <c r="AC102" s="277"/>
      <c r="AD102" s="277"/>
      <c r="AE102" s="277"/>
      <c r="AF102" s="277"/>
      <c r="AG102" s="278">
        <f>'SO 08 - Úprava okolí kaple'!J30</f>
        <v>0</v>
      </c>
      <c r="AH102" s="279"/>
      <c r="AI102" s="279"/>
      <c r="AJ102" s="279"/>
      <c r="AK102" s="279"/>
      <c r="AL102" s="279"/>
      <c r="AM102" s="279"/>
      <c r="AN102" s="278">
        <f t="shared" si="0"/>
        <v>0</v>
      </c>
      <c r="AO102" s="279"/>
      <c r="AP102" s="279"/>
      <c r="AQ102" s="97" t="s">
        <v>84</v>
      </c>
      <c r="AR102" s="98"/>
      <c r="AS102" s="104">
        <v>0</v>
      </c>
      <c r="AT102" s="105">
        <f t="shared" si="1"/>
        <v>0</v>
      </c>
      <c r="AU102" s="106">
        <f>'SO 08 - Úprava okolí kaple'!P125</f>
        <v>0</v>
      </c>
      <c r="AV102" s="105">
        <f>'SO 08 - Úprava okolí kaple'!J33</f>
        <v>0</v>
      </c>
      <c r="AW102" s="105">
        <f>'SO 08 - Úprava okolí kaple'!J34</f>
        <v>0</v>
      </c>
      <c r="AX102" s="105">
        <f>'SO 08 - Úprava okolí kaple'!J35</f>
        <v>0</v>
      </c>
      <c r="AY102" s="105">
        <f>'SO 08 - Úprava okolí kaple'!J36</f>
        <v>0</v>
      </c>
      <c r="AZ102" s="105">
        <f>'SO 08 - Úprava okolí kaple'!F33</f>
        <v>0</v>
      </c>
      <c r="BA102" s="105">
        <f>'SO 08 - Úprava okolí kaple'!F34</f>
        <v>0</v>
      </c>
      <c r="BB102" s="105">
        <f>'SO 08 - Úprava okolí kaple'!F35</f>
        <v>0</v>
      </c>
      <c r="BC102" s="105">
        <f>'SO 08 - Úprava okolí kaple'!F36</f>
        <v>0</v>
      </c>
      <c r="BD102" s="107">
        <f>'SO 08 - Úprava okolí kaple'!F37</f>
        <v>0</v>
      </c>
      <c r="BT102" s="103" t="s">
        <v>85</v>
      </c>
      <c r="BV102" s="103" t="s">
        <v>79</v>
      </c>
      <c r="BW102" s="103" t="s">
        <v>108</v>
      </c>
      <c r="BX102" s="103" t="s">
        <v>5</v>
      </c>
      <c r="CL102" s="103" t="s">
        <v>1</v>
      </c>
      <c r="CM102" s="103" t="s">
        <v>87</v>
      </c>
    </row>
    <row r="103" spans="1:91" s="2" customFormat="1" ht="30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9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</row>
    <row r="104" spans="1:91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39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</row>
  </sheetData>
  <sheetProtection algorithmName="SHA-512" hashValue="I5ot/yKlV9qCgN3CJyiFAGs6Bvo2Xfgh48msK6wI3U6/FP3EqWerhSC9hXA42rUP7yMJHuJNr4sxh1epWwMUgA==" saltValue="FVMJIgYb0roLGu9hlIc9UfGuXPLu8zY8ywNVjCgvoorgzj8zhBnhLbaVBNuPYYIfsUSofUkHBl+pFZe3wpPiNg==" spinCount="100000" sheet="1" objects="1" scenarios="1" formatColumns="0" formatRows="0"/>
  <mergeCells count="70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2:AP102"/>
    <mergeCell ref="AG102:AM102"/>
    <mergeCell ref="D102:H102"/>
    <mergeCell ref="J102:AF102"/>
    <mergeCell ref="AG94:AM94"/>
    <mergeCell ref="AN94:AP94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00 - Ostatní Vedlenší Nák...'!C2" display="/"/>
    <hyperlink ref="A96" location="'SO 01 - Spodní stavba'!C2" display="/"/>
    <hyperlink ref="A97" location="'SO 02 - Statika a krov'!C2" display="/"/>
    <hyperlink ref="A98" location="'SO 04 - Exterier'!C2" display="/"/>
    <hyperlink ref="A99" location="'SO 05 - Výplně otvorů'!C2" display="/"/>
    <hyperlink ref="A100" location="'SO 06a - Instalace - elektro'!C2" display="/"/>
    <hyperlink ref="A101" location="'SO 06b - Instalace hromosvod'!C2" display="/"/>
    <hyperlink ref="A102" location="'SO 08 - Úprava okolí kaple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7" t="s">
        <v>86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87</v>
      </c>
    </row>
    <row r="4" spans="1:46" s="1" customFormat="1" ht="24.95" customHeight="1">
      <c r="B4" s="20"/>
      <c r="D4" s="110" t="s">
        <v>109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302" t="str">
        <f>'Rekapitulace stavby'!K6</f>
        <v>Kaple Panny Marie Bolestné - dokončení díla</v>
      </c>
      <c r="F7" s="303"/>
      <c r="G7" s="303"/>
      <c r="H7" s="303"/>
      <c r="L7" s="20"/>
    </row>
    <row r="8" spans="1:46" s="2" customFormat="1" ht="12" customHeight="1">
      <c r="A8" s="34"/>
      <c r="B8" s="39"/>
      <c r="C8" s="34"/>
      <c r="D8" s="112" t="s">
        <v>110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4" t="s">
        <v>111</v>
      </c>
      <c r="F9" s="305"/>
      <c r="G9" s="305"/>
      <c r="H9" s="30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4. 7. 2024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6" t="str">
        <f>'Rekapitulace stavby'!E14</f>
        <v>Vyplň údaj</v>
      </c>
      <c r="F18" s="307"/>
      <c r="G18" s="307"/>
      <c r="H18" s="307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3.25" customHeight="1">
      <c r="A27" s="115"/>
      <c r="B27" s="116"/>
      <c r="C27" s="115"/>
      <c r="D27" s="115"/>
      <c r="E27" s="308" t="s">
        <v>112</v>
      </c>
      <c r="F27" s="308"/>
      <c r="G27" s="308"/>
      <c r="H27" s="308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37</v>
      </c>
      <c r="E30" s="34"/>
      <c r="F30" s="34"/>
      <c r="G30" s="34"/>
      <c r="H30" s="34"/>
      <c r="I30" s="34"/>
      <c r="J30" s="120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39</v>
      </c>
      <c r="G32" s="34"/>
      <c r="H32" s="34"/>
      <c r="I32" s="121" t="s">
        <v>38</v>
      </c>
      <c r="J32" s="121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41</v>
      </c>
      <c r="E33" s="112" t="s">
        <v>42</v>
      </c>
      <c r="F33" s="123">
        <f>ROUND((SUM(BE121:BE171)),  2)</f>
        <v>0</v>
      </c>
      <c r="G33" s="34"/>
      <c r="H33" s="34"/>
      <c r="I33" s="124">
        <v>0.21</v>
      </c>
      <c r="J33" s="123">
        <f>ROUND(((SUM(BE121:BE171))*I33),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43</v>
      </c>
      <c r="F34" s="123">
        <f>ROUND((SUM(BF121:BF171)),  2)</f>
        <v>0</v>
      </c>
      <c r="G34" s="34"/>
      <c r="H34" s="34"/>
      <c r="I34" s="124">
        <v>0.12</v>
      </c>
      <c r="J34" s="123">
        <f>ROUND(((SUM(BF121:BF171))*I34),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44</v>
      </c>
      <c r="F35" s="123">
        <f>ROUND((SUM(BG121:BG171)),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45</v>
      </c>
      <c r="F36" s="123">
        <f>ROUND((SUM(BH121:BH171)),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46</v>
      </c>
      <c r="F37" s="123">
        <f>ROUND((SUM(BI121:BI171)),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47</v>
      </c>
      <c r="E39" s="127"/>
      <c r="F39" s="127"/>
      <c r="G39" s="128" t="s">
        <v>48</v>
      </c>
      <c r="H39" s="129" t="s">
        <v>49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50</v>
      </c>
      <c r="E50" s="133"/>
      <c r="F50" s="133"/>
      <c r="G50" s="132" t="s">
        <v>51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52</v>
      </c>
      <c r="E61" s="135"/>
      <c r="F61" s="136" t="s">
        <v>53</v>
      </c>
      <c r="G61" s="134" t="s">
        <v>52</v>
      </c>
      <c r="H61" s="135"/>
      <c r="I61" s="135"/>
      <c r="J61" s="137" t="s">
        <v>53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54</v>
      </c>
      <c r="E65" s="138"/>
      <c r="F65" s="138"/>
      <c r="G65" s="132" t="s">
        <v>55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52</v>
      </c>
      <c r="E76" s="135"/>
      <c r="F76" s="136" t="s">
        <v>53</v>
      </c>
      <c r="G76" s="134" t="s">
        <v>52</v>
      </c>
      <c r="H76" s="135"/>
      <c r="I76" s="135"/>
      <c r="J76" s="137" t="s">
        <v>53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9" t="str">
        <f>E7</f>
        <v>Kaple Panny Marie Bolestné - dokončení díla</v>
      </c>
      <c r="F85" s="310"/>
      <c r="G85" s="310"/>
      <c r="H85" s="310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110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1" t="str">
        <f>E9</f>
        <v>00 - Ostatní Vedlenší Náklady ( OVN )</v>
      </c>
      <c r="F87" s="311"/>
      <c r="G87" s="311"/>
      <c r="H87" s="311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Kámen</v>
      </c>
      <c r="G89" s="36"/>
      <c r="H89" s="36"/>
      <c r="I89" s="29" t="s">
        <v>22</v>
      </c>
      <c r="J89" s="66" t="str">
        <f>IF(J12="","",J12)</f>
        <v>4. 7. 2024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40.15" customHeight="1">
      <c r="A91" s="34"/>
      <c r="B91" s="35"/>
      <c r="C91" s="29" t="s">
        <v>24</v>
      </c>
      <c r="D91" s="36"/>
      <c r="E91" s="36"/>
      <c r="F91" s="27" t="str">
        <f>E15</f>
        <v>Kraj Vysočina</v>
      </c>
      <c r="G91" s="36"/>
      <c r="H91" s="36"/>
      <c r="I91" s="29" t="s">
        <v>30</v>
      </c>
      <c r="J91" s="32" t="str">
        <f>E21</f>
        <v>Ing. arch. Martin Laštovička, Husova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114</v>
      </c>
      <c r="D94" s="144"/>
      <c r="E94" s="144"/>
      <c r="F94" s="144"/>
      <c r="G94" s="144"/>
      <c r="H94" s="144"/>
      <c r="I94" s="144"/>
      <c r="J94" s="145" t="s">
        <v>115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116</v>
      </c>
      <c r="D96" s="36"/>
      <c r="E96" s="36"/>
      <c r="F96" s="36"/>
      <c r="G96" s="36"/>
      <c r="H96" s="36"/>
      <c r="I96" s="36"/>
      <c r="J96" s="84">
        <f>J121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117</v>
      </c>
    </row>
    <row r="97" spans="1:31" s="9" customFormat="1" ht="24.95" customHeight="1">
      <c r="B97" s="147"/>
      <c r="C97" s="148"/>
      <c r="D97" s="149" t="s">
        <v>118</v>
      </c>
      <c r="E97" s="150"/>
      <c r="F97" s="150"/>
      <c r="G97" s="150"/>
      <c r="H97" s="150"/>
      <c r="I97" s="150"/>
      <c r="J97" s="151">
        <f>J122</f>
        <v>0</v>
      </c>
      <c r="K97" s="148"/>
      <c r="L97" s="152"/>
    </row>
    <row r="98" spans="1:31" s="9" customFormat="1" ht="24.95" customHeight="1">
      <c r="B98" s="147"/>
      <c r="C98" s="148"/>
      <c r="D98" s="149" t="s">
        <v>119</v>
      </c>
      <c r="E98" s="150"/>
      <c r="F98" s="150"/>
      <c r="G98" s="150"/>
      <c r="H98" s="150"/>
      <c r="I98" s="150"/>
      <c r="J98" s="151">
        <f>J126</f>
        <v>0</v>
      </c>
      <c r="K98" s="148"/>
      <c r="L98" s="152"/>
    </row>
    <row r="99" spans="1:31" s="9" customFormat="1" ht="24.95" customHeight="1">
      <c r="B99" s="147"/>
      <c r="C99" s="148"/>
      <c r="D99" s="149" t="s">
        <v>120</v>
      </c>
      <c r="E99" s="150"/>
      <c r="F99" s="150"/>
      <c r="G99" s="150"/>
      <c r="H99" s="150"/>
      <c r="I99" s="150"/>
      <c r="J99" s="151">
        <f>J131</f>
        <v>0</v>
      </c>
      <c r="K99" s="148"/>
      <c r="L99" s="152"/>
    </row>
    <row r="100" spans="1:31" s="9" customFormat="1" ht="24.95" customHeight="1">
      <c r="B100" s="147"/>
      <c r="C100" s="148"/>
      <c r="D100" s="149" t="s">
        <v>121</v>
      </c>
      <c r="E100" s="150"/>
      <c r="F100" s="150"/>
      <c r="G100" s="150"/>
      <c r="H100" s="150"/>
      <c r="I100" s="150"/>
      <c r="J100" s="151">
        <f>J143</f>
        <v>0</v>
      </c>
      <c r="K100" s="148"/>
      <c r="L100" s="152"/>
    </row>
    <row r="101" spans="1:31" s="9" customFormat="1" ht="24.95" customHeight="1">
      <c r="B101" s="147"/>
      <c r="C101" s="148"/>
      <c r="D101" s="149" t="s">
        <v>122</v>
      </c>
      <c r="E101" s="150"/>
      <c r="F101" s="150"/>
      <c r="G101" s="150"/>
      <c r="H101" s="150"/>
      <c r="I101" s="150"/>
      <c r="J101" s="151">
        <f>J157</f>
        <v>0</v>
      </c>
      <c r="K101" s="148"/>
      <c r="L101" s="152"/>
    </row>
    <row r="102" spans="1:31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31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5" customHeight="1">
      <c r="A108" s="34"/>
      <c r="B108" s="35"/>
      <c r="C108" s="23" t="s">
        <v>123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309" t="str">
        <f>E7</f>
        <v>Kaple Panny Marie Bolestné - dokončení díla</v>
      </c>
      <c r="F111" s="310"/>
      <c r="G111" s="310"/>
      <c r="H111" s="310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110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61" t="str">
        <f>E9</f>
        <v>00 - Ostatní Vedlenší Náklady ( OVN )</v>
      </c>
      <c r="F113" s="311"/>
      <c r="G113" s="311"/>
      <c r="H113" s="311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20</v>
      </c>
      <c r="D115" s="36"/>
      <c r="E115" s="36"/>
      <c r="F115" s="27" t="str">
        <f>F12</f>
        <v>Kámen</v>
      </c>
      <c r="G115" s="36"/>
      <c r="H115" s="36"/>
      <c r="I115" s="29" t="s">
        <v>22</v>
      </c>
      <c r="J115" s="66" t="str">
        <f>IF(J12="","",J12)</f>
        <v>4. 7. 2024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40.15" customHeight="1">
      <c r="A117" s="34"/>
      <c r="B117" s="35"/>
      <c r="C117" s="29" t="s">
        <v>24</v>
      </c>
      <c r="D117" s="36"/>
      <c r="E117" s="36"/>
      <c r="F117" s="27" t="str">
        <f>E15</f>
        <v>Kraj Vysočina</v>
      </c>
      <c r="G117" s="36"/>
      <c r="H117" s="36"/>
      <c r="I117" s="29" t="s">
        <v>30</v>
      </c>
      <c r="J117" s="32" t="str">
        <f>E21</f>
        <v>Ing. arch. Martin Laštovička, Husova 12, Jihlava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28</v>
      </c>
      <c r="D118" s="36"/>
      <c r="E118" s="36"/>
      <c r="F118" s="27" t="str">
        <f>IF(E18="","",E18)</f>
        <v>Vyplň údaj</v>
      </c>
      <c r="G118" s="36"/>
      <c r="H118" s="36"/>
      <c r="I118" s="29" t="s">
        <v>33</v>
      </c>
      <c r="J118" s="32" t="str">
        <f>E24</f>
        <v xml:space="preserve"> 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0" customFormat="1" ht="29.25" customHeight="1">
      <c r="A120" s="153"/>
      <c r="B120" s="154"/>
      <c r="C120" s="155" t="s">
        <v>124</v>
      </c>
      <c r="D120" s="156" t="s">
        <v>62</v>
      </c>
      <c r="E120" s="156" t="s">
        <v>58</v>
      </c>
      <c r="F120" s="156" t="s">
        <v>59</v>
      </c>
      <c r="G120" s="156" t="s">
        <v>125</v>
      </c>
      <c r="H120" s="156" t="s">
        <v>126</v>
      </c>
      <c r="I120" s="156" t="s">
        <v>127</v>
      </c>
      <c r="J120" s="157" t="s">
        <v>115</v>
      </c>
      <c r="K120" s="158" t="s">
        <v>128</v>
      </c>
      <c r="L120" s="159"/>
      <c r="M120" s="75" t="s">
        <v>1</v>
      </c>
      <c r="N120" s="76" t="s">
        <v>41</v>
      </c>
      <c r="O120" s="76" t="s">
        <v>129</v>
      </c>
      <c r="P120" s="76" t="s">
        <v>130</v>
      </c>
      <c r="Q120" s="76" t="s">
        <v>131</v>
      </c>
      <c r="R120" s="76" t="s">
        <v>132</v>
      </c>
      <c r="S120" s="76" t="s">
        <v>133</v>
      </c>
      <c r="T120" s="77" t="s">
        <v>134</v>
      </c>
      <c r="U120" s="153"/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3"/>
    </row>
    <row r="121" spans="1:65" s="2" customFormat="1" ht="22.9" customHeight="1">
      <c r="A121" s="34"/>
      <c r="B121" s="35"/>
      <c r="C121" s="82" t="s">
        <v>135</v>
      </c>
      <c r="D121" s="36"/>
      <c r="E121" s="36"/>
      <c r="F121" s="36"/>
      <c r="G121" s="36"/>
      <c r="H121" s="36"/>
      <c r="I121" s="36"/>
      <c r="J121" s="160">
        <f>BK121</f>
        <v>0</v>
      </c>
      <c r="K121" s="36"/>
      <c r="L121" s="39"/>
      <c r="M121" s="78"/>
      <c r="N121" s="161"/>
      <c r="O121" s="79"/>
      <c r="P121" s="162">
        <f>P122+P126+P131+P143+P157</f>
        <v>0</v>
      </c>
      <c r="Q121" s="79"/>
      <c r="R121" s="162">
        <f>R122+R126+R131+R143+R157</f>
        <v>0</v>
      </c>
      <c r="S121" s="79"/>
      <c r="T121" s="163">
        <f>T122+T126+T131+T143+T157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76</v>
      </c>
      <c r="AU121" s="17" t="s">
        <v>117</v>
      </c>
      <c r="BK121" s="164">
        <f>BK122+BK126+BK131+BK143+BK157</f>
        <v>0</v>
      </c>
    </row>
    <row r="122" spans="1:65" s="11" customFormat="1" ht="25.9" customHeight="1">
      <c r="B122" s="165"/>
      <c r="C122" s="166"/>
      <c r="D122" s="167" t="s">
        <v>76</v>
      </c>
      <c r="E122" s="168" t="s">
        <v>136</v>
      </c>
      <c r="F122" s="168" t="s">
        <v>137</v>
      </c>
      <c r="G122" s="166"/>
      <c r="H122" s="166"/>
      <c r="I122" s="169"/>
      <c r="J122" s="170">
        <f>BK122</f>
        <v>0</v>
      </c>
      <c r="K122" s="166"/>
      <c r="L122" s="171"/>
      <c r="M122" s="172"/>
      <c r="N122" s="173"/>
      <c r="O122" s="173"/>
      <c r="P122" s="174">
        <f>SUM(P123:P125)</f>
        <v>0</v>
      </c>
      <c r="Q122" s="173"/>
      <c r="R122" s="174">
        <f>SUM(R123:R125)</f>
        <v>0</v>
      </c>
      <c r="S122" s="173"/>
      <c r="T122" s="175">
        <f>SUM(T123:T125)</f>
        <v>0</v>
      </c>
      <c r="AR122" s="176" t="s">
        <v>85</v>
      </c>
      <c r="AT122" s="177" t="s">
        <v>76</v>
      </c>
      <c r="AU122" s="177" t="s">
        <v>77</v>
      </c>
      <c r="AY122" s="176" t="s">
        <v>138</v>
      </c>
      <c r="BK122" s="178">
        <f>SUM(BK123:BK125)</f>
        <v>0</v>
      </c>
    </row>
    <row r="123" spans="1:65" s="2" customFormat="1" ht="33" customHeight="1">
      <c r="A123" s="34"/>
      <c r="B123" s="35"/>
      <c r="C123" s="179" t="s">
        <v>85</v>
      </c>
      <c r="D123" s="179" t="s">
        <v>139</v>
      </c>
      <c r="E123" s="180" t="s">
        <v>140</v>
      </c>
      <c r="F123" s="181" t="s">
        <v>141</v>
      </c>
      <c r="G123" s="182" t="s">
        <v>142</v>
      </c>
      <c r="H123" s="183">
        <v>1</v>
      </c>
      <c r="I123" s="184"/>
      <c r="J123" s="185">
        <f>ROUND(I123*H123,2)</f>
        <v>0</v>
      </c>
      <c r="K123" s="186"/>
      <c r="L123" s="39"/>
      <c r="M123" s="187" t="s">
        <v>1</v>
      </c>
      <c r="N123" s="188" t="s">
        <v>42</v>
      </c>
      <c r="O123" s="71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1" t="s">
        <v>143</v>
      </c>
      <c r="AT123" s="191" t="s">
        <v>139</v>
      </c>
      <c r="AU123" s="191" t="s">
        <v>85</v>
      </c>
      <c r="AY123" s="17" t="s">
        <v>138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7" t="s">
        <v>85</v>
      </c>
      <c r="BK123" s="192">
        <f>ROUND(I123*H123,2)</f>
        <v>0</v>
      </c>
      <c r="BL123" s="17" t="s">
        <v>143</v>
      </c>
      <c r="BM123" s="191" t="s">
        <v>87</v>
      </c>
    </row>
    <row r="124" spans="1:65" s="12" customFormat="1" ht="11.25">
      <c r="B124" s="193"/>
      <c r="C124" s="194"/>
      <c r="D124" s="195" t="s">
        <v>144</v>
      </c>
      <c r="E124" s="196" t="s">
        <v>1</v>
      </c>
      <c r="F124" s="197" t="s">
        <v>85</v>
      </c>
      <c r="G124" s="194"/>
      <c r="H124" s="198">
        <v>1</v>
      </c>
      <c r="I124" s="199"/>
      <c r="J124" s="194"/>
      <c r="K124" s="194"/>
      <c r="L124" s="200"/>
      <c r="M124" s="201"/>
      <c r="N124" s="202"/>
      <c r="O124" s="202"/>
      <c r="P124" s="202"/>
      <c r="Q124" s="202"/>
      <c r="R124" s="202"/>
      <c r="S124" s="202"/>
      <c r="T124" s="203"/>
      <c r="AT124" s="204" t="s">
        <v>144</v>
      </c>
      <c r="AU124" s="204" t="s">
        <v>85</v>
      </c>
      <c r="AV124" s="12" t="s">
        <v>87</v>
      </c>
      <c r="AW124" s="12" t="s">
        <v>32</v>
      </c>
      <c r="AX124" s="12" t="s">
        <v>77</v>
      </c>
      <c r="AY124" s="204" t="s">
        <v>138</v>
      </c>
    </row>
    <row r="125" spans="1:65" s="13" customFormat="1" ht="11.25">
      <c r="B125" s="205"/>
      <c r="C125" s="206"/>
      <c r="D125" s="195" t="s">
        <v>144</v>
      </c>
      <c r="E125" s="207" t="s">
        <v>1</v>
      </c>
      <c r="F125" s="208" t="s">
        <v>145</v>
      </c>
      <c r="G125" s="206"/>
      <c r="H125" s="209">
        <v>1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144</v>
      </c>
      <c r="AU125" s="215" t="s">
        <v>85</v>
      </c>
      <c r="AV125" s="13" t="s">
        <v>143</v>
      </c>
      <c r="AW125" s="13" t="s">
        <v>32</v>
      </c>
      <c r="AX125" s="13" t="s">
        <v>85</v>
      </c>
      <c r="AY125" s="215" t="s">
        <v>138</v>
      </c>
    </row>
    <row r="126" spans="1:65" s="11" customFormat="1" ht="25.9" customHeight="1">
      <c r="B126" s="165"/>
      <c r="C126" s="166"/>
      <c r="D126" s="167" t="s">
        <v>76</v>
      </c>
      <c r="E126" s="168" t="s">
        <v>146</v>
      </c>
      <c r="F126" s="168" t="s">
        <v>147</v>
      </c>
      <c r="G126" s="166"/>
      <c r="H126" s="166"/>
      <c r="I126" s="169"/>
      <c r="J126" s="170">
        <f>BK126</f>
        <v>0</v>
      </c>
      <c r="K126" s="166"/>
      <c r="L126" s="171"/>
      <c r="M126" s="172"/>
      <c r="N126" s="173"/>
      <c r="O126" s="173"/>
      <c r="P126" s="174">
        <f>SUM(P127:P130)</f>
        <v>0</v>
      </c>
      <c r="Q126" s="173"/>
      <c r="R126" s="174">
        <f>SUM(R127:R130)</f>
        <v>0</v>
      </c>
      <c r="S126" s="173"/>
      <c r="T126" s="175">
        <f>SUM(T127:T130)</f>
        <v>0</v>
      </c>
      <c r="AR126" s="176" t="s">
        <v>85</v>
      </c>
      <c r="AT126" s="177" t="s">
        <v>76</v>
      </c>
      <c r="AU126" s="177" t="s">
        <v>77</v>
      </c>
      <c r="AY126" s="176" t="s">
        <v>138</v>
      </c>
      <c r="BK126" s="178">
        <f>SUM(BK127:BK130)</f>
        <v>0</v>
      </c>
    </row>
    <row r="127" spans="1:65" s="2" customFormat="1" ht="16.5" customHeight="1">
      <c r="A127" s="34"/>
      <c r="B127" s="35"/>
      <c r="C127" s="179" t="s">
        <v>87</v>
      </c>
      <c r="D127" s="179" t="s">
        <v>139</v>
      </c>
      <c r="E127" s="180" t="s">
        <v>148</v>
      </c>
      <c r="F127" s="181" t="s">
        <v>149</v>
      </c>
      <c r="G127" s="182" t="s">
        <v>150</v>
      </c>
      <c r="H127" s="183">
        <v>1</v>
      </c>
      <c r="I127" s="184"/>
      <c r="J127" s="185">
        <f>ROUND(I127*H127,2)</f>
        <v>0</v>
      </c>
      <c r="K127" s="186"/>
      <c r="L127" s="39"/>
      <c r="M127" s="187" t="s">
        <v>1</v>
      </c>
      <c r="N127" s="188" t="s">
        <v>42</v>
      </c>
      <c r="O127" s="71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1" t="s">
        <v>143</v>
      </c>
      <c r="AT127" s="191" t="s">
        <v>139</v>
      </c>
      <c r="AU127" s="191" t="s">
        <v>85</v>
      </c>
      <c r="AY127" s="17" t="s">
        <v>138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7" t="s">
        <v>85</v>
      </c>
      <c r="BK127" s="192">
        <f>ROUND(I127*H127,2)</f>
        <v>0</v>
      </c>
      <c r="BL127" s="17" t="s">
        <v>143</v>
      </c>
      <c r="BM127" s="191" t="s">
        <v>151</v>
      </c>
    </row>
    <row r="128" spans="1:65" s="14" customFormat="1" ht="33.75">
      <c r="B128" s="216"/>
      <c r="C128" s="217"/>
      <c r="D128" s="195" t="s">
        <v>144</v>
      </c>
      <c r="E128" s="218" t="s">
        <v>1</v>
      </c>
      <c r="F128" s="219" t="s">
        <v>152</v>
      </c>
      <c r="G128" s="217"/>
      <c r="H128" s="218" t="s">
        <v>1</v>
      </c>
      <c r="I128" s="220"/>
      <c r="J128" s="217"/>
      <c r="K128" s="217"/>
      <c r="L128" s="221"/>
      <c r="M128" s="222"/>
      <c r="N128" s="223"/>
      <c r="O128" s="223"/>
      <c r="P128" s="223"/>
      <c r="Q128" s="223"/>
      <c r="R128" s="223"/>
      <c r="S128" s="223"/>
      <c r="T128" s="224"/>
      <c r="AT128" s="225" t="s">
        <v>144</v>
      </c>
      <c r="AU128" s="225" t="s">
        <v>85</v>
      </c>
      <c r="AV128" s="14" t="s">
        <v>85</v>
      </c>
      <c r="AW128" s="14" t="s">
        <v>32</v>
      </c>
      <c r="AX128" s="14" t="s">
        <v>77</v>
      </c>
      <c r="AY128" s="225" t="s">
        <v>138</v>
      </c>
    </row>
    <row r="129" spans="1:65" s="12" customFormat="1" ht="11.25">
      <c r="B129" s="193"/>
      <c r="C129" s="194"/>
      <c r="D129" s="195" t="s">
        <v>144</v>
      </c>
      <c r="E129" s="196" t="s">
        <v>1</v>
      </c>
      <c r="F129" s="197" t="s">
        <v>85</v>
      </c>
      <c r="G129" s="194"/>
      <c r="H129" s="198">
        <v>1</v>
      </c>
      <c r="I129" s="199"/>
      <c r="J129" s="194"/>
      <c r="K129" s="194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144</v>
      </c>
      <c r="AU129" s="204" t="s">
        <v>85</v>
      </c>
      <c r="AV129" s="12" t="s">
        <v>87</v>
      </c>
      <c r="AW129" s="12" t="s">
        <v>32</v>
      </c>
      <c r="AX129" s="12" t="s">
        <v>77</v>
      </c>
      <c r="AY129" s="204" t="s">
        <v>138</v>
      </c>
    </row>
    <row r="130" spans="1:65" s="13" customFormat="1" ht="11.25">
      <c r="B130" s="205"/>
      <c r="C130" s="206"/>
      <c r="D130" s="195" t="s">
        <v>144</v>
      </c>
      <c r="E130" s="207" t="s">
        <v>1</v>
      </c>
      <c r="F130" s="208" t="s">
        <v>145</v>
      </c>
      <c r="G130" s="206"/>
      <c r="H130" s="209">
        <v>1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144</v>
      </c>
      <c r="AU130" s="215" t="s">
        <v>85</v>
      </c>
      <c r="AV130" s="13" t="s">
        <v>143</v>
      </c>
      <c r="AW130" s="13" t="s">
        <v>32</v>
      </c>
      <c r="AX130" s="13" t="s">
        <v>85</v>
      </c>
      <c r="AY130" s="215" t="s">
        <v>138</v>
      </c>
    </row>
    <row r="131" spans="1:65" s="11" customFormat="1" ht="25.9" customHeight="1">
      <c r="B131" s="165"/>
      <c r="C131" s="166"/>
      <c r="D131" s="167" t="s">
        <v>76</v>
      </c>
      <c r="E131" s="168" t="s">
        <v>153</v>
      </c>
      <c r="F131" s="168" t="s">
        <v>154</v>
      </c>
      <c r="G131" s="166"/>
      <c r="H131" s="166"/>
      <c r="I131" s="169"/>
      <c r="J131" s="170">
        <f>BK131</f>
        <v>0</v>
      </c>
      <c r="K131" s="166"/>
      <c r="L131" s="171"/>
      <c r="M131" s="172"/>
      <c r="N131" s="173"/>
      <c r="O131" s="173"/>
      <c r="P131" s="174">
        <f>SUM(P132:P142)</f>
        <v>0</v>
      </c>
      <c r="Q131" s="173"/>
      <c r="R131" s="174">
        <f>SUM(R132:R142)</f>
        <v>0</v>
      </c>
      <c r="S131" s="173"/>
      <c r="T131" s="175">
        <f>SUM(T132:T142)</f>
        <v>0</v>
      </c>
      <c r="AR131" s="176" t="s">
        <v>85</v>
      </c>
      <c r="AT131" s="177" t="s">
        <v>76</v>
      </c>
      <c r="AU131" s="177" t="s">
        <v>77</v>
      </c>
      <c r="AY131" s="176" t="s">
        <v>138</v>
      </c>
      <c r="BK131" s="178">
        <f>SUM(BK132:BK142)</f>
        <v>0</v>
      </c>
    </row>
    <row r="132" spans="1:65" s="2" customFormat="1" ht="16.5" customHeight="1">
      <c r="A132" s="34"/>
      <c r="B132" s="35"/>
      <c r="C132" s="179" t="s">
        <v>155</v>
      </c>
      <c r="D132" s="179" t="s">
        <v>139</v>
      </c>
      <c r="E132" s="180" t="s">
        <v>156</v>
      </c>
      <c r="F132" s="181" t="s">
        <v>157</v>
      </c>
      <c r="G132" s="182" t="s">
        <v>142</v>
      </c>
      <c r="H132" s="183">
        <v>1</v>
      </c>
      <c r="I132" s="184"/>
      <c r="J132" s="185">
        <f>ROUND(I132*H132,2)</f>
        <v>0</v>
      </c>
      <c r="K132" s="186"/>
      <c r="L132" s="39"/>
      <c r="M132" s="187" t="s">
        <v>1</v>
      </c>
      <c r="N132" s="188" t="s">
        <v>42</v>
      </c>
      <c r="O132" s="71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1" t="s">
        <v>143</v>
      </c>
      <c r="AT132" s="191" t="s">
        <v>139</v>
      </c>
      <c r="AU132" s="191" t="s">
        <v>85</v>
      </c>
      <c r="AY132" s="17" t="s">
        <v>138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7" t="s">
        <v>85</v>
      </c>
      <c r="BK132" s="192">
        <f>ROUND(I132*H132,2)</f>
        <v>0</v>
      </c>
      <c r="BL132" s="17" t="s">
        <v>143</v>
      </c>
      <c r="BM132" s="191" t="s">
        <v>158</v>
      </c>
    </row>
    <row r="133" spans="1:65" s="14" customFormat="1" ht="22.5">
      <c r="B133" s="216"/>
      <c r="C133" s="217"/>
      <c r="D133" s="195" t="s">
        <v>144</v>
      </c>
      <c r="E133" s="218" t="s">
        <v>1</v>
      </c>
      <c r="F133" s="219" t="s">
        <v>159</v>
      </c>
      <c r="G133" s="217"/>
      <c r="H133" s="218" t="s">
        <v>1</v>
      </c>
      <c r="I133" s="220"/>
      <c r="J133" s="217"/>
      <c r="K133" s="217"/>
      <c r="L133" s="221"/>
      <c r="M133" s="222"/>
      <c r="N133" s="223"/>
      <c r="O133" s="223"/>
      <c r="P133" s="223"/>
      <c r="Q133" s="223"/>
      <c r="R133" s="223"/>
      <c r="S133" s="223"/>
      <c r="T133" s="224"/>
      <c r="AT133" s="225" t="s">
        <v>144</v>
      </c>
      <c r="AU133" s="225" t="s">
        <v>85</v>
      </c>
      <c r="AV133" s="14" t="s">
        <v>85</v>
      </c>
      <c r="AW133" s="14" t="s">
        <v>32</v>
      </c>
      <c r="AX133" s="14" t="s">
        <v>77</v>
      </c>
      <c r="AY133" s="225" t="s">
        <v>138</v>
      </c>
    </row>
    <row r="134" spans="1:65" s="14" customFormat="1" ht="22.5">
      <c r="B134" s="216"/>
      <c r="C134" s="217"/>
      <c r="D134" s="195" t="s">
        <v>144</v>
      </c>
      <c r="E134" s="218" t="s">
        <v>1</v>
      </c>
      <c r="F134" s="219" t="s">
        <v>160</v>
      </c>
      <c r="G134" s="217"/>
      <c r="H134" s="218" t="s">
        <v>1</v>
      </c>
      <c r="I134" s="220"/>
      <c r="J134" s="217"/>
      <c r="K134" s="217"/>
      <c r="L134" s="221"/>
      <c r="M134" s="222"/>
      <c r="N134" s="223"/>
      <c r="O134" s="223"/>
      <c r="P134" s="223"/>
      <c r="Q134" s="223"/>
      <c r="R134" s="223"/>
      <c r="S134" s="223"/>
      <c r="T134" s="224"/>
      <c r="AT134" s="225" t="s">
        <v>144</v>
      </c>
      <c r="AU134" s="225" t="s">
        <v>85</v>
      </c>
      <c r="AV134" s="14" t="s">
        <v>85</v>
      </c>
      <c r="AW134" s="14" t="s">
        <v>32</v>
      </c>
      <c r="AX134" s="14" t="s">
        <v>77</v>
      </c>
      <c r="AY134" s="225" t="s">
        <v>138</v>
      </c>
    </row>
    <row r="135" spans="1:65" s="12" customFormat="1" ht="11.25">
      <c r="B135" s="193"/>
      <c r="C135" s="194"/>
      <c r="D135" s="195" t="s">
        <v>144</v>
      </c>
      <c r="E135" s="196" t="s">
        <v>1</v>
      </c>
      <c r="F135" s="197" t="s">
        <v>85</v>
      </c>
      <c r="G135" s="194"/>
      <c r="H135" s="198">
        <v>1</v>
      </c>
      <c r="I135" s="199"/>
      <c r="J135" s="194"/>
      <c r="K135" s="194"/>
      <c r="L135" s="200"/>
      <c r="M135" s="201"/>
      <c r="N135" s="202"/>
      <c r="O135" s="202"/>
      <c r="P135" s="202"/>
      <c r="Q135" s="202"/>
      <c r="R135" s="202"/>
      <c r="S135" s="202"/>
      <c r="T135" s="203"/>
      <c r="AT135" s="204" t="s">
        <v>144</v>
      </c>
      <c r="AU135" s="204" t="s">
        <v>85</v>
      </c>
      <c r="AV135" s="12" t="s">
        <v>87</v>
      </c>
      <c r="AW135" s="12" t="s">
        <v>32</v>
      </c>
      <c r="AX135" s="12" t="s">
        <v>77</v>
      </c>
      <c r="AY135" s="204" t="s">
        <v>138</v>
      </c>
    </row>
    <row r="136" spans="1:65" s="13" customFormat="1" ht="11.25">
      <c r="B136" s="205"/>
      <c r="C136" s="206"/>
      <c r="D136" s="195" t="s">
        <v>144</v>
      </c>
      <c r="E136" s="207" t="s">
        <v>1</v>
      </c>
      <c r="F136" s="208" t="s">
        <v>145</v>
      </c>
      <c r="G136" s="206"/>
      <c r="H136" s="209">
        <v>1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144</v>
      </c>
      <c r="AU136" s="215" t="s">
        <v>85</v>
      </c>
      <c r="AV136" s="13" t="s">
        <v>143</v>
      </c>
      <c r="AW136" s="13" t="s">
        <v>32</v>
      </c>
      <c r="AX136" s="13" t="s">
        <v>85</v>
      </c>
      <c r="AY136" s="215" t="s">
        <v>138</v>
      </c>
    </row>
    <row r="137" spans="1:65" s="2" customFormat="1" ht="24.2" customHeight="1">
      <c r="A137" s="34"/>
      <c r="B137" s="35"/>
      <c r="C137" s="179" t="s">
        <v>143</v>
      </c>
      <c r="D137" s="179" t="s">
        <v>139</v>
      </c>
      <c r="E137" s="180" t="s">
        <v>161</v>
      </c>
      <c r="F137" s="181" t="s">
        <v>162</v>
      </c>
      <c r="G137" s="182" t="s">
        <v>142</v>
      </c>
      <c r="H137" s="183">
        <v>1</v>
      </c>
      <c r="I137" s="184"/>
      <c r="J137" s="185">
        <f>ROUND(I137*H137,2)</f>
        <v>0</v>
      </c>
      <c r="K137" s="186"/>
      <c r="L137" s="39"/>
      <c r="M137" s="187" t="s">
        <v>1</v>
      </c>
      <c r="N137" s="188" t="s">
        <v>42</v>
      </c>
      <c r="O137" s="71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1" t="s">
        <v>143</v>
      </c>
      <c r="AT137" s="191" t="s">
        <v>139</v>
      </c>
      <c r="AU137" s="191" t="s">
        <v>85</v>
      </c>
      <c r="AY137" s="17" t="s">
        <v>138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7" t="s">
        <v>85</v>
      </c>
      <c r="BK137" s="192">
        <f>ROUND(I137*H137,2)</f>
        <v>0</v>
      </c>
      <c r="BL137" s="17" t="s">
        <v>143</v>
      </c>
      <c r="BM137" s="191" t="s">
        <v>163</v>
      </c>
    </row>
    <row r="138" spans="1:65" s="14" customFormat="1" ht="22.5">
      <c r="B138" s="216"/>
      <c r="C138" s="217"/>
      <c r="D138" s="195" t="s">
        <v>144</v>
      </c>
      <c r="E138" s="218" t="s">
        <v>1</v>
      </c>
      <c r="F138" s="219" t="s">
        <v>164</v>
      </c>
      <c r="G138" s="217"/>
      <c r="H138" s="218" t="s">
        <v>1</v>
      </c>
      <c r="I138" s="220"/>
      <c r="J138" s="217"/>
      <c r="K138" s="217"/>
      <c r="L138" s="221"/>
      <c r="M138" s="222"/>
      <c r="N138" s="223"/>
      <c r="O138" s="223"/>
      <c r="P138" s="223"/>
      <c r="Q138" s="223"/>
      <c r="R138" s="223"/>
      <c r="S138" s="223"/>
      <c r="T138" s="224"/>
      <c r="AT138" s="225" t="s">
        <v>144</v>
      </c>
      <c r="AU138" s="225" t="s">
        <v>85</v>
      </c>
      <c r="AV138" s="14" t="s">
        <v>85</v>
      </c>
      <c r="AW138" s="14" t="s">
        <v>32</v>
      </c>
      <c r="AX138" s="14" t="s">
        <v>77</v>
      </c>
      <c r="AY138" s="225" t="s">
        <v>138</v>
      </c>
    </row>
    <row r="139" spans="1:65" s="14" customFormat="1" ht="22.5">
      <c r="B139" s="216"/>
      <c r="C139" s="217"/>
      <c r="D139" s="195" t="s">
        <v>144</v>
      </c>
      <c r="E139" s="218" t="s">
        <v>1</v>
      </c>
      <c r="F139" s="219" t="s">
        <v>165</v>
      </c>
      <c r="G139" s="217"/>
      <c r="H139" s="218" t="s">
        <v>1</v>
      </c>
      <c r="I139" s="220"/>
      <c r="J139" s="217"/>
      <c r="K139" s="217"/>
      <c r="L139" s="221"/>
      <c r="M139" s="222"/>
      <c r="N139" s="223"/>
      <c r="O139" s="223"/>
      <c r="P139" s="223"/>
      <c r="Q139" s="223"/>
      <c r="R139" s="223"/>
      <c r="S139" s="223"/>
      <c r="T139" s="224"/>
      <c r="AT139" s="225" t="s">
        <v>144</v>
      </c>
      <c r="AU139" s="225" t="s">
        <v>85</v>
      </c>
      <c r="AV139" s="14" t="s">
        <v>85</v>
      </c>
      <c r="AW139" s="14" t="s">
        <v>32</v>
      </c>
      <c r="AX139" s="14" t="s">
        <v>77</v>
      </c>
      <c r="AY139" s="225" t="s">
        <v>138</v>
      </c>
    </row>
    <row r="140" spans="1:65" s="14" customFormat="1" ht="22.5">
      <c r="B140" s="216"/>
      <c r="C140" s="217"/>
      <c r="D140" s="195" t="s">
        <v>144</v>
      </c>
      <c r="E140" s="218" t="s">
        <v>1</v>
      </c>
      <c r="F140" s="219" t="s">
        <v>166</v>
      </c>
      <c r="G140" s="217"/>
      <c r="H140" s="218" t="s">
        <v>1</v>
      </c>
      <c r="I140" s="220"/>
      <c r="J140" s="217"/>
      <c r="K140" s="217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144</v>
      </c>
      <c r="AU140" s="225" t="s">
        <v>85</v>
      </c>
      <c r="AV140" s="14" t="s">
        <v>85</v>
      </c>
      <c r="AW140" s="14" t="s">
        <v>32</v>
      </c>
      <c r="AX140" s="14" t="s">
        <v>77</v>
      </c>
      <c r="AY140" s="225" t="s">
        <v>138</v>
      </c>
    </row>
    <row r="141" spans="1:65" s="12" customFormat="1" ht="11.25">
      <c r="B141" s="193"/>
      <c r="C141" s="194"/>
      <c r="D141" s="195" t="s">
        <v>144</v>
      </c>
      <c r="E141" s="196" t="s">
        <v>1</v>
      </c>
      <c r="F141" s="197" t="s">
        <v>85</v>
      </c>
      <c r="G141" s="194"/>
      <c r="H141" s="198">
        <v>1</v>
      </c>
      <c r="I141" s="199"/>
      <c r="J141" s="194"/>
      <c r="K141" s="194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144</v>
      </c>
      <c r="AU141" s="204" t="s">
        <v>85</v>
      </c>
      <c r="AV141" s="12" t="s">
        <v>87</v>
      </c>
      <c r="AW141" s="12" t="s">
        <v>32</v>
      </c>
      <c r="AX141" s="12" t="s">
        <v>77</v>
      </c>
      <c r="AY141" s="204" t="s">
        <v>138</v>
      </c>
    </row>
    <row r="142" spans="1:65" s="13" customFormat="1" ht="11.25">
      <c r="B142" s="205"/>
      <c r="C142" s="206"/>
      <c r="D142" s="195" t="s">
        <v>144</v>
      </c>
      <c r="E142" s="207" t="s">
        <v>1</v>
      </c>
      <c r="F142" s="208" t="s">
        <v>145</v>
      </c>
      <c r="G142" s="206"/>
      <c r="H142" s="209">
        <v>1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144</v>
      </c>
      <c r="AU142" s="215" t="s">
        <v>85</v>
      </c>
      <c r="AV142" s="13" t="s">
        <v>143</v>
      </c>
      <c r="AW142" s="13" t="s">
        <v>32</v>
      </c>
      <c r="AX142" s="13" t="s">
        <v>85</v>
      </c>
      <c r="AY142" s="215" t="s">
        <v>138</v>
      </c>
    </row>
    <row r="143" spans="1:65" s="11" customFormat="1" ht="25.9" customHeight="1">
      <c r="B143" s="165"/>
      <c r="C143" s="166"/>
      <c r="D143" s="167" t="s">
        <v>76</v>
      </c>
      <c r="E143" s="168" t="s">
        <v>167</v>
      </c>
      <c r="F143" s="168" t="s">
        <v>168</v>
      </c>
      <c r="G143" s="166"/>
      <c r="H143" s="166"/>
      <c r="I143" s="169"/>
      <c r="J143" s="170">
        <f>BK143</f>
        <v>0</v>
      </c>
      <c r="K143" s="166"/>
      <c r="L143" s="171"/>
      <c r="M143" s="172"/>
      <c r="N143" s="173"/>
      <c r="O143" s="173"/>
      <c r="P143" s="174">
        <f>SUM(P144:P156)</f>
        <v>0</v>
      </c>
      <c r="Q143" s="173"/>
      <c r="R143" s="174">
        <f>SUM(R144:R156)</f>
        <v>0</v>
      </c>
      <c r="S143" s="173"/>
      <c r="T143" s="175">
        <f>SUM(T144:T156)</f>
        <v>0</v>
      </c>
      <c r="AR143" s="176" t="s">
        <v>85</v>
      </c>
      <c r="AT143" s="177" t="s">
        <v>76</v>
      </c>
      <c r="AU143" s="177" t="s">
        <v>77</v>
      </c>
      <c r="AY143" s="176" t="s">
        <v>138</v>
      </c>
      <c r="BK143" s="178">
        <f>SUM(BK144:BK156)</f>
        <v>0</v>
      </c>
    </row>
    <row r="144" spans="1:65" s="2" customFormat="1" ht="16.5" customHeight="1">
      <c r="A144" s="34"/>
      <c r="B144" s="35"/>
      <c r="C144" s="179" t="s">
        <v>169</v>
      </c>
      <c r="D144" s="179" t="s">
        <v>139</v>
      </c>
      <c r="E144" s="180" t="s">
        <v>170</v>
      </c>
      <c r="F144" s="181" t="s">
        <v>171</v>
      </c>
      <c r="G144" s="182" t="s">
        <v>142</v>
      </c>
      <c r="H144" s="183">
        <v>1</v>
      </c>
      <c r="I144" s="184"/>
      <c r="J144" s="185">
        <f>ROUND(I144*H144,2)</f>
        <v>0</v>
      </c>
      <c r="K144" s="186"/>
      <c r="L144" s="39"/>
      <c r="M144" s="187" t="s">
        <v>1</v>
      </c>
      <c r="N144" s="188" t="s">
        <v>42</v>
      </c>
      <c r="O144" s="71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1" t="s">
        <v>143</v>
      </c>
      <c r="AT144" s="191" t="s">
        <v>139</v>
      </c>
      <c r="AU144" s="191" t="s">
        <v>85</v>
      </c>
      <c r="AY144" s="17" t="s">
        <v>138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7" t="s">
        <v>85</v>
      </c>
      <c r="BK144" s="192">
        <f>ROUND(I144*H144,2)</f>
        <v>0</v>
      </c>
      <c r="BL144" s="17" t="s">
        <v>143</v>
      </c>
      <c r="BM144" s="191" t="s">
        <v>172</v>
      </c>
    </row>
    <row r="145" spans="1:65" s="14" customFormat="1" ht="11.25">
      <c r="B145" s="216"/>
      <c r="C145" s="217"/>
      <c r="D145" s="195" t="s">
        <v>144</v>
      </c>
      <c r="E145" s="218" t="s">
        <v>1</v>
      </c>
      <c r="F145" s="219" t="s">
        <v>173</v>
      </c>
      <c r="G145" s="217"/>
      <c r="H145" s="218" t="s">
        <v>1</v>
      </c>
      <c r="I145" s="220"/>
      <c r="J145" s="217"/>
      <c r="K145" s="217"/>
      <c r="L145" s="221"/>
      <c r="M145" s="222"/>
      <c r="N145" s="223"/>
      <c r="O145" s="223"/>
      <c r="P145" s="223"/>
      <c r="Q145" s="223"/>
      <c r="R145" s="223"/>
      <c r="S145" s="223"/>
      <c r="T145" s="224"/>
      <c r="AT145" s="225" t="s">
        <v>144</v>
      </c>
      <c r="AU145" s="225" t="s">
        <v>85</v>
      </c>
      <c r="AV145" s="14" t="s">
        <v>85</v>
      </c>
      <c r="AW145" s="14" t="s">
        <v>32</v>
      </c>
      <c r="AX145" s="14" t="s">
        <v>77</v>
      </c>
      <c r="AY145" s="225" t="s">
        <v>138</v>
      </c>
    </row>
    <row r="146" spans="1:65" s="12" customFormat="1" ht="11.25">
      <c r="B146" s="193"/>
      <c r="C146" s="194"/>
      <c r="D146" s="195" t="s">
        <v>144</v>
      </c>
      <c r="E146" s="196" t="s">
        <v>1</v>
      </c>
      <c r="F146" s="197" t="s">
        <v>174</v>
      </c>
      <c r="G146" s="194"/>
      <c r="H146" s="198">
        <v>1</v>
      </c>
      <c r="I146" s="199"/>
      <c r="J146" s="194"/>
      <c r="K146" s="194"/>
      <c r="L146" s="200"/>
      <c r="M146" s="201"/>
      <c r="N146" s="202"/>
      <c r="O146" s="202"/>
      <c r="P146" s="202"/>
      <c r="Q146" s="202"/>
      <c r="R146" s="202"/>
      <c r="S146" s="202"/>
      <c r="T146" s="203"/>
      <c r="AT146" s="204" t="s">
        <v>144</v>
      </c>
      <c r="AU146" s="204" t="s">
        <v>85</v>
      </c>
      <c r="AV146" s="12" t="s">
        <v>87</v>
      </c>
      <c r="AW146" s="12" t="s">
        <v>32</v>
      </c>
      <c r="AX146" s="12" t="s">
        <v>77</v>
      </c>
      <c r="AY146" s="204" t="s">
        <v>138</v>
      </c>
    </row>
    <row r="147" spans="1:65" s="13" customFormat="1" ht="11.25">
      <c r="B147" s="205"/>
      <c r="C147" s="206"/>
      <c r="D147" s="195" t="s">
        <v>144</v>
      </c>
      <c r="E147" s="207" t="s">
        <v>1</v>
      </c>
      <c r="F147" s="208" t="s">
        <v>145</v>
      </c>
      <c r="G147" s="206"/>
      <c r="H147" s="209">
        <v>1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144</v>
      </c>
      <c r="AU147" s="215" t="s">
        <v>85</v>
      </c>
      <c r="AV147" s="13" t="s">
        <v>143</v>
      </c>
      <c r="AW147" s="13" t="s">
        <v>32</v>
      </c>
      <c r="AX147" s="13" t="s">
        <v>85</v>
      </c>
      <c r="AY147" s="215" t="s">
        <v>138</v>
      </c>
    </row>
    <row r="148" spans="1:65" s="2" customFormat="1" ht="24.2" customHeight="1">
      <c r="A148" s="34"/>
      <c r="B148" s="35"/>
      <c r="C148" s="179" t="s">
        <v>175</v>
      </c>
      <c r="D148" s="179" t="s">
        <v>139</v>
      </c>
      <c r="E148" s="180" t="s">
        <v>176</v>
      </c>
      <c r="F148" s="181" t="s">
        <v>177</v>
      </c>
      <c r="G148" s="182" t="s">
        <v>142</v>
      </c>
      <c r="H148" s="183">
        <v>1</v>
      </c>
      <c r="I148" s="184"/>
      <c r="J148" s="185">
        <f>ROUND(I148*H148,2)</f>
        <v>0</v>
      </c>
      <c r="K148" s="186"/>
      <c r="L148" s="39"/>
      <c r="M148" s="187" t="s">
        <v>1</v>
      </c>
      <c r="N148" s="188" t="s">
        <v>42</v>
      </c>
      <c r="O148" s="71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1" t="s">
        <v>143</v>
      </c>
      <c r="AT148" s="191" t="s">
        <v>139</v>
      </c>
      <c r="AU148" s="191" t="s">
        <v>85</v>
      </c>
      <c r="AY148" s="17" t="s">
        <v>138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7" t="s">
        <v>85</v>
      </c>
      <c r="BK148" s="192">
        <f>ROUND(I148*H148,2)</f>
        <v>0</v>
      </c>
      <c r="BL148" s="17" t="s">
        <v>143</v>
      </c>
      <c r="BM148" s="191" t="s">
        <v>178</v>
      </c>
    </row>
    <row r="149" spans="1:65" s="12" customFormat="1" ht="11.25">
      <c r="B149" s="193"/>
      <c r="C149" s="194"/>
      <c r="D149" s="195" t="s">
        <v>144</v>
      </c>
      <c r="E149" s="196" t="s">
        <v>1</v>
      </c>
      <c r="F149" s="197" t="s">
        <v>85</v>
      </c>
      <c r="G149" s="194"/>
      <c r="H149" s="198">
        <v>1</v>
      </c>
      <c r="I149" s="199"/>
      <c r="J149" s="194"/>
      <c r="K149" s="194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144</v>
      </c>
      <c r="AU149" s="204" t="s">
        <v>85</v>
      </c>
      <c r="AV149" s="12" t="s">
        <v>87</v>
      </c>
      <c r="AW149" s="12" t="s">
        <v>32</v>
      </c>
      <c r="AX149" s="12" t="s">
        <v>77</v>
      </c>
      <c r="AY149" s="204" t="s">
        <v>138</v>
      </c>
    </row>
    <row r="150" spans="1:65" s="13" customFormat="1" ht="11.25">
      <c r="B150" s="205"/>
      <c r="C150" s="206"/>
      <c r="D150" s="195" t="s">
        <v>144</v>
      </c>
      <c r="E150" s="207" t="s">
        <v>1</v>
      </c>
      <c r="F150" s="208" t="s">
        <v>145</v>
      </c>
      <c r="G150" s="206"/>
      <c r="H150" s="209">
        <v>1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144</v>
      </c>
      <c r="AU150" s="215" t="s">
        <v>85</v>
      </c>
      <c r="AV150" s="13" t="s">
        <v>143</v>
      </c>
      <c r="AW150" s="13" t="s">
        <v>32</v>
      </c>
      <c r="AX150" s="13" t="s">
        <v>85</v>
      </c>
      <c r="AY150" s="215" t="s">
        <v>138</v>
      </c>
    </row>
    <row r="151" spans="1:65" s="2" customFormat="1" ht="16.5" customHeight="1">
      <c r="A151" s="34"/>
      <c r="B151" s="35"/>
      <c r="C151" s="179" t="s">
        <v>179</v>
      </c>
      <c r="D151" s="179" t="s">
        <v>139</v>
      </c>
      <c r="E151" s="180" t="s">
        <v>180</v>
      </c>
      <c r="F151" s="181" t="s">
        <v>181</v>
      </c>
      <c r="G151" s="182" t="s">
        <v>142</v>
      </c>
      <c r="H151" s="183">
        <v>1</v>
      </c>
      <c r="I151" s="184"/>
      <c r="J151" s="185">
        <f>ROUND(I151*H151,2)</f>
        <v>0</v>
      </c>
      <c r="K151" s="186"/>
      <c r="L151" s="39"/>
      <c r="M151" s="187" t="s">
        <v>1</v>
      </c>
      <c r="N151" s="188" t="s">
        <v>42</v>
      </c>
      <c r="O151" s="71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1" t="s">
        <v>143</v>
      </c>
      <c r="AT151" s="191" t="s">
        <v>139</v>
      </c>
      <c r="AU151" s="191" t="s">
        <v>85</v>
      </c>
      <c r="AY151" s="17" t="s">
        <v>138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7" t="s">
        <v>85</v>
      </c>
      <c r="BK151" s="192">
        <f>ROUND(I151*H151,2)</f>
        <v>0</v>
      </c>
      <c r="BL151" s="17" t="s">
        <v>143</v>
      </c>
      <c r="BM151" s="191" t="s">
        <v>182</v>
      </c>
    </row>
    <row r="152" spans="1:65" s="14" customFormat="1" ht="11.25">
      <c r="B152" s="216"/>
      <c r="C152" s="217"/>
      <c r="D152" s="195" t="s">
        <v>144</v>
      </c>
      <c r="E152" s="218" t="s">
        <v>1</v>
      </c>
      <c r="F152" s="219" t="s">
        <v>183</v>
      </c>
      <c r="G152" s="217"/>
      <c r="H152" s="218" t="s">
        <v>1</v>
      </c>
      <c r="I152" s="220"/>
      <c r="J152" s="217"/>
      <c r="K152" s="217"/>
      <c r="L152" s="221"/>
      <c r="M152" s="222"/>
      <c r="N152" s="223"/>
      <c r="O152" s="223"/>
      <c r="P152" s="223"/>
      <c r="Q152" s="223"/>
      <c r="R152" s="223"/>
      <c r="S152" s="223"/>
      <c r="T152" s="224"/>
      <c r="AT152" s="225" t="s">
        <v>144</v>
      </c>
      <c r="AU152" s="225" t="s">
        <v>85</v>
      </c>
      <c r="AV152" s="14" t="s">
        <v>85</v>
      </c>
      <c r="AW152" s="14" t="s">
        <v>32</v>
      </c>
      <c r="AX152" s="14" t="s">
        <v>77</v>
      </c>
      <c r="AY152" s="225" t="s">
        <v>138</v>
      </c>
    </row>
    <row r="153" spans="1:65" s="14" customFormat="1" ht="22.5">
      <c r="B153" s="216"/>
      <c r="C153" s="217"/>
      <c r="D153" s="195" t="s">
        <v>144</v>
      </c>
      <c r="E153" s="218" t="s">
        <v>1</v>
      </c>
      <c r="F153" s="219" t="s">
        <v>184</v>
      </c>
      <c r="G153" s="217"/>
      <c r="H153" s="218" t="s">
        <v>1</v>
      </c>
      <c r="I153" s="220"/>
      <c r="J153" s="217"/>
      <c r="K153" s="217"/>
      <c r="L153" s="221"/>
      <c r="M153" s="222"/>
      <c r="N153" s="223"/>
      <c r="O153" s="223"/>
      <c r="P153" s="223"/>
      <c r="Q153" s="223"/>
      <c r="R153" s="223"/>
      <c r="S153" s="223"/>
      <c r="T153" s="224"/>
      <c r="AT153" s="225" t="s">
        <v>144</v>
      </c>
      <c r="AU153" s="225" t="s">
        <v>85</v>
      </c>
      <c r="AV153" s="14" t="s">
        <v>85</v>
      </c>
      <c r="AW153" s="14" t="s">
        <v>32</v>
      </c>
      <c r="AX153" s="14" t="s">
        <v>77</v>
      </c>
      <c r="AY153" s="225" t="s">
        <v>138</v>
      </c>
    </row>
    <row r="154" spans="1:65" s="14" customFormat="1" ht="22.5">
      <c r="B154" s="216"/>
      <c r="C154" s="217"/>
      <c r="D154" s="195" t="s">
        <v>144</v>
      </c>
      <c r="E154" s="218" t="s">
        <v>1</v>
      </c>
      <c r="F154" s="219" t="s">
        <v>185</v>
      </c>
      <c r="G154" s="217"/>
      <c r="H154" s="218" t="s">
        <v>1</v>
      </c>
      <c r="I154" s="220"/>
      <c r="J154" s="217"/>
      <c r="K154" s="217"/>
      <c r="L154" s="221"/>
      <c r="M154" s="222"/>
      <c r="N154" s="223"/>
      <c r="O154" s="223"/>
      <c r="P154" s="223"/>
      <c r="Q154" s="223"/>
      <c r="R154" s="223"/>
      <c r="S154" s="223"/>
      <c r="T154" s="224"/>
      <c r="AT154" s="225" t="s">
        <v>144</v>
      </c>
      <c r="AU154" s="225" t="s">
        <v>85</v>
      </c>
      <c r="AV154" s="14" t="s">
        <v>85</v>
      </c>
      <c r="AW154" s="14" t="s">
        <v>32</v>
      </c>
      <c r="AX154" s="14" t="s">
        <v>77</v>
      </c>
      <c r="AY154" s="225" t="s">
        <v>138</v>
      </c>
    </row>
    <row r="155" spans="1:65" s="12" customFormat="1" ht="11.25">
      <c r="B155" s="193"/>
      <c r="C155" s="194"/>
      <c r="D155" s="195" t="s">
        <v>144</v>
      </c>
      <c r="E155" s="196" t="s">
        <v>1</v>
      </c>
      <c r="F155" s="197" t="s">
        <v>85</v>
      </c>
      <c r="G155" s="194"/>
      <c r="H155" s="198">
        <v>1</v>
      </c>
      <c r="I155" s="199"/>
      <c r="J155" s="194"/>
      <c r="K155" s="194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144</v>
      </c>
      <c r="AU155" s="204" t="s">
        <v>85</v>
      </c>
      <c r="AV155" s="12" t="s">
        <v>87</v>
      </c>
      <c r="AW155" s="12" t="s">
        <v>32</v>
      </c>
      <c r="AX155" s="12" t="s">
        <v>77</v>
      </c>
      <c r="AY155" s="204" t="s">
        <v>138</v>
      </c>
    </row>
    <row r="156" spans="1:65" s="13" customFormat="1" ht="11.25">
      <c r="B156" s="205"/>
      <c r="C156" s="206"/>
      <c r="D156" s="195" t="s">
        <v>144</v>
      </c>
      <c r="E156" s="207" t="s">
        <v>1</v>
      </c>
      <c r="F156" s="208" t="s">
        <v>145</v>
      </c>
      <c r="G156" s="206"/>
      <c r="H156" s="209">
        <v>1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144</v>
      </c>
      <c r="AU156" s="215" t="s">
        <v>85</v>
      </c>
      <c r="AV156" s="13" t="s">
        <v>143</v>
      </c>
      <c r="AW156" s="13" t="s">
        <v>32</v>
      </c>
      <c r="AX156" s="13" t="s">
        <v>85</v>
      </c>
      <c r="AY156" s="215" t="s">
        <v>138</v>
      </c>
    </row>
    <row r="157" spans="1:65" s="11" customFormat="1" ht="25.9" customHeight="1">
      <c r="B157" s="165"/>
      <c r="C157" s="166"/>
      <c r="D157" s="167" t="s">
        <v>76</v>
      </c>
      <c r="E157" s="168" t="s">
        <v>186</v>
      </c>
      <c r="F157" s="168" t="s">
        <v>187</v>
      </c>
      <c r="G157" s="166"/>
      <c r="H157" s="166"/>
      <c r="I157" s="169"/>
      <c r="J157" s="170">
        <f>BK157</f>
        <v>0</v>
      </c>
      <c r="K157" s="166"/>
      <c r="L157" s="171"/>
      <c r="M157" s="172"/>
      <c r="N157" s="173"/>
      <c r="O157" s="173"/>
      <c r="P157" s="174">
        <f>SUM(P158:P171)</f>
        <v>0</v>
      </c>
      <c r="Q157" s="173"/>
      <c r="R157" s="174">
        <f>SUM(R158:R171)</f>
        <v>0</v>
      </c>
      <c r="S157" s="173"/>
      <c r="T157" s="175">
        <f>SUM(T158:T171)</f>
        <v>0</v>
      </c>
      <c r="AR157" s="176" t="s">
        <v>85</v>
      </c>
      <c r="AT157" s="177" t="s">
        <v>76</v>
      </c>
      <c r="AU157" s="177" t="s">
        <v>77</v>
      </c>
      <c r="AY157" s="176" t="s">
        <v>138</v>
      </c>
      <c r="BK157" s="178">
        <f>SUM(BK158:BK171)</f>
        <v>0</v>
      </c>
    </row>
    <row r="158" spans="1:65" s="2" customFormat="1" ht="16.5" customHeight="1">
      <c r="A158" s="34"/>
      <c r="B158" s="35"/>
      <c r="C158" s="179" t="s">
        <v>188</v>
      </c>
      <c r="D158" s="179" t="s">
        <v>139</v>
      </c>
      <c r="E158" s="180" t="s">
        <v>189</v>
      </c>
      <c r="F158" s="181" t="s">
        <v>190</v>
      </c>
      <c r="G158" s="182" t="s">
        <v>142</v>
      </c>
      <c r="H158" s="183">
        <v>1</v>
      </c>
      <c r="I158" s="184"/>
      <c r="J158" s="185">
        <f>ROUND(I158*H158,2)</f>
        <v>0</v>
      </c>
      <c r="K158" s="186"/>
      <c r="L158" s="39"/>
      <c r="M158" s="187" t="s">
        <v>1</v>
      </c>
      <c r="N158" s="188" t="s">
        <v>42</v>
      </c>
      <c r="O158" s="71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1" t="s">
        <v>143</v>
      </c>
      <c r="AT158" s="191" t="s">
        <v>139</v>
      </c>
      <c r="AU158" s="191" t="s">
        <v>85</v>
      </c>
      <c r="AY158" s="17" t="s">
        <v>138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7" t="s">
        <v>85</v>
      </c>
      <c r="BK158" s="192">
        <f>ROUND(I158*H158,2)</f>
        <v>0</v>
      </c>
      <c r="BL158" s="17" t="s">
        <v>143</v>
      </c>
      <c r="BM158" s="191" t="s">
        <v>191</v>
      </c>
    </row>
    <row r="159" spans="1:65" s="14" customFormat="1" ht="33.75">
      <c r="B159" s="216"/>
      <c r="C159" s="217"/>
      <c r="D159" s="195" t="s">
        <v>144</v>
      </c>
      <c r="E159" s="218" t="s">
        <v>1</v>
      </c>
      <c r="F159" s="219" t="s">
        <v>192</v>
      </c>
      <c r="G159" s="217"/>
      <c r="H159" s="218" t="s">
        <v>1</v>
      </c>
      <c r="I159" s="220"/>
      <c r="J159" s="217"/>
      <c r="K159" s="217"/>
      <c r="L159" s="221"/>
      <c r="M159" s="222"/>
      <c r="N159" s="223"/>
      <c r="O159" s="223"/>
      <c r="P159" s="223"/>
      <c r="Q159" s="223"/>
      <c r="R159" s="223"/>
      <c r="S159" s="223"/>
      <c r="T159" s="224"/>
      <c r="AT159" s="225" t="s">
        <v>144</v>
      </c>
      <c r="AU159" s="225" t="s">
        <v>85</v>
      </c>
      <c r="AV159" s="14" t="s">
        <v>85</v>
      </c>
      <c r="AW159" s="14" t="s">
        <v>32</v>
      </c>
      <c r="AX159" s="14" t="s">
        <v>77</v>
      </c>
      <c r="AY159" s="225" t="s">
        <v>138</v>
      </c>
    </row>
    <row r="160" spans="1:65" s="14" customFormat="1" ht="22.5">
      <c r="B160" s="216"/>
      <c r="C160" s="217"/>
      <c r="D160" s="195" t="s">
        <v>144</v>
      </c>
      <c r="E160" s="218" t="s">
        <v>1</v>
      </c>
      <c r="F160" s="219" t="s">
        <v>193</v>
      </c>
      <c r="G160" s="217"/>
      <c r="H160" s="218" t="s">
        <v>1</v>
      </c>
      <c r="I160" s="220"/>
      <c r="J160" s="217"/>
      <c r="K160" s="217"/>
      <c r="L160" s="221"/>
      <c r="M160" s="222"/>
      <c r="N160" s="223"/>
      <c r="O160" s="223"/>
      <c r="P160" s="223"/>
      <c r="Q160" s="223"/>
      <c r="R160" s="223"/>
      <c r="S160" s="223"/>
      <c r="T160" s="224"/>
      <c r="AT160" s="225" t="s">
        <v>144</v>
      </c>
      <c r="AU160" s="225" t="s">
        <v>85</v>
      </c>
      <c r="AV160" s="14" t="s">
        <v>85</v>
      </c>
      <c r="AW160" s="14" t="s">
        <v>32</v>
      </c>
      <c r="AX160" s="14" t="s">
        <v>77</v>
      </c>
      <c r="AY160" s="225" t="s">
        <v>138</v>
      </c>
    </row>
    <row r="161" spans="1:65" s="14" customFormat="1" ht="22.5">
      <c r="B161" s="216"/>
      <c r="C161" s="217"/>
      <c r="D161" s="195" t="s">
        <v>144</v>
      </c>
      <c r="E161" s="218" t="s">
        <v>1</v>
      </c>
      <c r="F161" s="219" t="s">
        <v>194</v>
      </c>
      <c r="G161" s="217"/>
      <c r="H161" s="218" t="s">
        <v>1</v>
      </c>
      <c r="I161" s="220"/>
      <c r="J161" s="217"/>
      <c r="K161" s="217"/>
      <c r="L161" s="221"/>
      <c r="M161" s="222"/>
      <c r="N161" s="223"/>
      <c r="O161" s="223"/>
      <c r="P161" s="223"/>
      <c r="Q161" s="223"/>
      <c r="R161" s="223"/>
      <c r="S161" s="223"/>
      <c r="T161" s="224"/>
      <c r="AT161" s="225" t="s">
        <v>144</v>
      </c>
      <c r="AU161" s="225" t="s">
        <v>85</v>
      </c>
      <c r="AV161" s="14" t="s">
        <v>85</v>
      </c>
      <c r="AW161" s="14" t="s">
        <v>32</v>
      </c>
      <c r="AX161" s="14" t="s">
        <v>77</v>
      </c>
      <c r="AY161" s="225" t="s">
        <v>138</v>
      </c>
    </row>
    <row r="162" spans="1:65" s="12" customFormat="1" ht="11.25">
      <c r="B162" s="193"/>
      <c r="C162" s="194"/>
      <c r="D162" s="195" t="s">
        <v>144</v>
      </c>
      <c r="E162" s="196" t="s">
        <v>1</v>
      </c>
      <c r="F162" s="197" t="s">
        <v>85</v>
      </c>
      <c r="G162" s="194"/>
      <c r="H162" s="198">
        <v>1</v>
      </c>
      <c r="I162" s="199"/>
      <c r="J162" s="194"/>
      <c r="K162" s="194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144</v>
      </c>
      <c r="AU162" s="204" t="s">
        <v>85</v>
      </c>
      <c r="AV162" s="12" t="s">
        <v>87</v>
      </c>
      <c r="AW162" s="12" t="s">
        <v>32</v>
      </c>
      <c r="AX162" s="12" t="s">
        <v>77</v>
      </c>
      <c r="AY162" s="204" t="s">
        <v>138</v>
      </c>
    </row>
    <row r="163" spans="1:65" s="13" customFormat="1" ht="11.25">
      <c r="B163" s="205"/>
      <c r="C163" s="206"/>
      <c r="D163" s="195" t="s">
        <v>144</v>
      </c>
      <c r="E163" s="207" t="s">
        <v>1</v>
      </c>
      <c r="F163" s="208" t="s">
        <v>145</v>
      </c>
      <c r="G163" s="206"/>
      <c r="H163" s="209">
        <v>1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144</v>
      </c>
      <c r="AU163" s="215" t="s">
        <v>85</v>
      </c>
      <c r="AV163" s="13" t="s">
        <v>143</v>
      </c>
      <c r="AW163" s="13" t="s">
        <v>32</v>
      </c>
      <c r="AX163" s="13" t="s">
        <v>85</v>
      </c>
      <c r="AY163" s="215" t="s">
        <v>138</v>
      </c>
    </row>
    <row r="164" spans="1:65" s="2" customFormat="1" ht="16.5" customHeight="1">
      <c r="A164" s="34"/>
      <c r="B164" s="35"/>
      <c r="C164" s="179" t="s">
        <v>195</v>
      </c>
      <c r="D164" s="179" t="s">
        <v>139</v>
      </c>
      <c r="E164" s="180" t="s">
        <v>196</v>
      </c>
      <c r="F164" s="181" t="s">
        <v>197</v>
      </c>
      <c r="G164" s="182" t="s">
        <v>142</v>
      </c>
      <c r="H164" s="183">
        <v>1</v>
      </c>
      <c r="I164" s="184"/>
      <c r="J164" s="185">
        <f>ROUND(I164*H164,2)</f>
        <v>0</v>
      </c>
      <c r="K164" s="186"/>
      <c r="L164" s="39"/>
      <c r="M164" s="187" t="s">
        <v>1</v>
      </c>
      <c r="N164" s="188" t="s">
        <v>42</v>
      </c>
      <c r="O164" s="71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1" t="s">
        <v>143</v>
      </c>
      <c r="AT164" s="191" t="s">
        <v>139</v>
      </c>
      <c r="AU164" s="191" t="s">
        <v>85</v>
      </c>
      <c r="AY164" s="17" t="s">
        <v>138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7" t="s">
        <v>85</v>
      </c>
      <c r="BK164" s="192">
        <f>ROUND(I164*H164,2)</f>
        <v>0</v>
      </c>
      <c r="BL164" s="17" t="s">
        <v>143</v>
      </c>
      <c r="BM164" s="191" t="s">
        <v>198</v>
      </c>
    </row>
    <row r="165" spans="1:65" s="14" customFormat="1" ht="22.5">
      <c r="B165" s="216"/>
      <c r="C165" s="217"/>
      <c r="D165" s="195" t="s">
        <v>144</v>
      </c>
      <c r="E165" s="218" t="s">
        <v>1</v>
      </c>
      <c r="F165" s="219" t="s">
        <v>199</v>
      </c>
      <c r="G165" s="217"/>
      <c r="H165" s="218" t="s">
        <v>1</v>
      </c>
      <c r="I165" s="220"/>
      <c r="J165" s="217"/>
      <c r="K165" s="217"/>
      <c r="L165" s="221"/>
      <c r="M165" s="222"/>
      <c r="N165" s="223"/>
      <c r="O165" s="223"/>
      <c r="P165" s="223"/>
      <c r="Q165" s="223"/>
      <c r="R165" s="223"/>
      <c r="S165" s="223"/>
      <c r="T165" s="224"/>
      <c r="AT165" s="225" t="s">
        <v>144</v>
      </c>
      <c r="AU165" s="225" t="s">
        <v>85</v>
      </c>
      <c r="AV165" s="14" t="s">
        <v>85</v>
      </c>
      <c r="AW165" s="14" t="s">
        <v>32</v>
      </c>
      <c r="AX165" s="14" t="s">
        <v>77</v>
      </c>
      <c r="AY165" s="225" t="s">
        <v>138</v>
      </c>
    </row>
    <row r="166" spans="1:65" s="12" customFormat="1" ht="11.25">
      <c r="B166" s="193"/>
      <c r="C166" s="194"/>
      <c r="D166" s="195" t="s">
        <v>144</v>
      </c>
      <c r="E166" s="196" t="s">
        <v>1</v>
      </c>
      <c r="F166" s="197" t="s">
        <v>85</v>
      </c>
      <c r="G166" s="194"/>
      <c r="H166" s="198">
        <v>1</v>
      </c>
      <c r="I166" s="199"/>
      <c r="J166" s="194"/>
      <c r="K166" s="194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144</v>
      </c>
      <c r="AU166" s="204" t="s">
        <v>85</v>
      </c>
      <c r="AV166" s="12" t="s">
        <v>87</v>
      </c>
      <c r="AW166" s="12" t="s">
        <v>32</v>
      </c>
      <c r="AX166" s="12" t="s">
        <v>77</v>
      </c>
      <c r="AY166" s="204" t="s">
        <v>138</v>
      </c>
    </row>
    <row r="167" spans="1:65" s="13" customFormat="1" ht="11.25">
      <c r="B167" s="205"/>
      <c r="C167" s="206"/>
      <c r="D167" s="195" t="s">
        <v>144</v>
      </c>
      <c r="E167" s="207" t="s">
        <v>1</v>
      </c>
      <c r="F167" s="208" t="s">
        <v>145</v>
      </c>
      <c r="G167" s="206"/>
      <c r="H167" s="209">
        <v>1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144</v>
      </c>
      <c r="AU167" s="215" t="s">
        <v>85</v>
      </c>
      <c r="AV167" s="13" t="s">
        <v>143</v>
      </c>
      <c r="AW167" s="13" t="s">
        <v>32</v>
      </c>
      <c r="AX167" s="13" t="s">
        <v>85</v>
      </c>
      <c r="AY167" s="215" t="s">
        <v>138</v>
      </c>
    </row>
    <row r="168" spans="1:65" s="2" customFormat="1" ht="16.5" customHeight="1">
      <c r="A168" s="34"/>
      <c r="B168" s="35"/>
      <c r="C168" s="179" t="s">
        <v>200</v>
      </c>
      <c r="D168" s="179" t="s">
        <v>139</v>
      </c>
      <c r="E168" s="180" t="s">
        <v>201</v>
      </c>
      <c r="F168" s="181" t="s">
        <v>202</v>
      </c>
      <c r="G168" s="182" t="s">
        <v>142</v>
      </c>
      <c r="H168" s="183">
        <v>1</v>
      </c>
      <c r="I168" s="184"/>
      <c r="J168" s="185">
        <f>ROUND(I168*H168,2)</f>
        <v>0</v>
      </c>
      <c r="K168" s="186"/>
      <c r="L168" s="39"/>
      <c r="M168" s="187" t="s">
        <v>1</v>
      </c>
      <c r="N168" s="188" t="s">
        <v>42</v>
      </c>
      <c r="O168" s="71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1" t="s">
        <v>143</v>
      </c>
      <c r="AT168" s="191" t="s">
        <v>139</v>
      </c>
      <c r="AU168" s="191" t="s">
        <v>85</v>
      </c>
      <c r="AY168" s="17" t="s">
        <v>138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7" t="s">
        <v>85</v>
      </c>
      <c r="BK168" s="192">
        <f>ROUND(I168*H168,2)</f>
        <v>0</v>
      </c>
      <c r="BL168" s="17" t="s">
        <v>143</v>
      </c>
      <c r="BM168" s="191" t="s">
        <v>203</v>
      </c>
    </row>
    <row r="169" spans="1:65" s="14" customFormat="1" ht="22.5">
      <c r="B169" s="216"/>
      <c r="C169" s="217"/>
      <c r="D169" s="195" t="s">
        <v>144</v>
      </c>
      <c r="E169" s="218" t="s">
        <v>1</v>
      </c>
      <c r="F169" s="219" t="s">
        <v>204</v>
      </c>
      <c r="G169" s="217"/>
      <c r="H169" s="218" t="s">
        <v>1</v>
      </c>
      <c r="I169" s="220"/>
      <c r="J169" s="217"/>
      <c r="K169" s="217"/>
      <c r="L169" s="221"/>
      <c r="M169" s="222"/>
      <c r="N169" s="223"/>
      <c r="O169" s="223"/>
      <c r="P169" s="223"/>
      <c r="Q169" s="223"/>
      <c r="R169" s="223"/>
      <c r="S169" s="223"/>
      <c r="T169" s="224"/>
      <c r="AT169" s="225" t="s">
        <v>144</v>
      </c>
      <c r="AU169" s="225" t="s">
        <v>85</v>
      </c>
      <c r="AV169" s="14" t="s">
        <v>85</v>
      </c>
      <c r="AW169" s="14" t="s">
        <v>32</v>
      </c>
      <c r="AX169" s="14" t="s">
        <v>77</v>
      </c>
      <c r="AY169" s="225" t="s">
        <v>138</v>
      </c>
    </row>
    <row r="170" spans="1:65" s="12" customFormat="1" ht="11.25">
      <c r="B170" s="193"/>
      <c r="C170" s="194"/>
      <c r="D170" s="195" t="s">
        <v>144</v>
      </c>
      <c r="E170" s="196" t="s">
        <v>1</v>
      </c>
      <c r="F170" s="197" t="s">
        <v>85</v>
      </c>
      <c r="G170" s="194"/>
      <c r="H170" s="198">
        <v>1</v>
      </c>
      <c r="I170" s="199"/>
      <c r="J170" s="194"/>
      <c r="K170" s="194"/>
      <c r="L170" s="200"/>
      <c r="M170" s="201"/>
      <c r="N170" s="202"/>
      <c r="O170" s="202"/>
      <c r="P170" s="202"/>
      <c r="Q170" s="202"/>
      <c r="R170" s="202"/>
      <c r="S170" s="202"/>
      <c r="T170" s="203"/>
      <c r="AT170" s="204" t="s">
        <v>144</v>
      </c>
      <c r="AU170" s="204" t="s">
        <v>85</v>
      </c>
      <c r="AV170" s="12" t="s">
        <v>87</v>
      </c>
      <c r="AW170" s="12" t="s">
        <v>32</v>
      </c>
      <c r="AX170" s="12" t="s">
        <v>77</v>
      </c>
      <c r="AY170" s="204" t="s">
        <v>138</v>
      </c>
    </row>
    <row r="171" spans="1:65" s="13" customFormat="1" ht="11.25">
      <c r="B171" s="205"/>
      <c r="C171" s="206"/>
      <c r="D171" s="195" t="s">
        <v>144</v>
      </c>
      <c r="E171" s="207" t="s">
        <v>1</v>
      </c>
      <c r="F171" s="208" t="s">
        <v>145</v>
      </c>
      <c r="G171" s="206"/>
      <c r="H171" s="209">
        <v>1</v>
      </c>
      <c r="I171" s="210"/>
      <c r="J171" s="206"/>
      <c r="K171" s="206"/>
      <c r="L171" s="211"/>
      <c r="M171" s="226"/>
      <c r="N171" s="227"/>
      <c r="O171" s="227"/>
      <c r="P171" s="227"/>
      <c r="Q171" s="227"/>
      <c r="R171" s="227"/>
      <c r="S171" s="227"/>
      <c r="T171" s="228"/>
      <c r="AT171" s="215" t="s">
        <v>144</v>
      </c>
      <c r="AU171" s="215" t="s">
        <v>85</v>
      </c>
      <c r="AV171" s="13" t="s">
        <v>143</v>
      </c>
      <c r="AW171" s="13" t="s">
        <v>32</v>
      </c>
      <c r="AX171" s="13" t="s">
        <v>85</v>
      </c>
      <c r="AY171" s="215" t="s">
        <v>138</v>
      </c>
    </row>
    <row r="172" spans="1:65" s="2" customFormat="1" ht="6.95" customHeight="1">
      <c r="A172" s="34"/>
      <c r="B172" s="54"/>
      <c r="C172" s="55"/>
      <c r="D172" s="55"/>
      <c r="E172" s="55"/>
      <c r="F172" s="55"/>
      <c r="G172" s="55"/>
      <c r="H172" s="55"/>
      <c r="I172" s="55"/>
      <c r="J172" s="55"/>
      <c r="K172" s="55"/>
      <c r="L172" s="39"/>
      <c r="M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</row>
  </sheetData>
  <sheetProtection algorithmName="SHA-512" hashValue="JAr4dN/CV748h8kZo8XIubIIKOfIuyOzykGVffc8cMNMMjDV335goR6Fek+3+7Tt8+yCm5TPxmMXveUVeJV8sw==" saltValue="mKsLdR//XBEWF498eB90Ytw7f9RJc9r7w0/y1pw07HKkzPHAa90k6X8FqO2HaOKGQfQajnu+ZN85f8ii6UxAfA==" spinCount="100000" sheet="1" objects="1" scenarios="1" formatColumns="0" formatRows="0" autoFilter="0"/>
  <autoFilter ref="C120:K171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7" t="s">
        <v>90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87</v>
      </c>
    </row>
    <row r="4" spans="1:46" s="1" customFormat="1" ht="24.95" customHeight="1">
      <c r="B4" s="20"/>
      <c r="D4" s="110" t="s">
        <v>109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302" t="str">
        <f>'Rekapitulace stavby'!K6</f>
        <v>Kaple Panny Marie Bolestné - dokončení díla</v>
      </c>
      <c r="F7" s="303"/>
      <c r="G7" s="303"/>
      <c r="H7" s="303"/>
      <c r="L7" s="20"/>
    </row>
    <row r="8" spans="1:46" s="2" customFormat="1" ht="12" customHeight="1">
      <c r="A8" s="34"/>
      <c r="B8" s="39"/>
      <c r="C8" s="34"/>
      <c r="D8" s="112" t="s">
        <v>110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4" t="s">
        <v>205</v>
      </c>
      <c r="F9" s="305"/>
      <c r="G9" s="305"/>
      <c r="H9" s="30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4. 7. 2024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6" t="str">
        <f>'Rekapitulace stavby'!E14</f>
        <v>Vyplň údaj</v>
      </c>
      <c r="F18" s="307"/>
      <c r="G18" s="307"/>
      <c r="H18" s="307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3.25" customHeight="1">
      <c r="A27" s="115"/>
      <c r="B27" s="116"/>
      <c r="C27" s="115"/>
      <c r="D27" s="115"/>
      <c r="E27" s="308" t="s">
        <v>112</v>
      </c>
      <c r="F27" s="308"/>
      <c r="G27" s="308"/>
      <c r="H27" s="308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37</v>
      </c>
      <c r="E30" s="34"/>
      <c r="F30" s="34"/>
      <c r="G30" s="34"/>
      <c r="H30" s="34"/>
      <c r="I30" s="34"/>
      <c r="J30" s="120">
        <f>ROUND(J126,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39</v>
      </c>
      <c r="G32" s="34"/>
      <c r="H32" s="34"/>
      <c r="I32" s="121" t="s">
        <v>38</v>
      </c>
      <c r="J32" s="121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41</v>
      </c>
      <c r="E33" s="112" t="s">
        <v>42</v>
      </c>
      <c r="F33" s="123">
        <f>ROUND((SUM(BE126:BE183)),  2)</f>
        <v>0</v>
      </c>
      <c r="G33" s="34"/>
      <c r="H33" s="34"/>
      <c r="I33" s="124">
        <v>0.21</v>
      </c>
      <c r="J33" s="123">
        <f>ROUND(((SUM(BE126:BE183))*I33),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43</v>
      </c>
      <c r="F34" s="123">
        <f>ROUND((SUM(BF126:BF183)),  2)</f>
        <v>0</v>
      </c>
      <c r="G34" s="34"/>
      <c r="H34" s="34"/>
      <c r="I34" s="124">
        <v>0.12</v>
      </c>
      <c r="J34" s="123">
        <f>ROUND(((SUM(BF126:BF183))*I34),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44</v>
      </c>
      <c r="F35" s="123">
        <f>ROUND((SUM(BG126:BG183)),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45</v>
      </c>
      <c r="F36" s="123">
        <f>ROUND((SUM(BH126:BH183)),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46</v>
      </c>
      <c r="F37" s="123">
        <f>ROUND((SUM(BI126:BI183)),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47</v>
      </c>
      <c r="E39" s="127"/>
      <c r="F39" s="127"/>
      <c r="G39" s="128" t="s">
        <v>48</v>
      </c>
      <c r="H39" s="129" t="s">
        <v>49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50</v>
      </c>
      <c r="E50" s="133"/>
      <c r="F50" s="133"/>
      <c r="G50" s="132" t="s">
        <v>51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52</v>
      </c>
      <c r="E61" s="135"/>
      <c r="F61" s="136" t="s">
        <v>53</v>
      </c>
      <c r="G61" s="134" t="s">
        <v>52</v>
      </c>
      <c r="H61" s="135"/>
      <c r="I61" s="135"/>
      <c r="J61" s="137" t="s">
        <v>53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54</v>
      </c>
      <c r="E65" s="138"/>
      <c r="F65" s="138"/>
      <c r="G65" s="132" t="s">
        <v>55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52</v>
      </c>
      <c r="E76" s="135"/>
      <c r="F76" s="136" t="s">
        <v>53</v>
      </c>
      <c r="G76" s="134" t="s">
        <v>52</v>
      </c>
      <c r="H76" s="135"/>
      <c r="I76" s="135"/>
      <c r="J76" s="137" t="s">
        <v>53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9" t="str">
        <f>E7</f>
        <v>Kaple Panny Marie Bolestné - dokončení díla</v>
      </c>
      <c r="F85" s="310"/>
      <c r="G85" s="310"/>
      <c r="H85" s="310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110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1" t="str">
        <f>E9</f>
        <v>SO 01 - Spodní stavba</v>
      </c>
      <c r="F87" s="311"/>
      <c r="G87" s="311"/>
      <c r="H87" s="311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Kámen</v>
      </c>
      <c r="G89" s="36"/>
      <c r="H89" s="36"/>
      <c r="I89" s="29" t="s">
        <v>22</v>
      </c>
      <c r="J89" s="66" t="str">
        <f>IF(J12="","",J12)</f>
        <v>4. 7. 2024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40.15" customHeight="1">
      <c r="A91" s="34"/>
      <c r="B91" s="35"/>
      <c r="C91" s="29" t="s">
        <v>24</v>
      </c>
      <c r="D91" s="36"/>
      <c r="E91" s="36"/>
      <c r="F91" s="27" t="str">
        <f>E15</f>
        <v>Kraj Vysočina</v>
      </c>
      <c r="G91" s="36"/>
      <c r="H91" s="36"/>
      <c r="I91" s="29" t="s">
        <v>30</v>
      </c>
      <c r="J91" s="32" t="str">
        <f>E21</f>
        <v>Ing. arch. Martin Laštovička, Husova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114</v>
      </c>
      <c r="D94" s="144"/>
      <c r="E94" s="144"/>
      <c r="F94" s="144"/>
      <c r="G94" s="144"/>
      <c r="H94" s="144"/>
      <c r="I94" s="144"/>
      <c r="J94" s="145" t="s">
        <v>115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116</v>
      </c>
      <c r="D96" s="36"/>
      <c r="E96" s="36"/>
      <c r="F96" s="36"/>
      <c r="G96" s="36"/>
      <c r="H96" s="36"/>
      <c r="I96" s="36"/>
      <c r="J96" s="84">
        <f>J126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117</v>
      </c>
    </row>
    <row r="97" spans="1:31" s="9" customFormat="1" ht="24.95" customHeight="1">
      <c r="B97" s="147"/>
      <c r="C97" s="148"/>
      <c r="D97" s="149" t="s">
        <v>206</v>
      </c>
      <c r="E97" s="150"/>
      <c r="F97" s="150"/>
      <c r="G97" s="150"/>
      <c r="H97" s="150"/>
      <c r="I97" s="150"/>
      <c r="J97" s="151">
        <f>J127</f>
        <v>0</v>
      </c>
      <c r="K97" s="148"/>
      <c r="L97" s="152"/>
    </row>
    <row r="98" spans="1:31" s="15" customFormat="1" ht="19.899999999999999" customHeight="1">
      <c r="B98" s="229"/>
      <c r="C98" s="230"/>
      <c r="D98" s="231" t="s">
        <v>207</v>
      </c>
      <c r="E98" s="232"/>
      <c r="F98" s="232"/>
      <c r="G98" s="232"/>
      <c r="H98" s="232"/>
      <c r="I98" s="232"/>
      <c r="J98" s="233">
        <f>J128</f>
        <v>0</v>
      </c>
      <c r="K98" s="230"/>
      <c r="L98" s="234"/>
    </row>
    <row r="99" spans="1:31" s="15" customFormat="1" ht="19.899999999999999" customHeight="1">
      <c r="B99" s="229"/>
      <c r="C99" s="230"/>
      <c r="D99" s="231" t="s">
        <v>208</v>
      </c>
      <c r="E99" s="232"/>
      <c r="F99" s="232"/>
      <c r="G99" s="232"/>
      <c r="H99" s="232"/>
      <c r="I99" s="232"/>
      <c r="J99" s="233">
        <f>J136</f>
        <v>0</v>
      </c>
      <c r="K99" s="230"/>
      <c r="L99" s="234"/>
    </row>
    <row r="100" spans="1:31" s="15" customFormat="1" ht="19.899999999999999" customHeight="1">
      <c r="B100" s="229"/>
      <c r="C100" s="230"/>
      <c r="D100" s="231" t="s">
        <v>209</v>
      </c>
      <c r="E100" s="232"/>
      <c r="F100" s="232"/>
      <c r="G100" s="232"/>
      <c r="H100" s="232"/>
      <c r="I100" s="232"/>
      <c r="J100" s="233">
        <f>J149</f>
        <v>0</v>
      </c>
      <c r="K100" s="230"/>
      <c r="L100" s="234"/>
    </row>
    <row r="101" spans="1:31" s="15" customFormat="1" ht="19.899999999999999" customHeight="1">
      <c r="B101" s="229"/>
      <c r="C101" s="230"/>
      <c r="D101" s="231" t="s">
        <v>210</v>
      </c>
      <c r="E101" s="232"/>
      <c r="F101" s="232"/>
      <c r="G101" s="232"/>
      <c r="H101" s="232"/>
      <c r="I101" s="232"/>
      <c r="J101" s="233">
        <f>J156</f>
        <v>0</v>
      </c>
      <c r="K101" s="230"/>
      <c r="L101" s="234"/>
    </row>
    <row r="102" spans="1:31" s="9" customFormat="1" ht="24.95" customHeight="1">
      <c r="B102" s="147"/>
      <c r="C102" s="148"/>
      <c r="D102" s="149" t="s">
        <v>211</v>
      </c>
      <c r="E102" s="150"/>
      <c r="F102" s="150"/>
      <c r="G102" s="150"/>
      <c r="H102" s="150"/>
      <c r="I102" s="150"/>
      <c r="J102" s="151">
        <f>J158</f>
        <v>0</v>
      </c>
      <c r="K102" s="148"/>
      <c r="L102" s="152"/>
    </row>
    <row r="103" spans="1:31" s="15" customFormat="1" ht="19.899999999999999" customHeight="1">
      <c r="B103" s="229"/>
      <c r="C103" s="230"/>
      <c r="D103" s="231" t="s">
        <v>212</v>
      </c>
      <c r="E103" s="232"/>
      <c r="F103" s="232"/>
      <c r="G103" s="232"/>
      <c r="H103" s="232"/>
      <c r="I103" s="232"/>
      <c r="J103" s="233">
        <f>J159</f>
        <v>0</v>
      </c>
      <c r="K103" s="230"/>
      <c r="L103" s="234"/>
    </row>
    <row r="104" spans="1:31" s="15" customFormat="1" ht="19.899999999999999" customHeight="1">
      <c r="B104" s="229"/>
      <c r="C104" s="230"/>
      <c r="D104" s="231" t="s">
        <v>213</v>
      </c>
      <c r="E104" s="232"/>
      <c r="F104" s="232"/>
      <c r="G104" s="232"/>
      <c r="H104" s="232"/>
      <c r="I104" s="232"/>
      <c r="J104" s="233">
        <f>J169</f>
        <v>0</v>
      </c>
      <c r="K104" s="230"/>
      <c r="L104" s="234"/>
    </row>
    <row r="105" spans="1:31" s="15" customFormat="1" ht="19.899999999999999" customHeight="1">
      <c r="B105" s="229"/>
      <c r="C105" s="230"/>
      <c r="D105" s="231" t="s">
        <v>214</v>
      </c>
      <c r="E105" s="232"/>
      <c r="F105" s="232"/>
      <c r="G105" s="232"/>
      <c r="H105" s="232"/>
      <c r="I105" s="232"/>
      <c r="J105" s="233">
        <f>J171</f>
        <v>0</v>
      </c>
      <c r="K105" s="230"/>
      <c r="L105" s="234"/>
    </row>
    <row r="106" spans="1:31" s="15" customFormat="1" ht="19.899999999999999" customHeight="1">
      <c r="B106" s="229"/>
      <c r="C106" s="230"/>
      <c r="D106" s="231" t="s">
        <v>215</v>
      </c>
      <c r="E106" s="232"/>
      <c r="F106" s="232"/>
      <c r="G106" s="232"/>
      <c r="H106" s="232"/>
      <c r="I106" s="232"/>
      <c r="J106" s="233">
        <f>J182</f>
        <v>0</v>
      </c>
      <c r="K106" s="230"/>
      <c r="L106" s="234"/>
    </row>
    <row r="107" spans="1:31" s="2" customFormat="1" ht="21.7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54"/>
      <c r="C108" s="55"/>
      <c r="D108" s="55"/>
      <c r="E108" s="55"/>
      <c r="F108" s="55"/>
      <c r="G108" s="55"/>
      <c r="H108" s="55"/>
      <c r="I108" s="55"/>
      <c r="J108" s="55"/>
      <c r="K108" s="55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pans="1:31" s="2" customFormat="1" ht="6.95" customHeight="1">
      <c r="A112" s="34"/>
      <c r="B112" s="56"/>
      <c r="C112" s="57"/>
      <c r="D112" s="57"/>
      <c r="E112" s="57"/>
      <c r="F112" s="57"/>
      <c r="G112" s="57"/>
      <c r="H112" s="57"/>
      <c r="I112" s="57"/>
      <c r="J112" s="57"/>
      <c r="K112" s="57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24.95" customHeight="1">
      <c r="A113" s="34"/>
      <c r="B113" s="35"/>
      <c r="C113" s="23" t="s">
        <v>123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12" customHeight="1">
      <c r="A115" s="34"/>
      <c r="B115" s="35"/>
      <c r="C115" s="29" t="s">
        <v>16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6.5" customHeight="1">
      <c r="A116" s="34"/>
      <c r="B116" s="35"/>
      <c r="C116" s="36"/>
      <c r="D116" s="36"/>
      <c r="E116" s="309" t="str">
        <f>E7</f>
        <v>Kaple Panny Marie Bolestné - dokončení díla</v>
      </c>
      <c r="F116" s="310"/>
      <c r="G116" s="310"/>
      <c r="H116" s="310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110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261" t="str">
        <f>E9</f>
        <v>SO 01 - Spodní stavba</v>
      </c>
      <c r="F118" s="311"/>
      <c r="G118" s="311"/>
      <c r="H118" s="311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2" customHeight="1">
      <c r="A120" s="34"/>
      <c r="B120" s="35"/>
      <c r="C120" s="29" t="s">
        <v>20</v>
      </c>
      <c r="D120" s="36"/>
      <c r="E120" s="36"/>
      <c r="F120" s="27" t="str">
        <f>F12</f>
        <v>Kámen</v>
      </c>
      <c r="G120" s="36"/>
      <c r="H120" s="36"/>
      <c r="I120" s="29" t="s">
        <v>22</v>
      </c>
      <c r="J120" s="66" t="str">
        <f>IF(J12="","",J12)</f>
        <v>4. 7. 2024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40.15" customHeight="1">
      <c r="A122" s="34"/>
      <c r="B122" s="35"/>
      <c r="C122" s="29" t="s">
        <v>24</v>
      </c>
      <c r="D122" s="36"/>
      <c r="E122" s="36"/>
      <c r="F122" s="27" t="str">
        <f>E15</f>
        <v>Kraj Vysočina</v>
      </c>
      <c r="G122" s="36"/>
      <c r="H122" s="36"/>
      <c r="I122" s="29" t="s">
        <v>30</v>
      </c>
      <c r="J122" s="32" t="str">
        <f>E21</f>
        <v>Ing. arch. Martin Laštovička, Husova 12, Jihlava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2" customHeight="1">
      <c r="A123" s="34"/>
      <c r="B123" s="35"/>
      <c r="C123" s="29" t="s">
        <v>28</v>
      </c>
      <c r="D123" s="36"/>
      <c r="E123" s="36"/>
      <c r="F123" s="27" t="str">
        <f>IF(E18="","",E18)</f>
        <v>Vyplň údaj</v>
      </c>
      <c r="G123" s="36"/>
      <c r="H123" s="36"/>
      <c r="I123" s="29" t="s">
        <v>33</v>
      </c>
      <c r="J123" s="32" t="str">
        <f>E24</f>
        <v xml:space="preserve"> 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0.3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10" customFormat="1" ht="29.25" customHeight="1">
      <c r="A125" s="153"/>
      <c r="B125" s="154"/>
      <c r="C125" s="155" t="s">
        <v>124</v>
      </c>
      <c r="D125" s="156" t="s">
        <v>62</v>
      </c>
      <c r="E125" s="156" t="s">
        <v>58</v>
      </c>
      <c r="F125" s="156" t="s">
        <v>59</v>
      </c>
      <c r="G125" s="156" t="s">
        <v>125</v>
      </c>
      <c r="H125" s="156" t="s">
        <v>126</v>
      </c>
      <c r="I125" s="156" t="s">
        <v>127</v>
      </c>
      <c r="J125" s="157" t="s">
        <v>115</v>
      </c>
      <c r="K125" s="158" t="s">
        <v>128</v>
      </c>
      <c r="L125" s="159"/>
      <c r="M125" s="75" t="s">
        <v>1</v>
      </c>
      <c r="N125" s="76" t="s">
        <v>41</v>
      </c>
      <c r="O125" s="76" t="s">
        <v>129</v>
      </c>
      <c r="P125" s="76" t="s">
        <v>130</v>
      </c>
      <c r="Q125" s="76" t="s">
        <v>131</v>
      </c>
      <c r="R125" s="76" t="s">
        <v>132</v>
      </c>
      <c r="S125" s="76" t="s">
        <v>133</v>
      </c>
      <c r="T125" s="77" t="s">
        <v>134</v>
      </c>
      <c r="U125" s="153"/>
      <c r="V125" s="153"/>
      <c r="W125" s="153"/>
      <c r="X125" s="153"/>
      <c r="Y125" s="153"/>
      <c r="Z125" s="153"/>
      <c r="AA125" s="153"/>
      <c r="AB125" s="153"/>
      <c r="AC125" s="153"/>
      <c r="AD125" s="153"/>
      <c r="AE125" s="153"/>
    </row>
    <row r="126" spans="1:63" s="2" customFormat="1" ht="22.9" customHeight="1">
      <c r="A126" s="34"/>
      <c r="B126" s="35"/>
      <c r="C126" s="82" t="s">
        <v>135</v>
      </c>
      <c r="D126" s="36"/>
      <c r="E126" s="36"/>
      <c r="F126" s="36"/>
      <c r="G126" s="36"/>
      <c r="H126" s="36"/>
      <c r="I126" s="36"/>
      <c r="J126" s="160">
        <f>BK126</f>
        <v>0</v>
      </c>
      <c r="K126" s="36"/>
      <c r="L126" s="39"/>
      <c r="M126" s="78"/>
      <c r="N126" s="161"/>
      <c r="O126" s="79"/>
      <c r="P126" s="162">
        <f>P127+P158</f>
        <v>0</v>
      </c>
      <c r="Q126" s="79"/>
      <c r="R126" s="162">
        <f>R127+R158</f>
        <v>26.188479999999998</v>
      </c>
      <c r="S126" s="79"/>
      <c r="T126" s="163">
        <f>T127+T158</f>
        <v>2.0000000000000001E-4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76</v>
      </c>
      <c r="AU126" s="17" t="s">
        <v>117</v>
      </c>
      <c r="BK126" s="164">
        <f>BK127+BK158</f>
        <v>0</v>
      </c>
    </row>
    <row r="127" spans="1:63" s="11" customFormat="1" ht="25.9" customHeight="1">
      <c r="B127" s="165"/>
      <c r="C127" s="166"/>
      <c r="D127" s="167" t="s">
        <v>76</v>
      </c>
      <c r="E127" s="168" t="s">
        <v>216</v>
      </c>
      <c r="F127" s="168" t="s">
        <v>217</v>
      </c>
      <c r="G127" s="166"/>
      <c r="H127" s="166"/>
      <c r="I127" s="169"/>
      <c r="J127" s="170">
        <f>BK127</f>
        <v>0</v>
      </c>
      <c r="K127" s="166"/>
      <c r="L127" s="171"/>
      <c r="M127" s="172"/>
      <c r="N127" s="173"/>
      <c r="O127" s="173"/>
      <c r="P127" s="174">
        <f>P128+P136+P149+P156</f>
        <v>0</v>
      </c>
      <c r="Q127" s="173"/>
      <c r="R127" s="174">
        <f>R128+R136+R149+R156</f>
        <v>26.158199999999997</v>
      </c>
      <c r="S127" s="173"/>
      <c r="T127" s="175">
        <f>T128+T136+T149+T156</f>
        <v>0</v>
      </c>
      <c r="AR127" s="176" t="s">
        <v>85</v>
      </c>
      <c r="AT127" s="177" t="s">
        <v>76</v>
      </c>
      <c r="AU127" s="177" t="s">
        <v>77</v>
      </c>
      <c r="AY127" s="176" t="s">
        <v>138</v>
      </c>
      <c r="BK127" s="178">
        <f>BK128+BK136+BK149+BK156</f>
        <v>0</v>
      </c>
    </row>
    <row r="128" spans="1:63" s="11" customFormat="1" ht="22.9" customHeight="1">
      <c r="B128" s="165"/>
      <c r="C128" s="166"/>
      <c r="D128" s="167" t="s">
        <v>76</v>
      </c>
      <c r="E128" s="235" t="s">
        <v>85</v>
      </c>
      <c r="F128" s="235" t="s">
        <v>218</v>
      </c>
      <c r="G128" s="166"/>
      <c r="H128" s="166"/>
      <c r="I128" s="169"/>
      <c r="J128" s="236">
        <f>BK128</f>
        <v>0</v>
      </c>
      <c r="K128" s="166"/>
      <c r="L128" s="171"/>
      <c r="M128" s="172"/>
      <c r="N128" s="173"/>
      <c r="O128" s="173"/>
      <c r="P128" s="174">
        <f>SUM(P129:P135)</f>
        <v>0</v>
      </c>
      <c r="Q128" s="173"/>
      <c r="R128" s="174">
        <f>SUM(R129:R135)</f>
        <v>7.125</v>
      </c>
      <c r="S128" s="173"/>
      <c r="T128" s="175">
        <f>SUM(T129:T135)</f>
        <v>0</v>
      </c>
      <c r="AR128" s="176" t="s">
        <v>85</v>
      </c>
      <c r="AT128" s="177" t="s">
        <v>76</v>
      </c>
      <c r="AU128" s="177" t="s">
        <v>85</v>
      </c>
      <c r="AY128" s="176" t="s">
        <v>138</v>
      </c>
      <c r="BK128" s="178">
        <f>SUM(BK129:BK135)</f>
        <v>0</v>
      </c>
    </row>
    <row r="129" spans="1:65" s="2" customFormat="1" ht="24.2" customHeight="1">
      <c r="A129" s="34"/>
      <c r="B129" s="35"/>
      <c r="C129" s="179" t="s">
        <v>219</v>
      </c>
      <c r="D129" s="179" t="s">
        <v>139</v>
      </c>
      <c r="E129" s="180" t="s">
        <v>220</v>
      </c>
      <c r="F129" s="181" t="s">
        <v>221</v>
      </c>
      <c r="G129" s="182" t="s">
        <v>222</v>
      </c>
      <c r="H129" s="183">
        <v>3.75</v>
      </c>
      <c r="I129" s="184"/>
      <c r="J129" s="185">
        <f>ROUND(I129*H129,2)</f>
        <v>0</v>
      </c>
      <c r="K129" s="186"/>
      <c r="L129" s="39"/>
      <c r="M129" s="187" t="s">
        <v>1</v>
      </c>
      <c r="N129" s="188" t="s">
        <v>42</v>
      </c>
      <c r="O129" s="71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1" t="s">
        <v>143</v>
      </c>
      <c r="AT129" s="191" t="s">
        <v>139</v>
      </c>
      <c r="AU129" s="191" t="s">
        <v>87</v>
      </c>
      <c r="AY129" s="17" t="s">
        <v>138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7" t="s">
        <v>85</v>
      </c>
      <c r="BK129" s="192">
        <f>ROUND(I129*H129,2)</f>
        <v>0</v>
      </c>
      <c r="BL129" s="17" t="s">
        <v>143</v>
      </c>
      <c r="BM129" s="191" t="s">
        <v>223</v>
      </c>
    </row>
    <row r="130" spans="1:65" s="14" customFormat="1" ht="11.25">
      <c r="B130" s="216"/>
      <c r="C130" s="217"/>
      <c r="D130" s="195" t="s">
        <v>144</v>
      </c>
      <c r="E130" s="218" t="s">
        <v>1</v>
      </c>
      <c r="F130" s="219" t="s">
        <v>224</v>
      </c>
      <c r="G130" s="217"/>
      <c r="H130" s="218" t="s">
        <v>1</v>
      </c>
      <c r="I130" s="220"/>
      <c r="J130" s="217"/>
      <c r="K130" s="217"/>
      <c r="L130" s="221"/>
      <c r="M130" s="222"/>
      <c r="N130" s="223"/>
      <c r="O130" s="223"/>
      <c r="P130" s="223"/>
      <c r="Q130" s="223"/>
      <c r="R130" s="223"/>
      <c r="S130" s="223"/>
      <c r="T130" s="224"/>
      <c r="AT130" s="225" t="s">
        <v>144</v>
      </c>
      <c r="AU130" s="225" t="s">
        <v>87</v>
      </c>
      <c r="AV130" s="14" t="s">
        <v>85</v>
      </c>
      <c r="AW130" s="14" t="s">
        <v>32</v>
      </c>
      <c r="AX130" s="14" t="s">
        <v>77</v>
      </c>
      <c r="AY130" s="225" t="s">
        <v>138</v>
      </c>
    </row>
    <row r="131" spans="1:65" s="12" customFormat="1" ht="11.25">
      <c r="B131" s="193"/>
      <c r="C131" s="194"/>
      <c r="D131" s="195" t="s">
        <v>144</v>
      </c>
      <c r="E131" s="196" t="s">
        <v>1</v>
      </c>
      <c r="F131" s="197" t="s">
        <v>225</v>
      </c>
      <c r="G131" s="194"/>
      <c r="H131" s="198">
        <v>3.75</v>
      </c>
      <c r="I131" s="199"/>
      <c r="J131" s="194"/>
      <c r="K131" s="194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144</v>
      </c>
      <c r="AU131" s="204" t="s">
        <v>87</v>
      </c>
      <c r="AV131" s="12" t="s">
        <v>87</v>
      </c>
      <c r="AW131" s="12" t="s">
        <v>32</v>
      </c>
      <c r="AX131" s="12" t="s">
        <v>77</v>
      </c>
      <c r="AY131" s="204" t="s">
        <v>138</v>
      </c>
    </row>
    <row r="132" spans="1:65" s="13" customFormat="1" ht="11.25">
      <c r="B132" s="205"/>
      <c r="C132" s="206"/>
      <c r="D132" s="195" t="s">
        <v>144</v>
      </c>
      <c r="E132" s="207" t="s">
        <v>1</v>
      </c>
      <c r="F132" s="208" t="s">
        <v>145</v>
      </c>
      <c r="G132" s="206"/>
      <c r="H132" s="209">
        <v>3.75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144</v>
      </c>
      <c r="AU132" s="215" t="s">
        <v>87</v>
      </c>
      <c r="AV132" s="13" t="s">
        <v>143</v>
      </c>
      <c r="AW132" s="13" t="s">
        <v>32</v>
      </c>
      <c r="AX132" s="13" t="s">
        <v>85</v>
      </c>
      <c r="AY132" s="215" t="s">
        <v>138</v>
      </c>
    </row>
    <row r="133" spans="1:65" s="2" customFormat="1" ht="16.5" customHeight="1">
      <c r="A133" s="34"/>
      <c r="B133" s="35"/>
      <c r="C133" s="237" t="s">
        <v>226</v>
      </c>
      <c r="D133" s="237" t="s">
        <v>227</v>
      </c>
      <c r="E133" s="238" t="s">
        <v>228</v>
      </c>
      <c r="F133" s="239" t="s">
        <v>229</v>
      </c>
      <c r="G133" s="240" t="s">
        <v>230</v>
      </c>
      <c r="H133" s="241">
        <v>7.125</v>
      </c>
      <c r="I133" s="242"/>
      <c r="J133" s="243">
        <f>ROUND(I133*H133,2)</f>
        <v>0</v>
      </c>
      <c r="K133" s="244"/>
      <c r="L133" s="245"/>
      <c r="M133" s="246" t="s">
        <v>1</v>
      </c>
      <c r="N133" s="247" t="s">
        <v>42</v>
      </c>
      <c r="O133" s="71"/>
      <c r="P133" s="189">
        <f>O133*H133</f>
        <v>0</v>
      </c>
      <c r="Q133" s="189">
        <v>1</v>
      </c>
      <c r="R133" s="189">
        <f>Q133*H133</f>
        <v>7.125</v>
      </c>
      <c r="S133" s="189">
        <v>0</v>
      </c>
      <c r="T133" s="190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1" t="s">
        <v>188</v>
      </c>
      <c r="AT133" s="191" t="s">
        <v>227</v>
      </c>
      <c r="AU133" s="191" t="s">
        <v>87</v>
      </c>
      <c r="AY133" s="17" t="s">
        <v>138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7" t="s">
        <v>85</v>
      </c>
      <c r="BK133" s="192">
        <f>ROUND(I133*H133,2)</f>
        <v>0</v>
      </c>
      <c r="BL133" s="17" t="s">
        <v>143</v>
      </c>
      <c r="BM133" s="191" t="s">
        <v>172</v>
      </c>
    </row>
    <row r="134" spans="1:65" s="12" customFormat="1" ht="11.25">
      <c r="B134" s="193"/>
      <c r="C134" s="194"/>
      <c r="D134" s="195" t="s">
        <v>144</v>
      </c>
      <c r="E134" s="196" t="s">
        <v>1</v>
      </c>
      <c r="F134" s="197" t="s">
        <v>231</v>
      </c>
      <c r="G134" s="194"/>
      <c r="H134" s="198">
        <v>7.125</v>
      </c>
      <c r="I134" s="199"/>
      <c r="J134" s="194"/>
      <c r="K134" s="194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144</v>
      </c>
      <c r="AU134" s="204" t="s">
        <v>87</v>
      </c>
      <c r="AV134" s="12" t="s">
        <v>87</v>
      </c>
      <c r="AW134" s="12" t="s">
        <v>32</v>
      </c>
      <c r="AX134" s="12" t="s">
        <v>77</v>
      </c>
      <c r="AY134" s="204" t="s">
        <v>138</v>
      </c>
    </row>
    <row r="135" spans="1:65" s="13" customFormat="1" ht="11.25">
      <c r="B135" s="205"/>
      <c r="C135" s="206"/>
      <c r="D135" s="195" t="s">
        <v>144</v>
      </c>
      <c r="E135" s="207" t="s">
        <v>1</v>
      </c>
      <c r="F135" s="208" t="s">
        <v>145</v>
      </c>
      <c r="G135" s="206"/>
      <c r="H135" s="209">
        <v>7.125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144</v>
      </c>
      <c r="AU135" s="215" t="s">
        <v>87</v>
      </c>
      <c r="AV135" s="13" t="s">
        <v>143</v>
      </c>
      <c r="AW135" s="13" t="s">
        <v>32</v>
      </c>
      <c r="AX135" s="13" t="s">
        <v>85</v>
      </c>
      <c r="AY135" s="215" t="s">
        <v>138</v>
      </c>
    </row>
    <row r="136" spans="1:65" s="11" customFormat="1" ht="22.9" customHeight="1">
      <c r="B136" s="165"/>
      <c r="C136" s="166"/>
      <c r="D136" s="167" t="s">
        <v>76</v>
      </c>
      <c r="E136" s="235" t="s">
        <v>169</v>
      </c>
      <c r="F136" s="235" t="s">
        <v>232</v>
      </c>
      <c r="G136" s="166"/>
      <c r="H136" s="166"/>
      <c r="I136" s="169"/>
      <c r="J136" s="236">
        <f>BK136</f>
        <v>0</v>
      </c>
      <c r="K136" s="166"/>
      <c r="L136" s="171"/>
      <c r="M136" s="172"/>
      <c r="N136" s="173"/>
      <c r="O136" s="173"/>
      <c r="P136" s="174">
        <f>SUM(P137:P148)</f>
        <v>0</v>
      </c>
      <c r="Q136" s="173"/>
      <c r="R136" s="174">
        <f>SUM(R137:R148)</f>
        <v>19.033199999999997</v>
      </c>
      <c r="S136" s="173"/>
      <c r="T136" s="175">
        <f>SUM(T137:T148)</f>
        <v>0</v>
      </c>
      <c r="AR136" s="176" t="s">
        <v>85</v>
      </c>
      <c r="AT136" s="177" t="s">
        <v>76</v>
      </c>
      <c r="AU136" s="177" t="s">
        <v>85</v>
      </c>
      <c r="AY136" s="176" t="s">
        <v>138</v>
      </c>
      <c r="BK136" s="178">
        <f>SUM(BK137:BK148)</f>
        <v>0</v>
      </c>
    </row>
    <row r="137" spans="1:65" s="2" customFormat="1" ht="21.75" customHeight="1">
      <c r="A137" s="34"/>
      <c r="B137" s="35"/>
      <c r="C137" s="179" t="s">
        <v>233</v>
      </c>
      <c r="D137" s="179" t="s">
        <v>139</v>
      </c>
      <c r="E137" s="180" t="s">
        <v>234</v>
      </c>
      <c r="F137" s="181" t="s">
        <v>235</v>
      </c>
      <c r="G137" s="182" t="s">
        <v>236</v>
      </c>
      <c r="H137" s="183">
        <v>36</v>
      </c>
      <c r="I137" s="184"/>
      <c r="J137" s="185">
        <f>ROUND(I137*H137,2)</f>
        <v>0</v>
      </c>
      <c r="K137" s="186"/>
      <c r="L137" s="39"/>
      <c r="M137" s="187" t="s">
        <v>1</v>
      </c>
      <c r="N137" s="188" t="s">
        <v>42</v>
      </c>
      <c r="O137" s="71"/>
      <c r="P137" s="189">
        <f>O137*H137</f>
        <v>0</v>
      </c>
      <c r="Q137" s="189">
        <v>0.34499999999999997</v>
      </c>
      <c r="R137" s="189">
        <f>Q137*H137</f>
        <v>12.419999999999998</v>
      </c>
      <c r="S137" s="189">
        <v>0</v>
      </c>
      <c r="T137" s="19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1" t="s">
        <v>143</v>
      </c>
      <c r="AT137" s="191" t="s">
        <v>139</v>
      </c>
      <c r="AU137" s="191" t="s">
        <v>87</v>
      </c>
      <c r="AY137" s="17" t="s">
        <v>138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7" t="s">
        <v>85</v>
      </c>
      <c r="BK137" s="192">
        <f>ROUND(I137*H137,2)</f>
        <v>0</v>
      </c>
      <c r="BL137" s="17" t="s">
        <v>143</v>
      </c>
      <c r="BM137" s="191" t="s">
        <v>237</v>
      </c>
    </row>
    <row r="138" spans="1:65" s="14" customFormat="1" ht="11.25">
      <c r="B138" s="216"/>
      <c r="C138" s="217"/>
      <c r="D138" s="195" t="s">
        <v>144</v>
      </c>
      <c r="E138" s="218" t="s">
        <v>1</v>
      </c>
      <c r="F138" s="219" t="s">
        <v>238</v>
      </c>
      <c r="G138" s="217"/>
      <c r="H138" s="218" t="s">
        <v>1</v>
      </c>
      <c r="I138" s="220"/>
      <c r="J138" s="217"/>
      <c r="K138" s="217"/>
      <c r="L138" s="221"/>
      <c r="M138" s="222"/>
      <c r="N138" s="223"/>
      <c r="O138" s="223"/>
      <c r="P138" s="223"/>
      <c r="Q138" s="223"/>
      <c r="R138" s="223"/>
      <c r="S138" s="223"/>
      <c r="T138" s="224"/>
      <c r="AT138" s="225" t="s">
        <v>144</v>
      </c>
      <c r="AU138" s="225" t="s">
        <v>87</v>
      </c>
      <c r="AV138" s="14" t="s">
        <v>85</v>
      </c>
      <c r="AW138" s="14" t="s">
        <v>32</v>
      </c>
      <c r="AX138" s="14" t="s">
        <v>77</v>
      </c>
      <c r="AY138" s="225" t="s">
        <v>138</v>
      </c>
    </row>
    <row r="139" spans="1:65" s="12" customFormat="1" ht="11.25">
      <c r="B139" s="193"/>
      <c r="C139" s="194"/>
      <c r="D139" s="195" t="s">
        <v>144</v>
      </c>
      <c r="E139" s="196" t="s">
        <v>1</v>
      </c>
      <c r="F139" s="197" t="s">
        <v>239</v>
      </c>
      <c r="G139" s="194"/>
      <c r="H139" s="198">
        <v>36</v>
      </c>
      <c r="I139" s="199"/>
      <c r="J139" s="194"/>
      <c r="K139" s="194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144</v>
      </c>
      <c r="AU139" s="204" t="s">
        <v>87</v>
      </c>
      <c r="AV139" s="12" t="s">
        <v>87</v>
      </c>
      <c r="AW139" s="12" t="s">
        <v>32</v>
      </c>
      <c r="AX139" s="12" t="s">
        <v>77</v>
      </c>
      <c r="AY139" s="204" t="s">
        <v>138</v>
      </c>
    </row>
    <row r="140" spans="1:65" s="13" customFormat="1" ht="11.25">
      <c r="B140" s="205"/>
      <c r="C140" s="206"/>
      <c r="D140" s="195" t="s">
        <v>144</v>
      </c>
      <c r="E140" s="207" t="s">
        <v>1</v>
      </c>
      <c r="F140" s="208" t="s">
        <v>145</v>
      </c>
      <c r="G140" s="206"/>
      <c r="H140" s="209">
        <v>36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144</v>
      </c>
      <c r="AU140" s="215" t="s">
        <v>87</v>
      </c>
      <c r="AV140" s="13" t="s">
        <v>143</v>
      </c>
      <c r="AW140" s="13" t="s">
        <v>32</v>
      </c>
      <c r="AX140" s="13" t="s">
        <v>85</v>
      </c>
      <c r="AY140" s="215" t="s">
        <v>138</v>
      </c>
    </row>
    <row r="141" spans="1:65" s="2" customFormat="1" ht="24.2" customHeight="1">
      <c r="A141" s="34"/>
      <c r="B141" s="35"/>
      <c r="C141" s="179" t="s">
        <v>178</v>
      </c>
      <c r="D141" s="179" t="s">
        <v>139</v>
      </c>
      <c r="E141" s="180" t="s">
        <v>240</v>
      </c>
      <c r="F141" s="181" t="s">
        <v>241</v>
      </c>
      <c r="G141" s="182" t="s">
        <v>236</v>
      </c>
      <c r="H141" s="183">
        <v>36</v>
      </c>
      <c r="I141" s="184"/>
      <c r="J141" s="185">
        <f>ROUND(I141*H141,2)</f>
        <v>0</v>
      </c>
      <c r="K141" s="186"/>
      <c r="L141" s="39"/>
      <c r="M141" s="187" t="s">
        <v>1</v>
      </c>
      <c r="N141" s="188" t="s">
        <v>42</v>
      </c>
      <c r="O141" s="71"/>
      <c r="P141" s="189">
        <f>O141*H141</f>
        <v>0</v>
      </c>
      <c r="Q141" s="189">
        <v>0.1837</v>
      </c>
      <c r="R141" s="189">
        <f>Q141*H141</f>
        <v>6.6132</v>
      </c>
      <c r="S141" s="189">
        <v>0</v>
      </c>
      <c r="T141" s="19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1" t="s">
        <v>143</v>
      </c>
      <c r="AT141" s="191" t="s">
        <v>139</v>
      </c>
      <c r="AU141" s="191" t="s">
        <v>87</v>
      </c>
      <c r="AY141" s="17" t="s">
        <v>138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7" t="s">
        <v>85</v>
      </c>
      <c r="BK141" s="192">
        <f>ROUND(I141*H141,2)</f>
        <v>0</v>
      </c>
      <c r="BL141" s="17" t="s">
        <v>143</v>
      </c>
      <c r="BM141" s="191" t="s">
        <v>242</v>
      </c>
    </row>
    <row r="142" spans="1:65" s="14" customFormat="1" ht="11.25">
      <c r="B142" s="216"/>
      <c r="C142" s="217"/>
      <c r="D142" s="195" t="s">
        <v>144</v>
      </c>
      <c r="E142" s="218" t="s">
        <v>1</v>
      </c>
      <c r="F142" s="219" t="s">
        <v>238</v>
      </c>
      <c r="G142" s="217"/>
      <c r="H142" s="218" t="s">
        <v>1</v>
      </c>
      <c r="I142" s="220"/>
      <c r="J142" s="217"/>
      <c r="K142" s="217"/>
      <c r="L142" s="221"/>
      <c r="M142" s="222"/>
      <c r="N142" s="223"/>
      <c r="O142" s="223"/>
      <c r="P142" s="223"/>
      <c r="Q142" s="223"/>
      <c r="R142" s="223"/>
      <c r="S142" s="223"/>
      <c r="T142" s="224"/>
      <c r="AT142" s="225" t="s">
        <v>144</v>
      </c>
      <c r="AU142" s="225" t="s">
        <v>87</v>
      </c>
      <c r="AV142" s="14" t="s">
        <v>85</v>
      </c>
      <c r="AW142" s="14" t="s">
        <v>32</v>
      </c>
      <c r="AX142" s="14" t="s">
        <v>77</v>
      </c>
      <c r="AY142" s="225" t="s">
        <v>138</v>
      </c>
    </row>
    <row r="143" spans="1:65" s="12" customFormat="1" ht="11.25">
      <c r="B143" s="193"/>
      <c r="C143" s="194"/>
      <c r="D143" s="195" t="s">
        <v>144</v>
      </c>
      <c r="E143" s="196" t="s">
        <v>1</v>
      </c>
      <c r="F143" s="197" t="s">
        <v>243</v>
      </c>
      <c r="G143" s="194"/>
      <c r="H143" s="198">
        <v>36</v>
      </c>
      <c r="I143" s="199"/>
      <c r="J143" s="194"/>
      <c r="K143" s="194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144</v>
      </c>
      <c r="AU143" s="204" t="s">
        <v>87</v>
      </c>
      <c r="AV143" s="12" t="s">
        <v>87</v>
      </c>
      <c r="AW143" s="12" t="s">
        <v>32</v>
      </c>
      <c r="AX143" s="12" t="s">
        <v>77</v>
      </c>
      <c r="AY143" s="204" t="s">
        <v>138</v>
      </c>
    </row>
    <row r="144" spans="1:65" s="13" customFormat="1" ht="11.25">
      <c r="B144" s="205"/>
      <c r="C144" s="206"/>
      <c r="D144" s="195" t="s">
        <v>144</v>
      </c>
      <c r="E144" s="207" t="s">
        <v>1</v>
      </c>
      <c r="F144" s="208" t="s">
        <v>145</v>
      </c>
      <c r="G144" s="206"/>
      <c r="H144" s="209">
        <v>36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144</v>
      </c>
      <c r="AU144" s="215" t="s">
        <v>87</v>
      </c>
      <c r="AV144" s="13" t="s">
        <v>143</v>
      </c>
      <c r="AW144" s="13" t="s">
        <v>32</v>
      </c>
      <c r="AX144" s="13" t="s">
        <v>85</v>
      </c>
      <c r="AY144" s="215" t="s">
        <v>138</v>
      </c>
    </row>
    <row r="145" spans="1:65" s="2" customFormat="1" ht="16.5" customHeight="1">
      <c r="A145" s="34"/>
      <c r="B145" s="35"/>
      <c r="C145" s="237" t="s">
        <v>244</v>
      </c>
      <c r="D145" s="237" t="s">
        <v>227</v>
      </c>
      <c r="E145" s="238" t="s">
        <v>245</v>
      </c>
      <c r="F145" s="239" t="s">
        <v>246</v>
      </c>
      <c r="G145" s="240" t="s">
        <v>230</v>
      </c>
      <c r="H145" s="241">
        <v>12</v>
      </c>
      <c r="I145" s="242"/>
      <c r="J145" s="243">
        <f>ROUND(I145*H145,2)</f>
        <v>0</v>
      </c>
      <c r="K145" s="244"/>
      <c r="L145" s="245"/>
      <c r="M145" s="246" t="s">
        <v>1</v>
      </c>
      <c r="N145" s="247" t="s">
        <v>42</v>
      </c>
      <c r="O145" s="71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1" t="s">
        <v>188</v>
      </c>
      <c r="AT145" s="191" t="s">
        <v>227</v>
      </c>
      <c r="AU145" s="191" t="s">
        <v>87</v>
      </c>
      <c r="AY145" s="17" t="s">
        <v>138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7" t="s">
        <v>85</v>
      </c>
      <c r="BK145" s="192">
        <f>ROUND(I145*H145,2)</f>
        <v>0</v>
      </c>
      <c r="BL145" s="17" t="s">
        <v>143</v>
      </c>
      <c r="BM145" s="191" t="s">
        <v>247</v>
      </c>
    </row>
    <row r="146" spans="1:65" s="2" customFormat="1" ht="24.2" customHeight="1">
      <c r="A146" s="34"/>
      <c r="B146" s="35"/>
      <c r="C146" s="179" t="s">
        <v>182</v>
      </c>
      <c r="D146" s="179" t="s">
        <v>139</v>
      </c>
      <c r="E146" s="180" t="s">
        <v>248</v>
      </c>
      <c r="F146" s="181" t="s">
        <v>249</v>
      </c>
      <c r="G146" s="182" t="s">
        <v>236</v>
      </c>
      <c r="H146" s="183">
        <v>36</v>
      </c>
      <c r="I146" s="184"/>
      <c r="J146" s="185">
        <f>ROUND(I146*H146,2)</f>
        <v>0</v>
      </c>
      <c r="K146" s="186"/>
      <c r="L146" s="39"/>
      <c r="M146" s="187" t="s">
        <v>1</v>
      </c>
      <c r="N146" s="188" t="s">
        <v>42</v>
      </c>
      <c r="O146" s="71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1" t="s">
        <v>143</v>
      </c>
      <c r="AT146" s="191" t="s">
        <v>139</v>
      </c>
      <c r="AU146" s="191" t="s">
        <v>87</v>
      </c>
      <c r="AY146" s="17" t="s">
        <v>138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7" t="s">
        <v>85</v>
      </c>
      <c r="BK146" s="192">
        <f>ROUND(I146*H146,2)</f>
        <v>0</v>
      </c>
      <c r="BL146" s="17" t="s">
        <v>143</v>
      </c>
      <c r="BM146" s="191" t="s">
        <v>250</v>
      </c>
    </row>
    <row r="147" spans="1:65" s="12" customFormat="1" ht="11.25">
      <c r="B147" s="193"/>
      <c r="C147" s="194"/>
      <c r="D147" s="195" t="s">
        <v>144</v>
      </c>
      <c r="E147" s="196" t="s">
        <v>1</v>
      </c>
      <c r="F147" s="197" t="s">
        <v>243</v>
      </c>
      <c r="G147" s="194"/>
      <c r="H147" s="198">
        <v>36</v>
      </c>
      <c r="I147" s="199"/>
      <c r="J147" s="194"/>
      <c r="K147" s="194"/>
      <c r="L147" s="200"/>
      <c r="M147" s="201"/>
      <c r="N147" s="202"/>
      <c r="O147" s="202"/>
      <c r="P147" s="202"/>
      <c r="Q147" s="202"/>
      <c r="R147" s="202"/>
      <c r="S147" s="202"/>
      <c r="T147" s="203"/>
      <c r="AT147" s="204" t="s">
        <v>144</v>
      </c>
      <c r="AU147" s="204" t="s">
        <v>87</v>
      </c>
      <c r="AV147" s="12" t="s">
        <v>87</v>
      </c>
      <c r="AW147" s="12" t="s">
        <v>32</v>
      </c>
      <c r="AX147" s="12" t="s">
        <v>77</v>
      </c>
      <c r="AY147" s="204" t="s">
        <v>138</v>
      </c>
    </row>
    <row r="148" spans="1:65" s="13" customFormat="1" ht="11.25">
      <c r="B148" s="205"/>
      <c r="C148" s="206"/>
      <c r="D148" s="195" t="s">
        <v>144</v>
      </c>
      <c r="E148" s="207" t="s">
        <v>1</v>
      </c>
      <c r="F148" s="208" t="s">
        <v>145</v>
      </c>
      <c r="G148" s="206"/>
      <c r="H148" s="209">
        <v>36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144</v>
      </c>
      <c r="AU148" s="215" t="s">
        <v>87</v>
      </c>
      <c r="AV148" s="13" t="s">
        <v>143</v>
      </c>
      <c r="AW148" s="13" t="s">
        <v>32</v>
      </c>
      <c r="AX148" s="13" t="s">
        <v>85</v>
      </c>
      <c r="AY148" s="215" t="s">
        <v>138</v>
      </c>
    </row>
    <row r="149" spans="1:65" s="11" customFormat="1" ht="22.9" customHeight="1">
      <c r="B149" s="165"/>
      <c r="C149" s="166"/>
      <c r="D149" s="167" t="s">
        <v>76</v>
      </c>
      <c r="E149" s="235" t="s">
        <v>188</v>
      </c>
      <c r="F149" s="235" t="s">
        <v>251</v>
      </c>
      <c r="G149" s="166"/>
      <c r="H149" s="166"/>
      <c r="I149" s="169"/>
      <c r="J149" s="236">
        <f>BK149</f>
        <v>0</v>
      </c>
      <c r="K149" s="166"/>
      <c r="L149" s="171"/>
      <c r="M149" s="172"/>
      <c r="N149" s="173"/>
      <c r="O149" s="173"/>
      <c r="P149" s="174">
        <f>SUM(P150:P155)</f>
        <v>0</v>
      </c>
      <c r="Q149" s="173"/>
      <c r="R149" s="174">
        <f>SUM(R150:R155)</f>
        <v>0</v>
      </c>
      <c r="S149" s="173"/>
      <c r="T149" s="175">
        <f>SUM(T150:T155)</f>
        <v>0</v>
      </c>
      <c r="AR149" s="176" t="s">
        <v>85</v>
      </c>
      <c r="AT149" s="177" t="s">
        <v>76</v>
      </c>
      <c r="AU149" s="177" t="s">
        <v>85</v>
      </c>
      <c r="AY149" s="176" t="s">
        <v>138</v>
      </c>
      <c r="BK149" s="178">
        <f>SUM(BK150:BK155)</f>
        <v>0</v>
      </c>
    </row>
    <row r="150" spans="1:65" s="2" customFormat="1" ht="24.2" customHeight="1">
      <c r="A150" s="34"/>
      <c r="B150" s="35"/>
      <c r="C150" s="179" t="s">
        <v>252</v>
      </c>
      <c r="D150" s="179" t="s">
        <v>139</v>
      </c>
      <c r="E150" s="180" t="s">
        <v>253</v>
      </c>
      <c r="F150" s="181" t="s">
        <v>254</v>
      </c>
      <c r="G150" s="182" t="s">
        <v>255</v>
      </c>
      <c r="H150" s="183">
        <v>1</v>
      </c>
      <c r="I150" s="184"/>
      <c r="J150" s="185">
        <f>ROUND(I150*H150,2)</f>
        <v>0</v>
      </c>
      <c r="K150" s="186"/>
      <c r="L150" s="39"/>
      <c r="M150" s="187" t="s">
        <v>1</v>
      </c>
      <c r="N150" s="188" t="s">
        <v>42</v>
      </c>
      <c r="O150" s="71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1" t="s">
        <v>143</v>
      </c>
      <c r="AT150" s="191" t="s">
        <v>139</v>
      </c>
      <c r="AU150" s="191" t="s">
        <v>87</v>
      </c>
      <c r="AY150" s="17" t="s">
        <v>138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7" t="s">
        <v>85</v>
      </c>
      <c r="BK150" s="192">
        <f>ROUND(I150*H150,2)</f>
        <v>0</v>
      </c>
      <c r="BL150" s="17" t="s">
        <v>143</v>
      </c>
      <c r="BM150" s="191" t="s">
        <v>256</v>
      </c>
    </row>
    <row r="151" spans="1:65" s="12" customFormat="1" ht="11.25">
      <c r="B151" s="193"/>
      <c r="C151" s="194"/>
      <c r="D151" s="195" t="s">
        <v>144</v>
      </c>
      <c r="E151" s="196" t="s">
        <v>1</v>
      </c>
      <c r="F151" s="197" t="s">
        <v>85</v>
      </c>
      <c r="G151" s="194"/>
      <c r="H151" s="198">
        <v>1</v>
      </c>
      <c r="I151" s="199"/>
      <c r="J151" s="194"/>
      <c r="K151" s="194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144</v>
      </c>
      <c r="AU151" s="204" t="s">
        <v>87</v>
      </c>
      <c r="AV151" s="12" t="s">
        <v>87</v>
      </c>
      <c r="AW151" s="12" t="s">
        <v>32</v>
      </c>
      <c r="AX151" s="12" t="s">
        <v>77</v>
      </c>
      <c r="AY151" s="204" t="s">
        <v>138</v>
      </c>
    </row>
    <row r="152" spans="1:65" s="13" customFormat="1" ht="11.25">
      <c r="B152" s="205"/>
      <c r="C152" s="206"/>
      <c r="D152" s="195" t="s">
        <v>144</v>
      </c>
      <c r="E152" s="207" t="s">
        <v>1</v>
      </c>
      <c r="F152" s="208" t="s">
        <v>145</v>
      </c>
      <c r="G152" s="206"/>
      <c r="H152" s="209">
        <v>1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144</v>
      </c>
      <c r="AU152" s="215" t="s">
        <v>87</v>
      </c>
      <c r="AV152" s="13" t="s">
        <v>143</v>
      </c>
      <c r="AW152" s="13" t="s">
        <v>32</v>
      </c>
      <c r="AX152" s="13" t="s">
        <v>85</v>
      </c>
      <c r="AY152" s="215" t="s">
        <v>138</v>
      </c>
    </row>
    <row r="153" spans="1:65" s="2" customFormat="1" ht="21.75" customHeight="1">
      <c r="A153" s="34"/>
      <c r="B153" s="35"/>
      <c r="C153" s="179" t="s">
        <v>257</v>
      </c>
      <c r="D153" s="179" t="s">
        <v>139</v>
      </c>
      <c r="E153" s="180" t="s">
        <v>258</v>
      </c>
      <c r="F153" s="181" t="s">
        <v>259</v>
      </c>
      <c r="G153" s="182" t="s">
        <v>260</v>
      </c>
      <c r="H153" s="183">
        <v>64.349999999999994</v>
      </c>
      <c r="I153" s="184"/>
      <c r="J153" s="185">
        <f>ROUND(I153*H153,2)</f>
        <v>0</v>
      </c>
      <c r="K153" s="186"/>
      <c r="L153" s="39"/>
      <c r="M153" s="187" t="s">
        <v>1</v>
      </c>
      <c r="N153" s="188" t="s">
        <v>42</v>
      </c>
      <c r="O153" s="71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1" t="s">
        <v>143</v>
      </c>
      <c r="AT153" s="191" t="s">
        <v>139</v>
      </c>
      <c r="AU153" s="191" t="s">
        <v>87</v>
      </c>
      <c r="AY153" s="17" t="s">
        <v>138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7" t="s">
        <v>85</v>
      </c>
      <c r="BK153" s="192">
        <f>ROUND(I153*H153,2)</f>
        <v>0</v>
      </c>
      <c r="BL153" s="17" t="s">
        <v>143</v>
      </c>
      <c r="BM153" s="191" t="s">
        <v>261</v>
      </c>
    </row>
    <row r="154" spans="1:65" s="12" customFormat="1" ht="11.25">
      <c r="B154" s="193"/>
      <c r="C154" s="194"/>
      <c r="D154" s="195" t="s">
        <v>144</v>
      </c>
      <c r="E154" s="196" t="s">
        <v>1</v>
      </c>
      <c r="F154" s="197" t="s">
        <v>262</v>
      </c>
      <c r="G154" s="194"/>
      <c r="H154" s="198">
        <v>64.349999999999994</v>
      </c>
      <c r="I154" s="199"/>
      <c r="J154" s="194"/>
      <c r="K154" s="194"/>
      <c r="L154" s="200"/>
      <c r="M154" s="201"/>
      <c r="N154" s="202"/>
      <c r="O154" s="202"/>
      <c r="P154" s="202"/>
      <c r="Q154" s="202"/>
      <c r="R154" s="202"/>
      <c r="S154" s="202"/>
      <c r="T154" s="203"/>
      <c r="AT154" s="204" t="s">
        <v>144</v>
      </c>
      <c r="AU154" s="204" t="s">
        <v>87</v>
      </c>
      <c r="AV154" s="12" t="s">
        <v>87</v>
      </c>
      <c r="AW154" s="12" t="s">
        <v>32</v>
      </c>
      <c r="AX154" s="12" t="s">
        <v>77</v>
      </c>
      <c r="AY154" s="204" t="s">
        <v>138</v>
      </c>
    </row>
    <row r="155" spans="1:65" s="13" customFormat="1" ht="11.25">
      <c r="B155" s="205"/>
      <c r="C155" s="206"/>
      <c r="D155" s="195" t="s">
        <v>144</v>
      </c>
      <c r="E155" s="207" t="s">
        <v>1</v>
      </c>
      <c r="F155" s="208" t="s">
        <v>145</v>
      </c>
      <c r="G155" s="206"/>
      <c r="H155" s="209">
        <v>64.349999999999994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144</v>
      </c>
      <c r="AU155" s="215" t="s">
        <v>87</v>
      </c>
      <c r="AV155" s="13" t="s">
        <v>143</v>
      </c>
      <c r="AW155" s="13" t="s">
        <v>32</v>
      </c>
      <c r="AX155" s="13" t="s">
        <v>85</v>
      </c>
      <c r="AY155" s="215" t="s">
        <v>138</v>
      </c>
    </row>
    <row r="156" spans="1:65" s="11" customFormat="1" ht="22.9" customHeight="1">
      <c r="B156" s="165"/>
      <c r="C156" s="166"/>
      <c r="D156" s="167" t="s">
        <v>76</v>
      </c>
      <c r="E156" s="235" t="s">
        <v>263</v>
      </c>
      <c r="F156" s="235" t="s">
        <v>264</v>
      </c>
      <c r="G156" s="166"/>
      <c r="H156" s="166"/>
      <c r="I156" s="169"/>
      <c r="J156" s="236">
        <f>BK156</f>
        <v>0</v>
      </c>
      <c r="K156" s="166"/>
      <c r="L156" s="171"/>
      <c r="M156" s="172"/>
      <c r="N156" s="173"/>
      <c r="O156" s="173"/>
      <c r="P156" s="174">
        <f>P157</f>
        <v>0</v>
      </c>
      <c r="Q156" s="173"/>
      <c r="R156" s="174">
        <f>R157</f>
        <v>0</v>
      </c>
      <c r="S156" s="173"/>
      <c r="T156" s="175">
        <f>T157</f>
        <v>0</v>
      </c>
      <c r="AR156" s="176" t="s">
        <v>85</v>
      </c>
      <c r="AT156" s="177" t="s">
        <v>76</v>
      </c>
      <c r="AU156" s="177" t="s">
        <v>85</v>
      </c>
      <c r="AY156" s="176" t="s">
        <v>138</v>
      </c>
      <c r="BK156" s="178">
        <f>BK157</f>
        <v>0</v>
      </c>
    </row>
    <row r="157" spans="1:65" s="2" customFormat="1" ht="16.5" customHeight="1">
      <c r="A157" s="34"/>
      <c r="B157" s="35"/>
      <c r="C157" s="179" t="s">
        <v>250</v>
      </c>
      <c r="D157" s="179" t="s">
        <v>139</v>
      </c>
      <c r="E157" s="180" t="s">
        <v>265</v>
      </c>
      <c r="F157" s="181" t="s">
        <v>266</v>
      </c>
      <c r="G157" s="182" t="s">
        <v>230</v>
      </c>
      <c r="H157" s="183">
        <v>26.187999999999999</v>
      </c>
      <c r="I157" s="184"/>
      <c r="J157" s="185">
        <f>ROUND(I157*H157,2)</f>
        <v>0</v>
      </c>
      <c r="K157" s="186"/>
      <c r="L157" s="39"/>
      <c r="M157" s="187" t="s">
        <v>1</v>
      </c>
      <c r="N157" s="188" t="s">
        <v>42</v>
      </c>
      <c r="O157" s="71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1" t="s">
        <v>143</v>
      </c>
      <c r="AT157" s="191" t="s">
        <v>139</v>
      </c>
      <c r="AU157" s="191" t="s">
        <v>87</v>
      </c>
      <c r="AY157" s="17" t="s">
        <v>138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7" t="s">
        <v>85</v>
      </c>
      <c r="BK157" s="192">
        <f>ROUND(I157*H157,2)</f>
        <v>0</v>
      </c>
      <c r="BL157" s="17" t="s">
        <v>143</v>
      </c>
      <c r="BM157" s="191" t="s">
        <v>267</v>
      </c>
    </row>
    <row r="158" spans="1:65" s="11" customFormat="1" ht="25.9" customHeight="1">
      <c r="B158" s="165"/>
      <c r="C158" s="166"/>
      <c r="D158" s="167" t="s">
        <v>76</v>
      </c>
      <c r="E158" s="168" t="s">
        <v>268</v>
      </c>
      <c r="F158" s="168" t="s">
        <v>269</v>
      </c>
      <c r="G158" s="166"/>
      <c r="H158" s="166"/>
      <c r="I158" s="169"/>
      <c r="J158" s="170">
        <f>BK158</f>
        <v>0</v>
      </c>
      <c r="K158" s="166"/>
      <c r="L158" s="171"/>
      <c r="M158" s="172"/>
      <c r="N158" s="173"/>
      <c r="O158" s="173"/>
      <c r="P158" s="174">
        <f>P159+P169+P171+P182</f>
        <v>0</v>
      </c>
      <c r="Q158" s="173"/>
      <c r="R158" s="174">
        <f>R159+R169+R171+R182</f>
        <v>3.0279999999999998E-2</v>
      </c>
      <c r="S158" s="173"/>
      <c r="T158" s="175">
        <f>T159+T169+T171+T182</f>
        <v>2.0000000000000001E-4</v>
      </c>
      <c r="AR158" s="176" t="s">
        <v>87</v>
      </c>
      <c r="AT158" s="177" t="s">
        <v>76</v>
      </c>
      <c r="AU158" s="177" t="s">
        <v>77</v>
      </c>
      <c r="AY158" s="176" t="s">
        <v>138</v>
      </c>
      <c r="BK158" s="178">
        <f>BK159+BK169+BK171+BK182</f>
        <v>0</v>
      </c>
    </row>
    <row r="159" spans="1:65" s="11" customFormat="1" ht="22.9" customHeight="1">
      <c r="B159" s="165"/>
      <c r="C159" s="166"/>
      <c r="D159" s="167" t="s">
        <v>76</v>
      </c>
      <c r="E159" s="235" t="s">
        <v>270</v>
      </c>
      <c r="F159" s="235" t="s">
        <v>271</v>
      </c>
      <c r="G159" s="166"/>
      <c r="H159" s="166"/>
      <c r="I159" s="169"/>
      <c r="J159" s="236">
        <f>BK159</f>
        <v>0</v>
      </c>
      <c r="K159" s="166"/>
      <c r="L159" s="171"/>
      <c r="M159" s="172"/>
      <c r="N159" s="173"/>
      <c r="O159" s="173"/>
      <c r="P159" s="174">
        <f>SUM(P160:P168)</f>
        <v>0</v>
      </c>
      <c r="Q159" s="173"/>
      <c r="R159" s="174">
        <f>SUM(R160:R168)</f>
        <v>0</v>
      </c>
      <c r="S159" s="173"/>
      <c r="T159" s="175">
        <f>SUM(T160:T168)</f>
        <v>2.0000000000000001E-4</v>
      </c>
      <c r="AR159" s="176" t="s">
        <v>87</v>
      </c>
      <c r="AT159" s="177" t="s">
        <v>76</v>
      </c>
      <c r="AU159" s="177" t="s">
        <v>85</v>
      </c>
      <c r="AY159" s="176" t="s">
        <v>138</v>
      </c>
      <c r="BK159" s="178">
        <f>SUM(BK160:BK168)</f>
        <v>0</v>
      </c>
    </row>
    <row r="160" spans="1:65" s="2" customFormat="1" ht="21.75" customHeight="1">
      <c r="A160" s="34"/>
      <c r="B160" s="35"/>
      <c r="C160" s="179" t="s">
        <v>272</v>
      </c>
      <c r="D160" s="179" t="s">
        <v>139</v>
      </c>
      <c r="E160" s="180" t="s">
        <v>273</v>
      </c>
      <c r="F160" s="181" t="s">
        <v>274</v>
      </c>
      <c r="G160" s="182" t="s">
        <v>255</v>
      </c>
      <c r="H160" s="183">
        <v>2</v>
      </c>
      <c r="I160" s="184"/>
      <c r="J160" s="185">
        <f>ROUND(I160*H160,2)</f>
        <v>0</v>
      </c>
      <c r="K160" s="186"/>
      <c r="L160" s="39"/>
      <c r="M160" s="187" t="s">
        <v>1</v>
      </c>
      <c r="N160" s="188" t="s">
        <v>42</v>
      </c>
      <c r="O160" s="71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1" t="s">
        <v>226</v>
      </c>
      <c r="AT160" s="191" t="s">
        <v>139</v>
      </c>
      <c r="AU160" s="191" t="s">
        <v>87</v>
      </c>
      <c r="AY160" s="17" t="s">
        <v>138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7" t="s">
        <v>85</v>
      </c>
      <c r="BK160" s="192">
        <f>ROUND(I160*H160,2)</f>
        <v>0</v>
      </c>
      <c r="BL160" s="17" t="s">
        <v>226</v>
      </c>
      <c r="BM160" s="191" t="s">
        <v>275</v>
      </c>
    </row>
    <row r="161" spans="1:65" s="12" customFormat="1" ht="11.25">
      <c r="B161" s="193"/>
      <c r="C161" s="194"/>
      <c r="D161" s="195" t="s">
        <v>144</v>
      </c>
      <c r="E161" s="196" t="s">
        <v>1</v>
      </c>
      <c r="F161" s="197" t="s">
        <v>276</v>
      </c>
      <c r="G161" s="194"/>
      <c r="H161" s="198">
        <v>1</v>
      </c>
      <c r="I161" s="199"/>
      <c r="J161" s="194"/>
      <c r="K161" s="194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144</v>
      </c>
      <c r="AU161" s="204" t="s">
        <v>87</v>
      </c>
      <c r="AV161" s="12" t="s">
        <v>87</v>
      </c>
      <c r="AW161" s="12" t="s">
        <v>32</v>
      </c>
      <c r="AX161" s="12" t="s">
        <v>77</v>
      </c>
      <c r="AY161" s="204" t="s">
        <v>138</v>
      </c>
    </row>
    <row r="162" spans="1:65" s="12" customFormat="1" ht="11.25">
      <c r="B162" s="193"/>
      <c r="C162" s="194"/>
      <c r="D162" s="195" t="s">
        <v>144</v>
      </c>
      <c r="E162" s="196" t="s">
        <v>1</v>
      </c>
      <c r="F162" s="197" t="s">
        <v>277</v>
      </c>
      <c r="G162" s="194"/>
      <c r="H162" s="198">
        <v>1</v>
      </c>
      <c r="I162" s="199"/>
      <c r="J162" s="194"/>
      <c r="K162" s="194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144</v>
      </c>
      <c r="AU162" s="204" t="s">
        <v>87</v>
      </c>
      <c r="AV162" s="12" t="s">
        <v>87</v>
      </c>
      <c r="AW162" s="12" t="s">
        <v>32</v>
      </c>
      <c r="AX162" s="12" t="s">
        <v>77</v>
      </c>
      <c r="AY162" s="204" t="s">
        <v>138</v>
      </c>
    </row>
    <row r="163" spans="1:65" s="13" customFormat="1" ht="11.25">
      <c r="B163" s="205"/>
      <c r="C163" s="206"/>
      <c r="D163" s="195" t="s">
        <v>144</v>
      </c>
      <c r="E163" s="207" t="s">
        <v>1</v>
      </c>
      <c r="F163" s="208" t="s">
        <v>145</v>
      </c>
      <c r="G163" s="206"/>
      <c r="H163" s="209">
        <v>2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144</v>
      </c>
      <c r="AU163" s="215" t="s">
        <v>87</v>
      </c>
      <c r="AV163" s="13" t="s">
        <v>143</v>
      </c>
      <c r="AW163" s="13" t="s">
        <v>32</v>
      </c>
      <c r="AX163" s="13" t="s">
        <v>85</v>
      </c>
      <c r="AY163" s="215" t="s">
        <v>138</v>
      </c>
    </row>
    <row r="164" spans="1:65" s="2" customFormat="1" ht="16.5" customHeight="1">
      <c r="A164" s="34"/>
      <c r="B164" s="35"/>
      <c r="C164" s="237" t="s">
        <v>278</v>
      </c>
      <c r="D164" s="237" t="s">
        <v>227</v>
      </c>
      <c r="E164" s="238" t="s">
        <v>279</v>
      </c>
      <c r="F164" s="239" t="s">
        <v>280</v>
      </c>
      <c r="G164" s="240" t="s">
        <v>255</v>
      </c>
      <c r="H164" s="241">
        <v>1</v>
      </c>
      <c r="I164" s="242"/>
      <c r="J164" s="243">
        <f>ROUND(I164*H164,2)</f>
        <v>0</v>
      </c>
      <c r="K164" s="244"/>
      <c r="L164" s="245"/>
      <c r="M164" s="246" t="s">
        <v>1</v>
      </c>
      <c r="N164" s="247" t="s">
        <v>42</v>
      </c>
      <c r="O164" s="71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1" t="s">
        <v>172</v>
      </c>
      <c r="AT164" s="191" t="s">
        <v>227</v>
      </c>
      <c r="AU164" s="191" t="s">
        <v>87</v>
      </c>
      <c r="AY164" s="17" t="s">
        <v>138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7" t="s">
        <v>85</v>
      </c>
      <c r="BK164" s="192">
        <f>ROUND(I164*H164,2)</f>
        <v>0</v>
      </c>
      <c r="BL164" s="17" t="s">
        <v>226</v>
      </c>
      <c r="BM164" s="191" t="s">
        <v>281</v>
      </c>
    </row>
    <row r="165" spans="1:65" s="2" customFormat="1" ht="24.2" customHeight="1">
      <c r="A165" s="34"/>
      <c r="B165" s="35"/>
      <c r="C165" s="179" t="s">
        <v>263</v>
      </c>
      <c r="D165" s="179" t="s">
        <v>139</v>
      </c>
      <c r="E165" s="180" t="s">
        <v>282</v>
      </c>
      <c r="F165" s="181" t="s">
        <v>283</v>
      </c>
      <c r="G165" s="182" t="s">
        <v>255</v>
      </c>
      <c r="H165" s="183">
        <v>2</v>
      </c>
      <c r="I165" s="184"/>
      <c r="J165" s="185">
        <f>ROUND(I165*H165,2)</f>
        <v>0</v>
      </c>
      <c r="K165" s="186"/>
      <c r="L165" s="39"/>
      <c r="M165" s="187" t="s">
        <v>1</v>
      </c>
      <c r="N165" s="188" t="s">
        <v>42</v>
      </c>
      <c r="O165" s="71"/>
      <c r="P165" s="189">
        <f>O165*H165</f>
        <v>0</v>
      </c>
      <c r="Q165" s="189">
        <v>0</v>
      </c>
      <c r="R165" s="189">
        <f>Q165*H165</f>
        <v>0</v>
      </c>
      <c r="S165" s="189">
        <v>1E-4</v>
      </c>
      <c r="T165" s="190">
        <f>S165*H165</f>
        <v>2.0000000000000001E-4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1" t="s">
        <v>226</v>
      </c>
      <c r="AT165" s="191" t="s">
        <v>139</v>
      </c>
      <c r="AU165" s="191" t="s">
        <v>87</v>
      </c>
      <c r="AY165" s="17" t="s">
        <v>138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7" t="s">
        <v>85</v>
      </c>
      <c r="BK165" s="192">
        <f>ROUND(I165*H165,2)</f>
        <v>0</v>
      </c>
      <c r="BL165" s="17" t="s">
        <v>226</v>
      </c>
      <c r="BM165" s="191" t="s">
        <v>284</v>
      </c>
    </row>
    <row r="166" spans="1:65" s="12" customFormat="1" ht="11.25">
      <c r="B166" s="193"/>
      <c r="C166" s="194"/>
      <c r="D166" s="195" t="s">
        <v>144</v>
      </c>
      <c r="E166" s="196" t="s">
        <v>1</v>
      </c>
      <c r="F166" s="197" t="s">
        <v>285</v>
      </c>
      <c r="G166" s="194"/>
      <c r="H166" s="198">
        <v>1</v>
      </c>
      <c r="I166" s="199"/>
      <c r="J166" s="194"/>
      <c r="K166" s="194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144</v>
      </c>
      <c r="AU166" s="204" t="s">
        <v>87</v>
      </c>
      <c r="AV166" s="12" t="s">
        <v>87</v>
      </c>
      <c r="AW166" s="12" t="s">
        <v>32</v>
      </c>
      <c r="AX166" s="12" t="s">
        <v>77</v>
      </c>
      <c r="AY166" s="204" t="s">
        <v>138</v>
      </c>
    </row>
    <row r="167" spans="1:65" s="12" customFormat="1" ht="11.25">
      <c r="B167" s="193"/>
      <c r="C167" s="194"/>
      <c r="D167" s="195" t="s">
        <v>144</v>
      </c>
      <c r="E167" s="196" t="s">
        <v>1</v>
      </c>
      <c r="F167" s="197" t="s">
        <v>286</v>
      </c>
      <c r="G167" s="194"/>
      <c r="H167" s="198">
        <v>1</v>
      </c>
      <c r="I167" s="199"/>
      <c r="J167" s="194"/>
      <c r="K167" s="194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144</v>
      </c>
      <c r="AU167" s="204" t="s">
        <v>87</v>
      </c>
      <c r="AV167" s="12" t="s">
        <v>87</v>
      </c>
      <c r="AW167" s="12" t="s">
        <v>32</v>
      </c>
      <c r="AX167" s="12" t="s">
        <v>77</v>
      </c>
      <c r="AY167" s="204" t="s">
        <v>138</v>
      </c>
    </row>
    <row r="168" spans="1:65" s="13" customFormat="1" ht="11.25">
      <c r="B168" s="205"/>
      <c r="C168" s="206"/>
      <c r="D168" s="195" t="s">
        <v>144</v>
      </c>
      <c r="E168" s="207" t="s">
        <v>1</v>
      </c>
      <c r="F168" s="208" t="s">
        <v>145</v>
      </c>
      <c r="G168" s="206"/>
      <c r="H168" s="209">
        <v>2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144</v>
      </c>
      <c r="AU168" s="215" t="s">
        <v>87</v>
      </c>
      <c r="AV168" s="13" t="s">
        <v>143</v>
      </c>
      <c r="AW168" s="13" t="s">
        <v>32</v>
      </c>
      <c r="AX168" s="13" t="s">
        <v>85</v>
      </c>
      <c r="AY168" s="215" t="s">
        <v>138</v>
      </c>
    </row>
    <row r="169" spans="1:65" s="11" customFormat="1" ht="22.9" customHeight="1">
      <c r="B169" s="165"/>
      <c r="C169" s="166"/>
      <c r="D169" s="167" t="s">
        <v>76</v>
      </c>
      <c r="E169" s="235" t="s">
        <v>287</v>
      </c>
      <c r="F169" s="235" t="s">
        <v>288</v>
      </c>
      <c r="G169" s="166"/>
      <c r="H169" s="166"/>
      <c r="I169" s="169"/>
      <c r="J169" s="236">
        <f>BK169</f>
        <v>0</v>
      </c>
      <c r="K169" s="166"/>
      <c r="L169" s="171"/>
      <c r="M169" s="172"/>
      <c r="N169" s="173"/>
      <c r="O169" s="173"/>
      <c r="P169" s="174">
        <f>P170</f>
        <v>0</v>
      </c>
      <c r="Q169" s="173"/>
      <c r="R169" s="174">
        <f>R170</f>
        <v>0.03</v>
      </c>
      <c r="S169" s="173"/>
      <c r="T169" s="175">
        <f>T170</f>
        <v>0</v>
      </c>
      <c r="AR169" s="176" t="s">
        <v>87</v>
      </c>
      <c r="AT169" s="177" t="s">
        <v>76</v>
      </c>
      <c r="AU169" s="177" t="s">
        <v>85</v>
      </c>
      <c r="AY169" s="176" t="s">
        <v>138</v>
      </c>
      <c r="BK169" s="178">
        <f>BK170</f>
        <v>0</v>
      </c>
    </row>
    <row r="170" spans="1:65" s="2" customFormat="1" ht="21.75" customHeight="1">
      <c r="A170" s="34"/>
      <c r="B170" s="35"/>
      <c r="C170" s="179" t="s">
        <v>289</v>
      </c>
      <c r="D170" s="179" t="s">
        <v>139</v>
      </c>
      <c r="E170" s="180" t="s">
        <v>290</v>
      </c>
      <c r="F170" s="181" t="s">
        <v>291</v>
      </c>
      <c r="G170" s="182" t="s">
        <v>255</v>
      </c>
      <c r="H170" s="183">
        <v>2</v>
      </c>
      <c r="I170" s="184"/>
      <c r="J170" s="185">
        <f>ROUND(I170*H170,2)</f>
        <v>0</v>
      </c>
      <c r="K170" s="186"/>
      <c r="L170" s="39"/>
      <c r="M170" s="187" t="s">
        <v>1</v>
      </c>
      <c r="N170" s="188" t="s">
        <v>42</v>
      </c>
      <c r="O170" s="71"/>
      <c r="P170" s="189">
        <f>O170*H170</f>
        <v>0</v>
      </c>
      <c r="Q170" s="189">
        <v>1.4999999999999999E-2</v>
      </c>
      <c r="R170" s="189">
        <f>Q170*H170</f>
        <v>0.03</v>
      </c>
      <c r="S170" s="189">
        <v>0</v>
      </c>
      <c r="T170" s="190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1" t="s">
        <v>226</v>
      </c>
      <c r="AT170" s="191" t="s">
        <v>139</v>
      </c>
      <c r="AU170" s="191" t="s">
        <v>87</v>
      </c>
      <c r="AY170" s="17" t="s">
        <v>138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7" t="s">
        <v>85</v>
      </c>
      <c r="BK170" s="192">
        <f>ROUND(I170*H170,2)</f>
        <v>0</v>
      </c>
      <c r="BL170" s="17" t="s">
        <v>226</v>
      </c>
      <c r="BM170" s="191" t="s">
        <v>292</v>
      </c>
    </row>
    <row r="171" spans="1:65" s="11" customFormat="1" ht="22.9" customHeight="1">
      <c r="B171" s="165"/>
      <c r="C171" s="166"/>
      <c r="D171" s="167" t="s">
        <v>76</v>
      </c>
      <c r="E171" s="235" t="s">
        <v>293</v>
      </c>
      <c r="F171" s="235" t="s">
        <v>294</v>
      </c>
      <c r="G171" s="166"/>
      <c r="H171" s="166"/>
      <c r="I171" s="169"/>
      <c r="J171" s="236">
        <f>BK171</f>
        <v>0</v>
      </c>
      <c r="K171" s="166"/>
      <c r="L171" s="171"/>
      <c r="M171" s="172"/>
      <c r="N171" s="173"/>
      <c r="O171" s="173"/>
      <c r="P171" s="174">
        <f>SUM(P172:P181)</f>
        <v>0</v>
      </c>
      <c r="Q171" s="173"/>
      <c r="R171" s="174">
        <f>SUM(R172:R181)</f>
        <v>0</v>
      </c>
      <c r="S171" s="173"/>
      <c r="T171" s="175">
        <f>SUM(T172:T181)</f>
        <v>0</v>
      </c>
      <c r="AR171" s="176" t="s">
        <v>85</v>
      </c>
      <c r="AT171" s="177" t="s">
        <v>76</v>
      </c>
      <c r="AU171" s="177" t="s">
        <v>85</v>
      </c>
      <c r="AY171" s="176" t="s">
        <v>138</v>
      </c>
      <c r="BK171" s="178">
        <f>SUM(BK172:BK181)</f>
        <v>0</v>
      </c>
    </row>
    <row r="172" spans="1:65" s="2" customFormat="1" ht="24.2" customHeight="1">
      <c r="A172" s="34"/>
      <c r="B172" s="35"/>
      <c r="C172" s="179" t="s">
        <v>295</v>
      </c>
      <c r="D172" s="179" t="s">
        <v>139</v>
      </c>
      <c r="E172" s="180" t="s">
        <v>296</v>
      </c>
      <c r="F172" s="181" t="s">
        <v>297</v>
      </c>
      <c r="G172" s="182" t="s">
        <v>142</v>
      </c>
      <c r="H172" s="183">
        <v>1</v>
      </c>
      <c r="I172" s="184"/>
      <c r="J172" s="185">
        <f>ROUND(I172*H172,2)</f>
        <v>0</v>
      </c>
      <c r="K172" s="186"/>
      <c r="L172" s="39"/>
      <c r="M172" s="187" t="s">
        <v>1</v>
      </c>
      <c r="N172" s="188" t="s">
        <v>42</v>
      </c>
      <c r="O172" s="71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1" t="s">
        <v>143</v>
      </c>
      <c r="AT172" s="191" t="s">
        <v>139</v>
      </c>
      <c r="AU172" s="191" t="s">
        <v>87</v>
      </c>
      <c r="AY172" s="17" t="s">
        <v>138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7" t="s">
        <v>85</v>
      </c>
      <c r="BK172" s="192">
        <f>ROUND(I172*H172,2)</f>
        <v>0</v>
      </c>
      <c r="BL172" s="17" t="s">
        <v>143</v>
      </c>
      <c r="BM172" s="191" t="s">
        <v>298</v>
      </c>
    </row>
    <row r="173" spans="1:65" s="2" customFormat="1" ht="107.25">
      <c r="A173" s="34"/>
      <c r="B173" s="35"/>
      <c r="C173" s="36"/>
      <c r="D173" s="195" t="s">
        <v>299</v>
      </c>
      <c r="E173" s="36"/>
      <c r="F173" s="248" t="s">
        <v>300</v>
      </c>
      <c r="G173" s="36"/>
      <c r="H173" s="36"/>
      <c r="I173" s="249"/>
      <c r="J173" s="36"/>
      <c r="K173" s="36"/>
      <c r="L173" s="39"/>
      <c r="M173" s="250"/>
      <c r="N173" s="251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299</v>
      </c>
      <c r="AU173" s="17" t="s">
        <v>87</v>
      </c>
    </row>
    <row r="174" spans="1:65" s="14" customFormat="1" ht="11.25">
      <c r="B174" s="216"/>
      <c r="C174" s="217"/>
      <c r="D174" s="195" t="s">
        <v>144</v>
      </c>
      <c r="E174" s="218" t="s">
        <v>1</v>
      </c>
      <c r="F174" s="219" t="s">
        <v>301</v>
      </c>
      <c r="G174" s="217"/>
      <c r="H174" s="218" t="s">
        <v>1</v>
      </c>
      <c r="I174" s="220"/>
      <c r="J174" s="217"/>
      <c r="K174" s="217"/>
      <c r="L174" s="221"/>
      <c r="M174" s="222"/>
      <c r="N174" s="223"/>
      <c r="O174" s="223"/>
      <c r="P174" s="223"/>
      <c r="Q174" s="223"/>
      <c r="R174" s="223"/>
      <c r="S174" s="223"/>
      <c r="T174" s="224"/>
      <c r="AT174" s="225" t="s">
        <v>144</v>
      </c>
      <c r="AU174" s="225" t="s">
        <v>87</v>
      </c>
      <c r="AV174" s="14" t="s">
        <v>85</v>
      </c>
      <c r="AW174" s="14" t="s">
        <v>32</v>
      </c>
      <c r="AX174" s="14" t="s">
        <v>77</v>
      </c>
      <c r="AY174" s="225" t="s">
        <v>138</v>
      </c>
    </row>
    <row r="175" spans="1:65" s="14" customFormat="1" ht="11.25">
      <c r="B175" s="216"/>
      <c r="C175" s="217"/>
      <c r="D175" s="195" t="s">
        <v>144</v>
      </c>
      <c r="E175" s="218" t="s">
        <v>1</v>
      </c>
      <c r="F175" s="219" t="s">
        <v>302</v>
      </c>
      <c r="G175" s="217"/>
      <c r="H175" s="218" t="s">
        <v>1</v>
      </c>
      <c r="I175" s="220"/>
      <c r="J175" s="217"/>
      <c r="K175" s="217"/>
      <c r="L175" s="221"/>
      <c r="M175" s="222"/>
      <c r="N175" s="223"/>
      <c r="O175" s="223"/>
      <c r="P175" s="223"/>
      <c r="Q175" s="223"/>
      <c r="R175" s="223"/>
      <c r="S175" s="223"/>
      <c r="T175" s="224"/>
      <c r="AT175" s="225" t="s">
        <v>144</v>
      </c>
      <c r="AU175" s="225" t="s">
        <v>87</v>
      </c>
      <c r="AV175" s="14" t="s">
        <v>85</v>
      </c>
      <c r="AW175" s="14" t="s">
        <v>32</v>
      </c>
      <c r="AX175" s="14" t="s">
        <v>77</v>
      </c>
      <c r="AY175" s="225" t="s">
        <v>138</v>
      </c>
    </row>
    <row r="176" spans="1:65" s="14" customFormat="1" ht="11.25">
      <c r="B176" s="216"/>
      <c r="C176" s="217"/>
      <c r="D176" s="195" t="s">
        <v>144</v>
      </c>
      <c r="E176" s="218" t="s">
        <v>1</v>
      </c>
      <c r="F176" s="219" t="s">
        <v>303</v>
      </c>
      <c r="G176" s="217"/>
      <c r="H176" s="218" t="s">
        <v>1</v>
      </c>
      <c r="I176" s="220"/>
      <c r="J176" s="217"/>
      <c r="K176" s="217"/>
      <c r="L176" s="221"/>
      <c r="M176" s="222"/>
      <c r="N176" s="223"/>
      <c r="O176" s="223"/>
      <c r="P176" s="223"/>
      <c r="Q176" s="223"/>
      <c r="R176" s="223"/>
      <c r="S176" s="223"/>
      <c r="T176" s="224"/>
      <c r="AT176" s="225" t="s">
        <v>144</v>
      </c>
      <c r="AU176" s="225" t="s">
        <v>87</v>
      </c>
      <c r="AV176" s="14" t="s">
        <v>85</v>
      </c>
      <c r="AW176" s="14" t="s">
        <v>32</v>
      </c>
      <c r="AX176" s="14" t="s">
        <v>77</v>
      </c>
      <c r="AY176" s="225" t="s">
        <v>138</v>
      </c>
    </row>
    <row r="177" spans="1:65" s="14" customFormat="1" ht="22.5">
      <c r="B177" s="216"/>
      <c r="C177" s="217"/>
      <c r="D177" s="195" t="s">
        <v>144</v>
      </c>
      <c r="E177" s="218" t="s">
        <v>1</v>
      </c>
      <c r="F177" s="219" t="s">
        <v>304</v>
      </c>
      <c r="G177" s="217"/>
      <c r="H177" s="218" t="s">
        <v>1</v>
      </c>
      <c r="I177" s="220"/>
      <c r="J177" s="217"/>
      <c r="K177" s="217"/>
      <c r="L177" s="221"/>
      <c r="M177" s="222"/>
      <c r="N177" s="223"/>
      <c r="O177" s="223"/>
      <c r="P177" s="223"/>
      <c r="Q177" s="223"/>
      <c r="R177" s="223"/>
      <c r="S177" s="223"/>
      <c r="T177" s="224"/>
      <c r="AT177" s="225" t="s">
        <v>144</v>
      </c>
      <c r="AU177" s="225" t="s">
        <v>87</v>
      </c>
      <c r="AV177" s="14" t="s">
        <v>85</v>
      </c>
      <c r="AW177" s="14" t="s">
        <v>32</v>
      </c>
      <c r="AX177" s="14" t="s">
        <v>77</v>
      </c>
      <c r="AY177" s="225" t="s">
        <v>138</v>
      </c>
    </row>
    <row r="178" spans="1:65" s="14" customFormat="1" ht="11.25">
      <c r="B178" s="216"/>
      <c r="C178" s="217"/>
      <c r="D178" s="195" t="s">
        <v>144</v>
      </c>
      <c r="E178" s="218" t="s">
        <v>1</v>
      </c>
      <c r="F178" s="219" t="s">
        <v>305</v>
      </c>
      <c r="G178" s="217"/>
      <c r="H178" s="218" t="s">
        <v>1</v>
      </c>
      <c r="I178" s="220"/>
      <c r="J178" s="217"/>
      <c r="K178" s="217"/>
      <c r="L178" s="221"/>
      <c r="M178" s="222"/>
      <c r="N178" s="223"/>
      <c r="O178" s="223"/>
      <c r="P178" s="223"/>
      <c r="Q178" s="223"/>
      <c r="R178" s="223"/>
      <c r="S178" s="223"/>
      <c r="T178" s="224"/>
      <c r="AT178" s="225" t="s">
        <v>144</v>
      </c>
      <c r="AU178" s="225" t="s">
        <v>87</v>
      </c>
      <c r="AV178" s="14" t="s">
        <v>85</v>
      </c>
      <c r="AW178" s="14" t="s">
        <v>32</v>
      </c>
      <c r="AX178" s="14" t="s">
        <v>77</v>
      </c>
      <c r="AY178" s="225" t="s">
        <v>138</v>
      </c>
    </row>
    <row r="179" spans="1:65" s="14" customFormat="1" ht="22.5">
      <c r="B179" s="216"/>
      <c r="C179" s="217"/>
      <c r="D179" s="195" t="s">
        <v>144</v>
      </c>
      <c r="E179" s="218" t="s">
        <v>1</v>
      </c>
      <c r="F179" s="219" t="s">
        <v>306</v>
      </c>
      <c r="G179" s="217"/>
      <c r="H179" s="218" t="s">
        <v>1</v>
      </c>
      <c r="I179" s="220"/>
      <c r="J179" s="217"/>
      <c r="K179" s="217"/>
      <c r="L179" s="221"/>
      <c r="M179" s="222"/>
      <c r="N179" s="223"/>
      <c r="O179" s="223"/>
      <c r="P179" s="223"/>
      <c r="Q179" s="223"/>
      <c r="R179" s="223"/>
      <c r="S179" s="223"/>
      <c r="T179" s="224"/>
      <c r="AT179" s="225" t="s">
        <v>144</v>
      </c>
      <c r="AU179" s="225" t="s">
        <v>87</v>
      </c>
      <c r="AV179" s="14" t="s">
        <v>85</v>
      </c>
      <c r="AW179" s="14" t="s">
        <v>32</v>
      </c>
      <c r="AX179" s="14" t="s">
        <v>77</v>
      </c>
      <c r="AY179" s="225" t="s">
        <v>138</v>
      </c>
    </row>
    <row r="180" spans="1:65" s="12" customFormat="1" ht="11.25">
      <c r="B180" s="193"/>
      <c r="C180" s="194"/>
      <c r="D180" s="195" t="s">
        <v>144</v>
      </c>
      <c r="E180" s="196" t="s">
        <v>1</v>
      </c>
      <c r="F180" s="197" t="s">
        <v>85</v>
      </c>
      <c r="G180" s="194"/>
      <c r="H180" s="198">
        <v>1</v>
      </c>
      <c r="I180" s="199"/>
      <c r="J180" s="194"/>
      <c r="K180" s="194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144</v>
      </c>
      <c r="AU180" s="204" t="s">
        <v>87</v>
      </c>
      <c r="AV180" s="12" t="s">
        <v>87</v>
      </c>
      <c r="AW180" s="12" t="s">
        <v>32</v>
      </c>
      <c r="AX180" s="12" t="s">
        <v>77</v>
      </c>
      <c r="AY180" s="204" t="s">
        <v>138</v>
      </c>
    </row>
    <row r="181" spans="1:65" s="13" customFormat="1" ht="11.25">
      <c r="B181" s="205"/>
      <c r="C181" s="206"/>
      <c r="D181" s="195" t="s">
        <v>144</v>
      </c>
      <c r="E181" s="207" t="s">
        <v>1</v>
      </c>
      <c r="F181" s="208" t="s">
        <v>145</v>
      </c>
      <c r="G181" s="206"/>
      <c r="H181" s="209">
        <v>1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144</v>
      </c>
      <c r="AU181" s="215" t="s">
        <v>87</v>
      </c>
      <c r="AV181" s="13" t="s">
        <v>143</v>
      </c>
      <c r="AW181" s="13" t="s">
        <v>32</v>
      </c>
      <c r="AX181" s="13" t="s">
        <v>85</v>
      </c>
      <c r="AY181" s="215" t="s">
        <v>138</v>
      </c>
    </row>
    <row r="182" spans="1:65" s="11" customFormat="1" ht="22.9" customHeight="1">
      <c r="B182" s="165"/>
      <c r="C182" s="166"/>
      <c r="D182" s="167" t="s">
        <v>76</v>
      </c>
      <c r="E182" s="235" t="s">
        <v>307</v>
      </c>
      <c r="F182" s="235" t="s">
        <v>308</v>
      </c>
      <c r="G182" s="166"/>
      <c r="H182" s="166"/>
      <c r="I182" s="169"/>
      <c r="J182" s="236">
        <f>BK182</f>
        <v>0</v>
      </c>
      <c r="K182" s="166"/>
      <c r="L182" s="171"/>
      <c r="M182" s="172"/>
      <c r="N182" s="173"/>
      <c r="O182" s="173"/>
      <c r="P182" s="174">
        <f>P183</f>
        <v>0</v>
      </c>
      <c r="Q182" s="173"/>
      <c r="R182" s="174">
        <f>R183</f>
        <v>2.7999999999999998E-4</v>
      </c>
      <c r="S182" s="173"/>
      <c r="T182" s="175">
        <f>T183</f>
        <v>0</v>
      </c>
      <c r="AR182" s="176" t="s">
        <v>87</v>
      </c>
      <c r="AT182" s="177" t="s">
        <v>76</v>
      </c>
      <c r="AU182" s="177" t="s">
        <v>85</v>
      </c>
      <c r="AY182" s="176" t="s">
        <v>138</v>
      </c>
      <c r="BK182" s="178">
        <f>BK183</f>
        <v>0</v>
      </c>
    </row>
    <row r="183" spans="1:65" s="2" customFormat="1" ht="24.2" customHeight="1">
      <c r="A183" s="34"/>
      <c r="B183" s="35"/>
      <c r="C183" s="179" t="s">
        <v>256</v>
      </c>
      <c r="D183" s="179" t="s">
        <v>139</v>
      </c>
      <c r="E183" s="180" t="s">
        <v>309</v>
      </c>
      <c r="F183" s="181" t="s">
        <v>310</v>
      </c>
      <c r="G183" s="182" t="s">
        <v>142</v>
      </c>
      <c r="H183" s="183">
        <v>2</v>
      </c>
      <c r="I183" s="184"/>
      <c r="J183" s="185">
        <f>ROUND(I183*H183,2)</f>
        <v>0</v>
      </c>
      <c r="K183" s="186"/>
      <c r="L183" s="39"/>
      <c r="M183" s="252" t="s">
        <v>1</v>
      </c>
      <c r="N183" s="253" t="s">
        <v>42</v>
      </c>
      <c r="O183" s="254"/>
      <c r="P183" s="255">
        <f>O183*H183</f>
        <v>0</v>
      </c>
      <c r="Q183" s="255">
        <v>1.3999999999999999E-4</v>
      </c>
      <c r="R183" s="255">
        <f>Q183*H183</f>
        <v>2.7999999999999998E-4</v>
      </c>
      <c r="S183" s="255">
        <v>0</v>
      </c>
      <c r="T183" s="25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1" t="s">
        <v>226</v>
      </c>
      <c r="AT183" s="191" t="s">
        <v>139</v>
      </c>
      <c r="AU183" s="191" t="s">
        <v>87</v>
      </c>
      <c r="AY183" s="17" t="s">
        <v>138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7" t="s">
        <v>85</v>
      </c>
      <c r="BK183" s="192">
        <f>ROUND(I183*H183,2)</f>
        <v>0</v>
      </c>
      <c r="BL183" s="17" t="s">
        <v>226</v>
      </c>
      <c r="BM183" s="191" t="s">
        <v>311</v>
      </c>
    </row>
    <row r="184" spans="1:65" s="2" customFormat="1" ht="6.95" customHeight="1">
      <c r="A184" s="34"/>
      <c r="B184" s="54"/>
      <c r="C184" s="55"/>
      <c r="D184" s="55"/>
      <c r="E184" s="55"/>
      <c r="F184" s="55"/>
      <c r="G184" s="55"/>
      <c r="H184" s="55"/>
      <c r="I184" s="55"/>
      <c r="J184" s="55"/>
      <c r="K184" s="55"/>
      <c r="L184" s="39"/>
      <c r="M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</row>
  </sheetData>
  <sheetProtection algorithmName="SHA-512" hashValue="PUYBUn0ZiqdGeUj+fP5gtevq2cFYByH8gNxjBrJx23KQInteWCvZ4dkb4j9bf70wzT4bfDo8fs6EyqOKK+5mrg==" saltValue="WayTdQgUbgw/8y+VYtjHbaPJ6ZTm2CWxduh5CnfMb05PEGVB6j2V++kSZ+CVOC/a3CQ+okTmE0shm6fO9ewNjQ==" spinCount="100000" sheet="1" objects="1" scenarios="1" formatColumns="0" formatRows="0" autoFilter="0"/>
  <autoFilter ref="C125:K183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7" t="s">
        <v>93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87</v>
      </c>
    </row>
    <row r="4" spans="1:46" s="1" customFormat="1" ht="24.95" customHeight="1">
      <c r="B4" s="20"/>
      <c r="D4" s="110" t="s">
        <v>109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302" t="str">
        <f>'Rekapitulace stavby'!K6</f>
        <v>Kaple Panny Marie Bolestné - dokončení díla</v>
      </c>
      <c r="F7" s="303"/>
      <c r="G7" s="303"/>
      <c r="H7" s="303"/>
      <c r="L7" s="20"/>
    </row>
    <row r="8" spans="1:46" s="2" customFormat="1" ht="12" customHeight="1">
      <c r="A8" s="34"/>
      <c r="B8" s="39"/>
      <c r="C8" s="34"/>
      <c r="D8" s="112" t="s">
        <v>110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4" t="s">
        <v>312</v>
      </c>
      <c r="F9" s="305"/>
      <c r="G9" s="305"/>
      <c r="H9" s="30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4. 7. 2024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6" t="str">
        <f>'Rekapitulace stavby'!E14</f>
        <v>Vyplň údaj</v>
      </c>
      <c r="F18" s="307"/>
      <c r="G18" s="307"/>
      <c r="H18" s="307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3.25" customHeight="1">
      <c r="A27" s="115"/>
      <c r="B27" s="116"/>
      <c r="C27" s="115"/>
      <c r="D27" s="115"/>
      <c r="E27" s="308" t="s">
        <v>112</v>
      </c>
      <c r="F27" s="308"/>
      <c r="G27" s="308"/>
      <c r="H27" s="308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37</v>
      </c>
      <c r="E30" s="34"/>
      <c r="F30" s="34"/>
      <c r="G30" s="34"/>
      <c r="H30" s="34"/>
      <c r="I30" s="34"/>
      <c r="J30" s="120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39</v>
      </c>
      <c r="G32" s="34"/>
      <c r="H32" s="34"/>
      <c r="I32" s="121" t="s">
        <v>38</v>
      </c>
      <c r="J32" s="121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41</v>
      </c>
      <c r="E33" s="112" t="s">
        <v>42</v>
      </c>
      <c r="F33" s="123">
        <f>ROUND((SUM(BE120:BE138)),  2)</f>
        <v>0</v>
      </c>
      <c r="G33" s="34"/>
      <c r="H33" s="34"/>
      <c r="I33" s="124">
        <v>0.21</v>
      </c>
      <c r="J33" s="123">
        <f>ROUND(((SUM(BE120:BE138))*I33),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43</v>
      </c>
      <c r="F34" s="123">
        <f>ROUND((SUM(BF120:BF138)),  2)</f>
        <v>0</v>
      </c>
      <c r="G34" s="34"/>
      <c r="H34" s="34"/>
      <c r="I34" s="124">
        <v>0.12</v>
      </c>
      <c r="J34" s="123">
        <f>ROUND(((SUM(BF120:BF138))*I34),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44</v>
      </c>
      <c r="F35" s="123">
        <f>ROUND((SUM(BG120:BG138)),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45</v>
      </c>
      <c r="F36" s="123">
        <f>ROUND((SUM(BH120:BH138)),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46</v>
      </c>
      <c r="F37" s="123">
        <f>ROUND((SUM(BI120:BI138)),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47</v>
      </c>
      <c r="E39" s="127"/>
      <c r="F39" s="127"/>
      <c r="G39" s="128" t="s">
        <v>48</v>
      </c>
      <c r="H39" s="129" t="s">
        <v>49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50</v>
      </c>
      <c r="E50" s="133"/>
      <c r="F50" s="133"/>
      <c r="G50" s="132" t="s">
        <v>51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52</v>
      </c>
      <c r="E61" s="135"/>
      <c r="F61" s="136" t="s">
        <v>53</v>
      </c>
      <c r="G61" s="134" t="s">
        <v>52</v>
      </c>
      <c r="H61" s="135"/>
      <c r="I61" s="135"/>
      <c r="J61" s="137" t="s">
        <v>53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54</v>
      </c>
      <c r="E65" s="138"/>
      <c r="F65" s="138"/>
      <c r="G65" s="132" t="s">
        <v>55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52</v>
      </c>
      <c r="E76" s="135"/>
      <c r="F76" s="136" t="s">
        <v>53</v>
      </c>
      <c r="G76" s="134" t="s">
        <v>52</v>
      </c>
      <c r="H76" s="135"/>
      <c r="I76" s="135"/>
      <c r="J76" s="137" t="s">
        <v>53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9" t="str">
        <f>E7</f>
        <v>Kaple Panny Marie Bolestné - dokončení díla</v>
      </c>
      <c r="F85" s="310"/>
      <c r="G85" s="310"/>
      <c r="H85" s="310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110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1" t="str">
        <f>E9</f>
        <v>SO 02 - Statika a krov</v>
      </c>
      <c r="F87" s="311"/>
      <c r="G87" s="311"/>
      <c r="H87" s="311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Kámen</v>
      </c>
      <c r="G89" s="36"/>
      <c r="H89" s="36"/>
      <c r="I89" s="29" t="s">
        <v>22</v>
      </c>
      <c r="J89" s="66" t="str">
        <f>IF(J12="","",J12)</f>
        <v>4. 7. 2024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40.15" customHeight="1">
      <c r="A91" s="34"/>
      <c r="B91" s="35"/>
      <c r="C91" s="29" t="s">
        <v>24</v>
      </c>
      <c r="D91" s="36"/>
      <c r="E91" s="36"/>
      <c r="F91" s="27" t="str">
        <f>E15</f>
        <v>Kraj Vysočina</v>
      </c>
      <c r="G91" s="36"/>
      <c r="H91" s="36"/>
      <c r="I91" s="29" t="s">
        <v>30</v>
      </c>
      <c r="J91" s="32" t="str">
        <f>E21</f>
        <v>Ing. arch. Martin Laštovička, Husova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114</v>
      </c>
      <c r="D94" s="144"/>
      <c r="E94" s="144"/>
      <c r="F94" s="144"/>
      <c r="G94" s="144"/>
      <c r="H94" s="144"/>
      <c r="I94" s="144"/>
      <c r="J94" s="145" t="s">
        <v>115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116</v>
      </c>
      <c r="D96" s="36"/>
      <c r="E96" s="36"/>
      <c r="F96" s="36"/>
      <c r="G96" s="36"/>
      <c r="H96" s="36"/>
      <c r="I96" s="36"/>
      <c r="J96" s="84">
        <f>J120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117</v>
      </c>
    </row>
    <row r="97" spans="1:31" s="9" customFormat="1" ht="24.95" customHeight="1">
      <c r="B97" s="147"/>
      <c r="C97" s="148"/>
      <c r="D97" s="149" t="s">
        <v>313</v>
      </c>
      <c r="E97" s="150"/>
      <c r="F97" s="150"/>
      <c r="G97" s="150"/>
      <c r="H97" s="150"/>
      <c r="I97" s="150"/>
      <c r="J97" s="151">
        <f>J121</f>
        <v>0</v>
      </c>
      <c r="K97" s="148"/>
      <c r="L97" s="152"/>
    </row>
    <row r="98" spans="1:31" s="9" customFormat="1" ht="24.95" customHeight="1">
      <c r="B98" s="147"/>
      <c r="C98" s="148"/>
      <c r="D98" s="149" t="s">
        <v>211</v>
      </c>
      <c r="E98" s="150"/>
      <c r="F98" s="150"/>
      <c r="G98" s="150"/>
      <c r="H98" s="150"/>
      <c r="I98" s="150"/>
      <c r="J98" s="151">
        <f>J128</f>
        <v>0</v>
      </c>
      <c r="K98" s="148"/>
      <c r="L98" s="152"/>
    </row>
    <row r="99" spans="1:31" s="15" customFormat="1" ht="19.899999999999999" customHeight="1">
      <c r="B99" s="229"/>
      <c r="C99" s="230"/>
      <c r="D99" s="231" t="s">
        <v>212</v>
      </c>
      <c r="E99" s="232"/>
      <c r="F99" s="232"/>
      <c r="G99" s="232"/>
      <c r="H99" s="232"/>
      <c r="I99" s="232"/>
      <c r="J99" s="233">
        <f>J129</f>
        <v>0</v>
      </c>
      <c r="K99" s="230"/>
      <c r="L99" s="234"/>
    </row>
    <row r="100" spans="1:31" s="15" customFormat="1" ht="19.899999999999999" customHeight="1">
      <c r="B100" s="229"/>
      <c r="C100" s="230"/>
      <c r="D100" s="231" t="s">
        <v>314</v>
      </c>
      <c r="E100" s="232"/>
      <c r="F100" s="232"/>
      <c r="G100" s="232"/>
      <c r="H100" s="232"/>
      <c r="I100" s="232"/>
      <c r="J100" s="233">
        <f>J132</f>
        <v>0</v>
      </c>
      <c r="K100" s="230"/>
      <c r="L100" s="234"/>
    </row>
    <row r="101" spans="1:31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>
      <c r="A107" s="34"/>
      <c r="B107" s="35"/>
      <c r="C107" s="23" t="s">
        <v>123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309" t="str">
        <f>E7</f>
        <v>Kaple Panny Marie Bolestné - dokončení díla</v>
      </c>
      <c r="F110" s="310"/>
      <c r="G110" s="310"/>
      <c r="H110" s="310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110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261" t="str">
        <f>E9</f>
        <v>SO 02 - Statika a krov</v>
      </c>
      <c r="F112" s="311"/>
      <c r="G112" s="311"/>
      <c r="H112" s="311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20</v>
      </c>
      <c r="D114" s="36"/>
      <c r="E114" s="36"/>
      <c r="F114" s="27" t="str">
        <f>F12</f>
        <v>Kámen</v>
      </c>
      <c r="G114" s="36"/>
      <c r="H114" s="36"/>
      <c r="I114" s="29" t="s">
        <v>22</v>
      </c>
      <c r="J114" s="66" t="str">
        <f>IF(J12="","",J12)</f>
        <v>4. 7. 2024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40.15" customHeight="1">
      <c r="A116" s="34"/>
      <c r="B116" s="35"/>
      <c r="C116" s="29" t="s">
        <v>24</v>
      </c>
      <c r="D116" s="36"/>
      <c r="E116" s="36"/>
      <c r="F116" s="27" t="str">
        <f>E15</f>
        <v>Kraj Vysočina</v>
      </c>
      <c r="G116" s="36"/>
      <c r="H116" s="36"/>
      <c r="I116" s="29" t="s">
        <v>30</v>
      </c>
      <c r="J116" s="32" t="str">
        <f>E21</f>
        <v>Ing. arch. Martin Laštovička, Husova 12, Jihlava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28</v>
      </c>
      <c r="D117" s="36"/>
      <c r="E117" s="36"/>
      <c r="F117" s="27" t="str">
        <f>IF(E18="","",E18)</f>
        <v>Vyplň údaj</v>
      </c>
      <c r="G117" s="36"/>
      <c r="H117" s="36"/>
      <c r="I117" s="29" t="s">
        <v>33</v>
      </c>
      <c r="J117" s="32" t="str">
        <f>E24</f>
        <v xml:space="preserve"> 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0" customFormat="1" ht="29.25" customHeight="1">
      <c r="A119" s="153"/>
      <c r="B119" s="154"/>
      <c r="C119" s="155" t="s">
        <v>124</v>
      </c>
      <c r="D119" s="156" t="s">
        <v>62</v>
      </c>
      <c r="E119" s="156" t="s">
        <v>58</v>
      </c>
      <c r="F119" s="156" t="s">
        <v>59</v>
      </c>
      <c r="G119" s="156" t="s">
        <v>125</v>
      </c>
      <c r="H119" s="156" t="s">
        <v>126</v>
      </c>
      <c r="I119" s="156" t="s">
        <v>127</v>
      </c>
      <c r="J119" s="157" t="s">
        <v>115</v>
      </c>
      <c r="K119" s="158" t="s">
        <v>128</v>
      </c>
      <c r="L119" s="159"/>
      <c r="M119" s="75" t="s">
        <v>1</v>
      </c>
      <c r="N119" s="76" t="s">
        <v>41</v>
      </c>
      <c r="O119" s="76" t="s">
        <v>129</v>
      </c>
      <c r="P119" s="76" t="s">
        <v>130</v>
      </c>
      <c r="Q119" s="76" t="s">
        <v>131</v>
      </c>
      <c r="R119" s="76" t="s">
        <v>132</v>
      </c>
      <c r="S119" s="76" t="s">
        <v>133</v>
      </c>
      <c r="T119" s="77" t="s">
        <v>134</v>
      </c>
      <c r="U119" s="153"/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153"/>
    </row>
    <row r="120" spans="1:65" s="2" customFormat="1" ht="22.9" customHeight="1">
      <c r="A120" s="34"/>
      <c r="B120" s="35"/>
      <c r="C120" s="82" t="s">
        <v>135</v>
      </c>
      <c r="D120" s="36"/>
      <c r="E120" s="36"/>
      <c r="F120" s="36"/>
      <c r="G120" s="36"/>
      <c r="H120" s="36"/>
      <c r="I120" s="36"/>
      <c r="J120" s="160">
        <f>BK120</f>
        <v>0</v>
      </c>
      <c r="K120" s="36"/>
      <c r="L120" s="39"/>
      <c r="M120" s="78"/>
      <c r="N120" s="161"/>
      <c r="O120" s="79"/>
      <c r="P120" s="162">
        <f>P121+P128</f>
        <v>0</v>
      </c>
      <c r="Q120" s="79"/>
      <c r="R120" s="162">
        <f>R121+R128</f>
        <v>4.0534000000000001E-2</v>
      </c>
      <c r="S120" s="79"/>
      <c r="T120" s="163">
        <f>T121+T128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76</v>
      </c>
      <c r="AU120" s="17" t="s">
        <v>117</v>
      </c>
      <c r="BK120" s="164">
        <f>BK121+BK128</f>
        <v>0</v>
      </c>
    </row>
    <row r="121" spans="1:65" s="11" customFormat="1" ht="25.9" customHeight="1">
      <c r="B121" s="165"/>
      <c r="C121" s="166"/>
      <c r="D121" s="167" t="s">
        <v>76</v>
      </c>
      <c r="E121" s="168" t="s">
        <v>307</v>
      </c>
      <c r="F121" s="168" t="s">
        <v>308</v>
      </c>
      <c r="G121" s="166"/>
      <c r="H121" s="166"/>
      <c r="I121" s="169"/>
      <c r="J121" s="170">
        <f>BK121</f>
        <v>0</v>
      </c>
      <c r="K121" s="166"/>
      <c r="L121" s="171"/>
      <c r="M121" s="172"/>
      <c r="N121" s="173"/>
      <c r="O121" s="173"/>
      <c r="P121" s="174">
        <f>SUM(P122:P127)</f>
        <v>0</v>
      </c>
      <c r="Q121" s="173"/>
      <c r="R121" s="174">
        <f>SUM(R122:R127)</f>
        <v>1.7653999999999996E-2</v>
      </c>
      <c r="S121" s="173"/>
      <c r="T121" s="175">
        <f>SUM(T122:T127)</f>
        <v>0</v>
      </c>
      <c r="AR121" s="176" t="s">
        <v>87</v>
      </c>
      <c r="AT121" s="177" t="s">
        <v>76</v>
      </c>
      <c r="AU121" s="177" t="s">
        <v>77</v>
      </c>
      <c r="AY121" s="176" t="s">
        <v>138</v>
      </c>
      <c r="BK121" s="178">
        <f>SUM(BK122:BK127)</f>
        <v>0</v>
      </c>
    </row>
    <row r="122" spans="1:65" s="2" customFormat="1" ht="24.2" customHeight="1">
      <c r="A122" s="34"/>
      <c r="B122" s="35"/>
      <c r="C122" s="179" t="s">
        <v>315</v>
      </c>
      <c r="D122" s="179" t="s">
        <v>139</v>
      </c>
      <c r="E122" s="180" t="s">
        <v>316</v>
      </c>
      <c r="F122" s="181" t="s">
        <v>317</v>
      </c>
      <c r="G122" s="182" t="s">
        <v>236</v>
      </c>
      <c r="H122" s="183">
        <v>63.05</v>
      </c>
      <c r="I122" s="184"/>
      <c r="J122" s="185">
        <f>ROUND(I122*H122,2)</f>
        <v>0</v>
      </c>
      <c r="K122" s="186"/>
      <c r="L122" s="39"/>
      <c r="M122" s="187" t="s">
        <v>1</v>
      </c>
      <c r="N122" s="188" t="s">
        <v>42</v>
      </c>
      <c r="O122" s="71"/>
      <c r="P122" s="189">
        <f>O122*H122</f>
        <v>0</v>
      </c>
      <c r="Q122" s="189">
        <v>1.3999999999999999E-4</v>
      </c>
      <c r="R122" s="189">
        <f>Q122*H122</f>
        <v>8.826999999999998E-3</v>
      </c>
      <c r="S122" s="189">
        <v>0</v>
      </c>
      <c r="T122" s="190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91" t="s">
        <v>226</v>
      </c>
      <c r="AT122" s="191" t="s">
        <v>139</v>
      </c>
      <c r="AU122" s="191" t="s">
        <v>85</v>
      </c>
      <c r="AY122" s="17" t="s">
        <v>138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7" t="s">
        <v>85</v>
      </c>
      <c r="BK122" s="192">
        <f>ROUND(I122*H122,2)</f>
        <v>0</v>
      </c>
      <c r="BL122" s="17" t="s">
        <v>226</v>
      </c>
      <c r="BM122" s="191" t="s">
        <v>318</v>
      </c>
    </row>
    <row r="123" spans="1:65" s="12" customFormat="1" ht="22.5">
      <c r="B123" s="193"/>
      <c r="C123" s="194"/>
      <c r="D123" s="195" t="s">
        <v>144</v>
      </c>
      <c r="E123" s="196" t="s">
        <v>1</v>
      </c>
      <c r="F123" s="197" t="s">
        <v>319</v>
      </c>
      <c r="G123" s="194"/>
      <c r="H123" s="198">
        <v>63.05</v>
      </c>
      <c r="I123" s="199"/>
      <c r="J123" s="194"/>
      <c r="K123" s="194"/>
      <c r="L123" s="200"/>
      <c r="M123" s="201"/>
      <c r="N123" s="202"/>
      <c r="O123" s="202"/>
      <c r="P123" s="202"/>
      <c r="Q123" s="202"/>
      <c r="R123" s="202"/>
      <c r="S123" s="202"/>
      <c r="T123" s="203"/>
      <c r="AT123" s="204" t="s">
        <v>144</v>
      </c>
      <c r="AU123" s="204" t="s">
        <v>85</v>
      </c>
      <c r="AV123" s="12" t="s">
        <v>87</v>
      </c>
      <c r="AW123" s="12" t="s">
        <v>32</v>
      </c>
      <c r="AX123" s="12" t="s">
        <v>77</v>
      </c>
      <c r="AY123" s="204" t="s">
        <v>138</v>
      </c>
    </row>
    <row r="124" spans="1:65" s="13" customFormat="1" ht="11.25">
      <c r="B124" s="205"/>
      <c r="C124" s="206"/>
      <c r="D124" s="195" t="s">
        <v>144</v>
      </c>
      <c r="E124" s="207" t="s">
        <v>1</v>
      </c>
      <c r="F124" s="208" t="s">
        <v>145</v>
      </c>
      <c r="G124" s="206"/>
      <c r="H124" s="209">
        <v>63.05</v>
      </c>
      <c r="I124" s="210"/>
      <c r="J124" s="206"/>
      <c r="K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144</v>
      </c>
      <c r="AU124" s="215" t="s">
        <v>85</v>
      </c>
      <c r="AV124" s="13" t="s">
        <v>143</v>
      </c>
      <c r="AW124" s="13" t="s">
        <v>32</v>
      </c>
      <c r="AX124" s="13" t="s">
        <v>85</v>
      </c>
      <c r="AY124" s="215" t="s">
        <v>138</v>
      </c>
    </row>
    <row r="125" spans="1:65" s="2" customFormat="1" ht="24.2" customHeight="1">
      <c r="A125" s="34"/>
      <c r="B125" s="35"/>
      <c r="C125" s="179" t="s">
        <v>320</v>
      </c>
      <c r="D125" s="179" t="s">
        <v>139</v>
      </c>
      <c r="E125" s="180" t="s">
        <v>321</v>
      </c>
      <c r="F125" s="181" t="s">
        <v>322</v>
      </c>
      <c r="G125" s="182" t="s">
        <v>236</v>
      </c>
      <c r="H125" s="183">
        <v>63.05</v>
      </c>
      <c r="I125" s="184"/>
      <c r="J125" s="185">
        <f>ROUND(I125*H125,2)</f>
        <v>0</v>
      </c>
      <c r="K125" s="186"/>
      <c r="L125" s="39"/>
      <c r="M125" s="187" t="s">
        <v>1</v>
      </c>
      <c r="N125" s="188" t="s">
        <v>42</v>
      </c>
      <c r="O125" s="71"/>
      <c r="P125" s="189">
        <f>O125*H125</f>
        <v>0</v>
      </c>
      <c r="Q125" s="189">
        <v>1.3999999999999999E-4</v>
      </c>
      <c r="R125" s="189">
        <f>Q125*H125</f>
        <v>8.826999999999998E-3</v>
      </c>
      <c r="S125" s="189">
        <v>0</v>
      </c>
      <c r="T125" s="190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1" t="s">
        <v>226</v>
      </c>
      <c r="AT125" s="191" t="s">
        <v>139</v>
      </c>
      <c r="AU125" s="191" t="s">
        <v>85</v>
      </c>
      <c r="AY125" s="17" t="s">
        <v>138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7" t="s">
        <v>85</v>
      </c>
      <c r="BK125" s="192">
        <f>ROUND(I125*H125,2)</f>
        <v>0</v>
      </c>
      <c r="BL125" s="17" t="s">
        <v>226</v>
      </c>
      <c r="BM125" s="191" t="s">
        <v>323</v>
      </c>
    </row>
    <row r="126" spans="1:65" s="12" customFormat="1" ht="22.5">
      <c r="B126" s="193"/>
      <c r="C126" s="194"/>
      <c r="D126" s="195" t="s">
        <v>144</v>
      </c>
      <c r="E126" s="196" t="s">
        <v>1</v>
      </c>
      <c r="F126" s="197" t="s">
        <v>319</v>
      </c>
      <c r="G126" s="194"/>
      <c r="H126" s="198">
        <v>63.05</v>
      </c>
      <c r="I126" s="199"/>
      <c r="J126" s="194"/>
      <c r="K126" s="194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144</v>
      </c>
      <c r="AU126" s="204" t="s">
        <v>85</v>
      </c>
      <c r="AV126" s="12" t="s">
        <v>87</v>
      </c>
      <c r="AW126" s="12" t="s">
        <v>32</v>
      </c>
      <c r="AX126" s="12" t="s">
        <v>77</v>
      </c>
      <c r="AY126" s="204" t="s">
        <v>138</v>
      </c>
    </row>
    <row r="127" spans="1:65" s="13" customFormat="1" ht="11.25">
      <c r="B127" s="205"/>
      <c r="C127" s="206"/>
      <c r="D127" s="195" t="s">
        <v>144</v>
      </c>
      <c r="E127" s="207" t="s">
        <v>1</v>
      </c>
      <c r="F127" s="208" t="s">
        <v>145</v>
      </c>
      <c r="G127" s="206"/>
      <c r="H127" s="209">
        <v>63.05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144</v>
      </c>
      <c r="AU127" s="215" t="s">
        <v>85</v>
      </c>
      <c r="AV127" s="13" t="s">
        <v>143</v>
      </c>
      <c r="AW127" s="13" t="s">
        <v>32</v>
      </c>
      <c r="AX127" s="13" t="s">
        <v>85</v>
      </c>
      <c r="AY127" s="215" t="s">
        <v>138</v>
      </c>
    </row>
    <row r="128" spans="1:65" s="11" customFormat="1" ht="25.9" customHeight="1">
      <c r="B128" s="165"/>
      <c r="C128" s="166"/>
      <c r="D128" s="167" t="s">
        <v>76</v>
      </c>
      <c r="E128" s="168" t="s">
        <v>268</v>
      </c>
      <c r="F128" s="168" t="s">
        <v>269</v>
      </c>
      <c r="G128" s="166"/>
      <c r="H128" s="166"/>
      <c r="I128" s="169"/>
      <c r="J128" s="170">
        <f>BK128</f>
        <v>0</v>
      </c>
      <c r="K128" s="166"/>
      <c r="L128" s="171"/>
      <c r="M128" s="172"/>
      <c r="N128" s="173"/>
      <c r="O128" s="173"/>
      <c r="P128" s="174">
        <f>P129+P132</f>
        <v>0</v>
      </c>
      <c r="Q128" s="173"/>
      <c r="R128" s="174">
        <f>R129+R132</f>
        <v>2.2880000000000005E-2</v>
      </c>
      <c r="S128" s="173"/>
      <c r="T128" s="175">
        <f>T129+T132</f>
        <v>0</v>
      </c>
      <c r="AR128" s="176" t="s">
        <v>87</v>
      </c>
      <c r="AT128" s="177" t="s">
        <v>76</v>
      </c>
      <c r="AU128" s="177" t="s">
        <v>77</v>
      </c>
      <c r="AY128" s="176" t="s">
        <v>138</v>
      </c>
      <c r="BK128" s="178">
        <f>BK129+BK132</f>
        <v>0</v>
      </c>
    </row>
    <row r="129" spans="1:65" s="11" customFormat="1" ht="22.9" customHeight="1">
      <c r="B129" s="165"/>
      <c r="C129" s="166"/>
      <c r="D129" s="167" t="s">
        <v>76</v>
      </c>
      <c r="E129" s="235" t="s">
        <v>270</v>
      </c>
      <c r="F129" s="235" t="s">
        <v>271</v>
      </c>
      <c r="G129" s="166"/>
      <c r="H129" s="166"/>
      <c r="I129" s="169"/>
      <c r="J129" s="236">
        <f>BK129</f>
        <v>0</v>
      </c>
      <c r="K129" s="166"/>
      <c r="L129" s="171"/>
      <c r="M129" s="172"/>
      <c r="N129" s="173"/>
      <c r="O129" s="173"/>
      <c r="P129" s="174">
        <f>SUM(P130:P131)</f>
        <v>0</v>
      </c>
      <c r="Q129" s="173"/>
      <c r="R129" s="174">
        <f>SUM(R130:R131)</f>
        <v>0</v>
      </c>
      <c r="S129" s="173"/>
      <c r="T129" s="175">
        <f>SUM(T130:T131)</f>
        <v>0</v>
      </c>
      <c r="AR129" s="176" t="s">
        <v>87</v>
      </c>
      <c r="AT129" s="177" t="s">
        <v>76</v>
      </c>
      <c r="AU129" s="177" t="s">
        <v>85</v>
      </c>
      <c r="AY129" s="176" t="s">
        <v>138</v>
      </c>
      <c r="BK129" s="178">
        <f>SUM(BK130:BK131)</f>
        <v>0</v>
      </c>
    </row>
    <row r="130" spans="1:65" s="2" customFormat="1" ht="16.5" customHeight="1">
      <c r="A130" s="34"/>
      <c r="B130" s="35"/>
      <c r="C130" s="179" t="s">
        <v>324</v>
      </c>
      <c r="D130" s="179" t="s">
        <v>139</v>
      </c>
      <c r="E130" s="180" t="s">
        <v>325</v>
      </c>
      <c r="F130" s="181" t="s">
        <v>326</v>
      </c>
      <c r="G130" s="182" t="s">
        <v>255</v>
      </c>
      <c r="H130" s="183">
        <v>1</v>
      </c>
      <c r="I130" s="184"/>
      <c r="J130" s="185">
        <f>ROUND(I130*H130,2)</f>
        <v>0</v>
      </c>
      <c r="K130" s="186"/>
      <c r="L130" s="39"/>
      <c r="M130" s="187" t="s">
        <v>1</v>
      </c>
      <c r="N130" s="188" t="s">
        <v>42</v>
      </c>
      <c r="O130" s="71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1" t="s">
        <v>226</v>
      </c>
      <c r="AT130" s="191" t="s">
        <v>139</v>
      </c>
      <c r="AU130" s="191" t="s">
        <v>87</v>
      </c>
      <c r="AY130" s="17" t="s">
        <v>138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7" t="s">
        <v>85</v>
      </c>
      <c r="BK130" s="192">
        <f>ROUND(I130*H130,2)</f>
        <v>0</v>
      </c>
      <c r="BL130" s="17" t="s">
        <v>226</v>
      </c>
      <c r="BM130" s="191" t="s">
        <v>327</v>
      </c>
    </row>
    <row r="131" spans="1:65" s="2" customFormat="1" ht="58.5">
      <c r="A131" s="34"/>
      <c r="B131" s="35"/>
      <c r="C131" s="36"/>
      <c r="D131" s="195" t="s">
        <v>299</v>
      </c>
      <c r="E131" s="36"/>
      <c r="F131" s="248" t="s">
        <v>328</v>
      </c>
      <c r="G131" s="36"/>
      <c r="H131" s="36"/>
      <c r="I131" s="249"/>
      <c r="J131" s="36"/>
      <c r="K131" s="36"/>
      <c r="L131" s="39"/>
      <c r="M131" s="250"/>
      <c r="N131" s="251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299</v>
      </c>
      <c r="AU131" s="17" t="s">
        <v>87</v>
      </c>
    </row>
    <row r="132" spans="1:65" s="11" customFormat="1" ht="22.9" customHeight="1">
      <c r="B132" s="165"/>
      <c r="C132" s="166"/>
      <c r="D132" s="167" t="s">
        <v>76</v>
      </c>
      <c r="E132" s="235" t="s">
        <v>329</v>
      </c>
      <c r="F132" s="235" t="s">
        <v>330</v>
      </c>
      <c r="G132" s="166"/>
      <c r="H132" s="166"/>
      <c r="I132" s="169"/>
      <c r="J132" s="236">
        <f>BK132</f>
        <v>0</v>
      </c>
      <c r="K132" s="166"/>
      <c r="L132" s="171"/>
      <c r="M132" s="172"/>
      <c r="N132" s="173"/>
      <c r="O132" s="173"/>
      <c r="P132" s="174">
        <f>SUM(P133:P138)</f>
        <v>0</v>
      </c>
      <c r="Q132" s="173"/>
      <c r="R132" s="174">
        <f>SUM(R133:R138)</f>
        <v>2.2880000000000005E-2</v>
      </c>
      <c r="S132" s="173"/>
      <c r="T132" s="175">
        <f>SUM(T133:T138)</f>
        <v>0</v>
      </c>
      <c r="AR132" s="176" t="s">
        <v>87</v>
      </c>
      <c r="AT132" s="177" t="s">
        <v>76</v>
      </c>
      <c r="AU132" s="177" t="s">
        <v>85</v>
      </c>
      <c r="AY132" s="176" t="s">
        <v>138</v>
      </c>
      <c r="BK132" s="178">
        <f>SUM(BK133:BK138)</f>
        <v>0</v>
      </c>
    </row>
    <row r="133" spans="1:65" s="2" customFormat="1" ht="24.2" customHeight="1">
      <c r="A133" s="34"/>
      <c r="B133" s="35"/>
      <c r="C133" s="179" t="s">
        <v>331</v>
      </c>
      <c r="D133" s="179" t="s">
        <v>139</v>
      </c>
      <c r="E133" s="180" t="s">
        <v>332</v>
      </c>
      <c r="F133" s="181" t="s">
        <v>333</v>
      </c>
      <c r="G133" s="182" t="s">
        <v>260</v>
      </c>
      <c r="H133" s="183">
        <v>6</v>
      </c>
      <c r="I133" s="184"/>
      <c r="J133" s="185">
        <f>ROUND(I133*H133,2)</f>
        <v>0</v>
      </c>
      <c r="K133" s="186"/>
      <c r="L133" s="39"/>
      <c r="M133" s="187" t="s">
        <v>1</v>
      </c>
      <c r="N133" s="188" t="s">
        <v>42</v>
      </c>
      <c r="O133" s="71"/>
      <c r="P133" s="189">
        <f>O133*H133</f>
        <v>0</v>
      </c>
      <c r="Q133" s="189">
        <v>2.8600000000000001E-3</v>
      </c>
      <c r="R133" s="189">
        <f>Q133*H133</f>
        <v>1.7160000000000002E-2</v>
      </c>
      <c r="S133" s="189">
        <v>0</v>
      </c>
      <c r="T133" s="190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1" t="s">
        <v>226</v>
      </c>
      <c r="AT133" s="191" t="s">
        <v>139</v>
      </c>
      <c r="AU133" s="191" t="s">
        <v>87</v>
      </c>
      <c r="AY133" s="17" t="s">
        <v>138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7" t="s">
        <v>85</v>
      </c>
      <c r="BK133" s="192">
        <f>ROUND(I133*H133,2)</f>
        <v>0</v>
      </c>
      <c r="BL133" s="17" t="s">
        <v>226</v>
      </c>
      <c r="BM133" s="191" t="s">
        <v>334</v>
      </c>
    </row>
    <row r="134" spans="1:65" s="12" customFormat="1" ht="11.25">
      <c r="B134" s="193"/>
      <c r="C134" s="194"/>
      <c r="D134" s="195" t="s">
        <v>144</v>
      </c>
      <c r="E134" s="196" t="s">
        <v>1</v>
      </c>
      <c r="F134" s="197" t="s">
        <v>175</v>
      </c>
      <c r="G134" s="194"/>
      <c r="H134" s="198">
        <v>6</v>
      </c>
      <c r="I134" s="199"/>
      <c r="J134" s="194"/>
      <c r="K134" s="194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144</v>
      </c>
      <c r="AU134" s="204" t="s">
        <v>87</v>
      </c>
      <c r="AV134" s="12" t="s">
        <v>87</v>
      </c>
      <c r="AW134" s="12" t="s">
        <v>32</v>
      </c>
      <c r="AX134" s="12" t="s">
        <v>77</v>
      </c>
      <c r="AY134" s="204" t="s">
        <v>138</v>
      </c>
    </row>
    <row r="135" spans="1:65" s="13" customFormat="1" ht="11.25">
      <c r="B135" s="205"/>
      <c r="C135" s="206"/>
      <c r="D135" s="195" t="s">
        <v>144</v>
      </c>
      <c r="E135" s="207" t="s">
        <v>1</v>
      </c>
      <c r="F135" s="208" t="s">
        <v>145</v>
      </c>
      <c r="G135" s="206"/>
      <c r="H135" s="209">
        <v>6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144</v>
      </c>
      <c r="AU135" s="215" t="s">
        <v>87</v>
      </c>
      <c r="AV135" s="13" t="s">
        <v>143</v>
      </c>
      <c r="AW135" s="13" t="s">
        <v>32</v>
      </c>
      <c r="AX135" s="13" t="s">
        <v>85</v>
      </c>
      <c r="AY135" s="215" t="s">
        <v>138</v>
      </c>
    </row>
    <row r="136" spans="1:65" s="2" customFormat="1" ht="24.2" customHeight="1">
      <c r="A136" s="34"/>
      <c r="B136" s="35"/>
      <c r="C136" s="179" t="s">
        <v>335</v>
      </c>
      <c r="D136" s="179" t="s">
        <v>139</v>
      </c>
      <c r="E136" s="180" t="s">
        <v>336</v>
      </c>
      <c r="F136" s="181" t="s">
        <v>337</v>
      </c>
      <c r="G136" s="182" t="s">
        <v>338</v>
      </c>
      <c r="H136" s="183">
        <v>1</v>
      </c>
      <c r="I136" s="184"/>
      <c r="J136" s="185">
        <f>ROUND(I136*H136,2)</f>
        <v>0</v>
      </c>
      <c r="K136" s="186"/>
      <c r="L136" s="39"/>
      <c r="M136" s="187" t="s">
        <v>1</v>
      </c>
      <c r="N136" s="188" t="s">
        <v>42</v>
      </c>
      <c r="O136" s="71"/>
      <c r="P136" s="189">
        <f>O136*H136</f>
        <v>0</v>
      </c>
      <c r="Q136" s="189">
        <v>2.8600000000000001E-3</v>
      </c>
      <c r="R136" s="189">
        <f>Q136*H136</f>
        <v>2.8600000000000001E-3</v>
      </c>
      <c r="S136" s="189">
        <v>0</v>
      </c>
      <c r="T136" s="19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1" t="s">
        <v>226</v>
      </c>
      <c r="AT136" s="191" t="s">
        <v>139</v>
      </c>
      <c r="AU136" s="191" t="s">
        <v>87</v>
      </c>
      <c r="AY136" s="17" t="s">
        <v>138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7" t="s">
        <v>85</v>
      </c>
      <c r="BK136" s="192">
        <f>ROUND(I136*H136,2)</f>
        <v>0</v>
      </c>
      <c r="BL136" s="17" t="s">
        <v>226</v>
      </c>
      <c r="BM136" s="191" t="s">
        <v>339</v>
      </c>
    </row>
    <row r="137" spans="1:65" s="2" customFormat="1" ht="68.25">
      <c r="A137" s="34"/>
      <c r="B137" s="35"/>
      <c r="C137" s="36"/>
      <c r="D137" s="195" t="s">
        <v>299</v>
      </c>
      <c r="E137" s="36"/>
      <c r="F137" s="248" t="s">
        <v>340</v>
      </c>
      <c r="G137" s="36"/>
      <c r="H137" s="36"/>
      <c r="I137" s="249"/>
      <c r="J137" s="36"/>
      <c r="K137" s="36"/>
      <c r="L137" s="39"/>
      <c r="M137" s="250"/>
      <c r="N137" s="251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299</v>
      </c>
      <c r="AU137" s="17" t="s">
        <v>87</v>
      </c>
    </row>
    <row r="138" spans="1:65" s="2" customFormat="1" ht="37.9" customHeight="1">
      <c r="A138" s="34"/>
      <c r="B138" s="35"/>
      <c r="C138" s="179" t="s">
        <v>341</v>
      </c>
      <c r="D138" s="179" t="s">
        <v>139</v>
      </c>
      <c r="E138" s="180" t="s">
        <v>342</v>
      </c>
      <c r="F138" s="181" t="s">
        <v>343</v>
      </c>
      <c r="G138" s="182" t="s">
        <v>344</v>
      </c>
      <c r="H138" s="183">
        <v>1</v>
      </c>
      <c r="I138" s="184"/>
      <c r="J138" s="185">
        <f>ROUND(I138*H138,2)</f>
        <v>0</v>
      </c>
      <c r="K138" s="186"/>
      <c r="L138" s="39"/>
      <c r="M138" s="252" t="s">
        <v>1</v>
      </c>
      <c r="N138" s="253" t="s">
        <v>42</v>
      </c>
      <c r="O138" s="254"/>
      <c r="P138" s="255">
        <f>O138*H138</f>
        <v>0</v>
      </c>
      <c r="Q138" s="255">
        <v>2.8600000000000001E-3</v>
      </c>
      <c r="R138" s="255">
        <f>Q138*H138</f>
        <v>2.8600000000000001E-3</v>
      </c>
      <c r="S138" s="255">
        <v>0</v>
      </c>
      <c r="T138" s="25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1" t="s">
        <v>226</v>
      </c>
      <c r="AT138" s="191" t="s">
        <v>139</v>
      </c>
      <c r="AU138" s="191" t="s">
        <v>87</v>
      </c>
      <c r="AY138" s="17" t="s">
        <v>138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7" t="s">
        <v>85</v>
      </c>
      <c r="BK138" s="192">
        <f>ROUND(I138*H138,2)</f>
        <v>0</v>
      </c>
      <c r="BL138" s="17" t="s">
        <v>226</v>
      </c>
      <c r="BM138" s="191" t="s">
        <v>345</v>
      </c>
    </row>
    <row r="139" spans="1:65" s="2" customFormat="1" ht="6.95" customHeight="1">
      <c r="A139" s="34"/>
      <c r="B139" s="54"/>
      <c r="C139" s="55"/>
      <c r="D139" s="55"/>
      <c r="E139" s="55"/>
      <c r="F139" s="55"/>
      <c r="G139" s="55"/>
      <c r="H139" s="55"/>
      <c r="I139" s="55"/>
      <c r="J139" s="55"/>
      <c r="K139" s="55"/>
      <c r="L139" s="39"/>
      <c r="M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</sheetData>
  <sheetProtection algorithmName="SHA-512" hashValue="4DaFBWEeBPit2C3pmVXzn33s4T648eVBTGL1l5VAHLbjD39DBriORbkx2YFElr9Oob5V2vomQ2z7DTp3Ik682A==" saltValue="XxSIyQS8TQiBlUq4flOUQ82OA/sOP+f1XBY6SEhFHpu5bQ0drqfESfLqlxoF5xAi3qw70uB2GswKBmrR9zzfEg==" spinCount="100000" sheet="1" objects="1" scenarios="1" formatColumns="0" formatRows="0" autoFilter="0"/>
  <autoFilter ref="C119:K138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7" t="s">
        <v>96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87</v>
      </c>
    </row>
    <row r="4" spans="1:46" s="1" customFormat="1" ht="24.95" customHeight="1">
      <c r="B4" s="20"/>
      <c r="D4" s="110" t="s">
        <v>109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302" t="str">
        <f>'Rekapitulace stavby'!K6</f>
        <v>Kaple Panny Marie Bolestné - dokončení díla</v>
      </c>
      <c r="F7" s="303"/>
      <c r="G7" s="303"/>
      <c r="H7" s="303"/>
      <c r="L7" s="20"/>
    </row>
    <row r="8" spans="1:46" s="2" customFormat="1" ht="12" customHeight="1">
      <c r="A8" s="34"/>
      <c r="B8" s="39"/>
      <c r="C8" s="34"/>
      <c r="D8" s="112" t="s">
        <v>110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4" t="s">
        <v>346</v>
      </c>
      <c r="F9" s="305"/>
      <c r="G9" s="305"/>
      <c r="H9" s="30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4. 7. 2024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6" t="str">
        <f>'Rekapitulace stavby'!E14</f>
        <v>Vyplň údaj</v>
      </c>
      <c r="F18" s="307"/>
      <c r="G18" s="307"/>
      <c r="H18" s="307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3.25" customHeight="1">
      <c r="A27" s="115"/>
      <c r="B27" s="116"/>
      <c r="C27" s="115"/>
      <c r="D27" s="115"/>
      <c r="E27" s="308" t="s">
        <v>112</v>
      </c>
      <c r="F27" s="308"/>
      <c r="G27" s="308"/>
      <c r="H27" s="308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37</v>
      </c>
      <c r="E30" s="34"/>
      <c r="F30" s="34"/>
      <c r="G30" s="34"/>
      <c r="H30" s="34"/>
      <c r="I30" s="34"/>
      <c r="J30" s="120">
        <f>ROUND(J128,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39</v>
      </c>
      <c r="G32" s="34"/>
      <c r="H32" s="34"/>
      <c r="I32" s="121" t="s">
        <v>38</v>
      </c>
      <c r="J32" s="121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41</v>
      </c>
      <c r="E33" s="112" t="s">
        <v>42</v>
      </c>
      <c r="F33" s="123">
        <f>ROUND((SUM(BE128:BE204)),  2)</f>
        <v>0</v>
      </c>
      <c r="G33" s="34"/>
      <c r="H33" s="34"/>
      <c r="I33" s="124">
        <v>0.21</v>
      </c>
      <c r="J33" s="123">
        <f>ROUND(((SUM(BE128:BE204))*I33),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43</v>
      </c>
      <c r="F34" s="123">
        <f>ROUND((SUM(BF128:BF204)),  2)</f>
        <v>0</v>
      </c>
      <c r="G34" s="34"/>
      <c r="H34" s="34"/>
      <c r="I34" s="124">
        <v>0.12</v>
      </c>
      <c r="J34" s="123">
        <f>ROUND(((SUM(BF128:BF204))*I34),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44</v>
      </c>
      <c r="F35" s="123">
        <f>ROUND((SUM(BG128:BG204)),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45</v>
      </c>
      <c r="F36" s="123">
        <f>ROUND((SUM(BH128:BH204)),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46</v>
      </c>
      <c r="F37" s="123">
        <f>ROUND((SUM(BI128:BI204)),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47</v>
      </c>
      <c r="E39" s="127"/>
      <c r="F39" s="127"/>
      <c r="G39" s="128" t="s">
        <v>48</v>
      </c>
      <c r="H39" s="129" t="s">
        <v>49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50</v>
      </c>
      <c r="E50" s="133"/>
      <c r="F50" s="133"/>
      <c r="G50" s="132" t="s">
        <v>51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52</v>
      </c>
      <c r="E61" s="135"/>
      <c r="F61" s="136" t="s">
        <v>53</v>
      </c>
      <c r="G61" s="134" t="s">
        <v>52</v>
      </c>
      <c r="H61" s="135"/>
      <c r="I61" s="135"/>
      <c r="J61" s="137" t="s">
        <v>53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54</v>
      </c>
      <c r="E65" s="138"/>
      <c r="F65" s="138"/>
      <c r="G65" s="132" t="s">
        <v>55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52</v>
      </c>
      <c r="E76" s="135"/>
      <c r="F76" s="136" t="s">
        <v>53</v>
      </c>
      <c r="G76" s="134" t="s">
        <v>52</v>
      </c>
      <c r="H76" s="135"/>
      <c r="I76" s="135"/>
      <c r="J76" s="137" t="s">
        <v>53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9" t="str">
        <f>E7</f>
        <v>Kaple Panny Marie Bolestné - dokončení díla</v>
      </c>
      <c r="F85" s="310"/>
      <c r="G85" s="310"/>
      <c r="H85" s="310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110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1" t="str">
        <f>E9</f>
        <v>SO 04 - Exterier</v>
      </c>
      <c r="F87" s="311"/>
      <c r="G87" s="311"/>
      <c r="H87" s="311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Kámen</v>
      </c>
      <c r="G89" s="36"/>
      <c r="H89" s="36"/>
      <c r="I89" s="29" t="s">
        <v>22</v>
      </c>
      <c r="J89" s="66" t="str">
        <f>IF(J12="","",J12)</f>
        <v>4. 7. 2024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40.15" customHeight="1">
      <c r="A91" s="34"/>
      <c r="B91" s="35"/>
      <c r="C91" s="29" t="s">
        <v>24</v>
      </c>
      <c r="D91" s="36"/>
      <c r="E91" s="36"/>
      <c r="F91" s="27" t="str">
        <f>E15</f>
        <v>Kraj Vysočina</v>
      </c>
      <c r="G91" s="36"/>
      <c r="H91" s="36"/>
      <c r="I91" s="29" t="s">
        <v>30</v>
      </c>
      <c r="J91" s="32" t="str">
        <f>E21</f>
        <v>Ing. arch. Martin Laštovička, Husova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114</v>
      </c>
      <c r="D94" s="144"/>
      <c r="E94" s="144"/>
      <c r="F94" s="144"/>
      <c r="G94" s="144"/>
      <c r="H94" s="144"/>
      <c r="I94" s="144"/>
      <c r="J94" s="145" t="s">
        <v>115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116</v>
      </c>
      <c r="D96" s="36"/>
      <c r="E96" s="36"/>
      <c r="F96" s="36"/>
      <c r="G96" s="36"/>
      <c r="H96" s="36"/>
      <c r="I96" s="36"/>
      <c r="J96" s="84">
        <f>J128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117</v>
      </c>
    </row>
    <row r="97" spans="1:31" s="9" customFormat="1" ht="24.95" customHeight="1">
      <c r="B97" s="147"/>
      <c r="C97" s="148"/>
      <c r="D97" s="149" t="s">
        <v>206</v>
      </c>
      <c r="E97" s="150"/>
      <c r="F97" s="150"/>
      <c r="G97" s="150"/>
      <c r="H97" s="150"/>
      <c r="I97" s="150"/>
      <c r="J97" s="151">
        <f>J129</f>
        <v>0</v>
      </c>
      <c r="K97" s="148"/>
      <c r="L97" s="152"/>
    </row>
    <row r="98" spans="1:31" s="15" customFormat="1" ht="19.899999999999999" customHeight="1">
      <c r="B98" s="229"/>
      <c r="C98" s="230"/>
      <c r="D98" s="231" t="s">
        <v>347</v>
      </c>
      <c r="E98" s="232"/>
      <c r="F98" s="232"/>
      <c r="G98" s="232"/>
      <c r="H98" s="232"/>
      <c r="I98" s="232"/>
      <c r="J98" s="233">
        <f>J130</f>
        <v>0</v>
      </c>
      <c r="K98" s="230"/>
      <c r="L98" s="234"/>
    </row>
    <row r="99" spans="1:31" s="15" customFormat="1" ht="19.899999999999999" customHeight="1">
      <c r="B99" s="229"/>
      <c r="C99" s="230"/>
      <c r="D99" s="231" t="s">
        <v>348</v>
      </c>
      <c r="E99" s="232"/>
      <c r="F99" s="232"/>
      <c r="G99" s="232"/>
      <c r="H99" s="232"/>
      <c r="I99" s="232"/>
      <c r="J99" s="233">
        <f>J135</f>
        <v>0</v>
      </c>
      <c r="K99" s="230"/>
      <c r="L99" s="234"/>
    </row>
    <row r="100" spans="1:31" s="15" customFormat="1" ht="19.899999999999999" customHeight="1">
      <c r="B100" s="229"/>
      <c r="C100" s="230"/>
      <c r="D100" s="231" t="s">
        <v>349</v>
      </c>
      <c r="E100" s="232"/>
      <c r="F100" s="232"/>
      <c r="G100" s="232"/>
      <c r="H100" s="232"/>
      <c r="I100" s="232"/>
      <c r="J100" s="233">
        <f>J152</f>
        <v>0</v>
      </c>
      <c r="K100" s="230"/>
      <c r="L100" s="234"/>
    </row>
    <row r="101" spans="1:31" s="15" customFormat="1" ht="19.899999999999999" customHeight="1">
      <c r="B101" s="229"/>
      <c r="C101" s="230"/>
      <c r="D101" s="231" t="s">
        <v>210</v>
      </c>
      <c r="E101" s="232"/>
      <c r="F101" s="232"/>
      <c r="G101" s="232"/>
      <c r="H101" s="232"/>
      <c r="I101" s="232"/>
      <c r="J101" s="233">
        <f>J164</f>
        <v>0</v>
      </c>
      <c r="K101" s="230"/>
      <c r="L101" s="234"/>
    </row>
    <row r="102" spans="1:31" s="15" customFormat="1" ht="19.899999999999999" customHeight="1">
      <c r="B102" s="229"/>
      <c r="C102" s="230"/>
      <c r="D102" s="231" t="s">
        <v>350</v>
      </c>
      <c r="E102" s="232"/>
      <c r="F102" s="232"/>
      <c r="G102" s="232"/>
      <c r="H102" s="232"/>
      <c r="I102" s="232"/>
      <c r="J102" s="233">
        <f>J166</f>
        <v>0</v>
      </c>
      <c r="K102" s="230"/>
      <c r="L102" s="234"/>
    </row>
    <row r="103" spans="1:31" s="9" customFormat="1" ht="24.95" customHeight="1">
      <c r="B103" s="147"/>
      <c r="C103" s="148"/>
      <c r="D103" s="149" t="s">
        <v>211</v>
      </c>
      <c r="E103" s="150"/>
      <c r="F103" s="150"/>
      <c r="G103" s="150"/>
      <c r="H103" s="150"/>
      <c r="I103" s="150"/>
      <c r="J103" s="151">
        <f>J173</f>
        <v>0</v>
      </c>
      <c r="K103" s="148"/>
      <c r="L103" s="152"/>
    </row>
    <row r="104" spans="1:31" s="15" customFormat="1" ht="19.899999999999999" customHeight="1">
      <c r="B104" s="229"/>
      <c r="C104" s="230"/>
      <c r="D104" s="231" t="s">
        <v>314</v>
      </c>
      <c r="E104" s="232"/>
      <c r="F104" s="232"/>
      <c r="G104" s="232"/>
      <c r="H104" s="232"/>
      <c r="I104" s="232"/>
      <c r="J104" s="233">
        <f>J174</f>
        <v>0</v>
      </c>
      <c r="K104" s="230"/>
      <c r="L104" s="234"/>
    </row>
    <row r="105" spans="1:31" s="15" customFormat="1" ht="19.899999999999999" customHeight="1">
      <c r="B105" s="229"/>
      <c r="C105" s="230"/>
      <c r="D105" s="231" t="s">
        <v>351</v>
      </c>
      <c r="E105" s="232"/>
      <c r="F105" s="232"/>
      <c r="G105" s="232"/>
      <c r="H105" s="232"/>
      <c r="I105" s="232"/>
      <c r="J105" s="233">
        <f>J177</f>
        <v>0</v>
      </c>
      <c r="K105" s="230"/>
      <c r="L105" s="234"/>
    </row>
    <row r="106" spans="1:31" s="15" customFormat="1" ht="19.899999999999999" customHeight="1">
      <c r="B106" s="229"/>
      <c r="C106" s="230"/>
      <c r="D106" s="231" t="s">
        <v>215</v>
      </c>
      <c r="E106" s="232"/>
      <c r="F106" s="232"/>
      <c r="G106" s="232"/>
      <c r="H106" s="232"/>
      <c r="I106" s="232"/>
      <c r="J106" s="233">
        <f>J190</f>
        <v>0</v>
      </c>
      <c r="K106" s="230"/>
      <c r="L106" s="234"/>
    </row>
    <row r="107" spans="1:31" s="9" customFormat="1" ht="24.95" customHeight="1">
      <c r="B107" s="147"/>
      <c r="C107" s="148"/>
      <c r="D107" s="149" t="s">
        <v>352</v>
      </c>
      <c r="E107" s="150"/>
      <c r="F107" s="150"/>
      <c r="G107" s="150"/>
      <c r="H107" s="150"/>
      <c r="I107" s="150"/>
      <c r="J107" s="151">
        <f>J203</f>
        <v>0</v>
      </c>
      <c r="K107" s="148"/>
      <c r="L107" s="152"/>
    </row>
    <row r="108" spans="1:31" s="15" customFormat="1" ht="19.899999999999999" customHeight="1">
      <c r="B108" s="229"/>
      <c r="C108" s="230"/>
      <c r="D108" s="231" t="s">
        <v>353</v>
      </c>
      <c r="E108" s="232"/>
      <c r="F108" s="232"/>
      <c r="G108" s="232"/>
      <c r="H108" s="232"/>
      <c r="I108" s="232"/>
      <c r="J108" s="233">
        <f>J204</f>
        <v>0</v>
      </c>
      <c r="K108" s="230"/>
      <c r="L108" s="234"/>
    </row>
    <row r="109" spans="1:31" s="2" customFormat="1" ht="21.7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54"/>
      <c r="C110" s="55"/>
      <c r="D110" s="55"/>
      <c r="E110" s="55"/>
      <c r="F110" s="55"/>
      <c r="G110" s="55"/>
      <c r="H110" s="55"/>
      <c r="I110" s="55"/>
      <c r="J110" s="55"/>
      <c r="K110" s="55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pans="1:63" s="2" customFormat="1" ht="6.95" customHeight="1">
      <c r="A114" s="34"/>
      <c r="B114" s="56"/>
      <c r="C114" s="57"/>
      <c r="D114" s="57"/>
      <c r="E114" s="57"/>
      <c r="F114" s="57"/>
      <c r="G114" s="57"/>
      <c r="H114" s="57"/>
      <c r="I114" s="57"/>
      <c r="J114" s="57"/>
      <c r="K114" s="57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24.95" customHeight="1">
      <c r="A115" s="34"/>
      <c r="B115" s="35"/>
      <c r="C115" s="23" t="s">
        <v>123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16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309" t="str">
        <f>E7</f>
        <v>Kaple Panny Marie Bolestné - dokončení díla</v>
      </c>
      <c r="F118" s="310"/>
      <c r="G118" s="310"/>
      <c r="H118" s="310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29" t="s">
        <v>110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6.5" customHeight="1">
      <c r="A120" s="34"/>
      <c r="B120" s="35"/>
      <c r="C120" s="36"/>
      <c r="D120" s="36"/>
      <c r="E120" s="261" t="str">
        <f>E9</f>
        <v>SO 04 - Exterier</v>
      </c>
      <c r="F120" s="311"/>
      <c r="G120" s="311"/>
      <c r="H120" s="311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29" t="s">
        <v>20</v>
      </c>
      <c r="D122" s="36"/>
      <c r="E122" s="36"/>
      <c r="F122" s="27" t="str">
        <f>F12</f>
        <v>Kámen</v>
      </c>
      <c r="G122" s="36"/>
      <c r="H122" s="36"/>
      <c r="I122" s="29" t="s">
        <v>22</v>
      </c>
      <c r="J122" s="66" t="str">
        <f>IF(J12="","",J12)</f>
        <v>4. 7. 2024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40.15" customHeight="1">
      <c r="A124" s="34"/>
      <c r="B124" s="35"/>
      <c r="C124" s="29" t="s">
        <v>24</v>
      </c>
      <c r="D124" s="36"/>
      <c r="E124" s="36"/>
      <c r="F124" s="27" t="str">
        <f>E15</f>
        <v>Kraj Vysočina</v>
      </c>
      <c r="G124" s="36"/>
      <c r="H124" s="36"/>
      <c r="I124" s="29" t="s">
        <v>30</v>
      </c>
      <c r="J124" s="32" t="str">
        <f>E21</f>
        <v>Ing. arch. Martin Laštovička, Husova 12, Jihlava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5.2" customHeight="1">
      <c r="A125" s="34"/>
      <c r="B125" s="35"/>
      <c r="C125" s="29" t="s">
        <v>28</v>
      </c>
      <c r="D125" s="36"/>
      <c r="E125" s="36"/>
      <c r="F125" s="27" t="str">
        <f>IF(E18="","",E18)</f>
        <v>Vyplň údaj</v>
      </c>
      <c r="G125" s="36"/>
      <c r="H125" s="36"/>
      <c r="I125" s="29" t="s">
        <v>33</v>
      </c>
      <c r="J125" s="32" t="str">
        <f>E24</f>
        <v xml:space="preserve"> 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0" customFormat="1" ht="29.25" customHeight="1">
      <c r="A127" s="153"/>
      <c r="B127" s="154"/>
      <c r="C127" s="155" t="s">
        <v>124</v>
      </c>
      <c r="D127" s="156" t="s">
        <v>62</v>
      </c>
      <c r="E127" s="156" t="s">
        <v>58</v>
      </c>
      <c r="F127" s="156" t="s">
        <v>59</v>
      </c>
      <c r="G127" s="156" t="s">
        <v>125</v>
      </c>
      <c r="H127" s="156" t="s">
        <v>126</v>
      </c>
      <c r="I127" s="156" t="s">
        <v>127</v>
      </c>
      <c r="J127" s="157" t="s">
        <v>115</v>
      </c>
      <c r="K127" s="158" t="s">
        <v>128</v>
      </c>
      <c r="L127" s="159"/>
      <c r="M127" s="75" t="s">
        <v>1</v>
      </c>
      <c r="N127" s="76" t="s">
        <v>41</v>
      </c>
      <c r="O127" s="76" t="s">
        <v>129</v>
      </c>
      <c r="P127" s="76" t="s">
        <v>130</v>
      </c>
      <c r="Q127" s="76" t="s">
        <v>131</v>
      </c>
      <c r="R127" s="76" t="s">
        <v>132</v>
      </c>
      <c r="S127" s="76" t="s">
        <v>133</v>
      </c>
      <c r="T127" s="77" t="s">
        <v>134</v>
      </c>
      <c r="U127" s="153"/>
      <c r="V127" s="153"/>
      <c r="W127" s="153"/>
      <c r="X127" s="153"/>
      <c r="Y127" s="153"/>
      <c r="Z127" s="153"/>
      <c r="AA127" s="153"/>
      <c r="AB127" s="153"/>
      <c r="AC127" s="153"/>
      <c r="AD127" s="153"/>
      <c r="AE127" s="153"/>
    </row>
    <row r="128" spans="1:63" s="2" customFormat="1" ht="22.9" customHeight="1">
      <c r="A128" s="34"/>
      <c r="B128" s="35"/>
      <c r="C128" s="82" t="s">
        <v>135</v>
      </c>
      <c r="D128" s="36"/>
      <c r="E128" s="36"/>
      <c r="F128" s="36"/>
      <c r="G128" s="36"/>
      <c r="H128" s="36"/>
      <c r="I128" s="36"/>
      <c r="J128" s="160">
        <f>BK128</f>
        <v>0</v>
      </c>
      <c r="K128" s="36"/>
      <c r="L128" s="39"/>
      <c r="M128" s="78"/>
      <c r="N128" s="161"/>
      <c r="O128" s="79"/>
      <c r="P128" s="162">
        <f>P129+P173+P203</f>
        <v>0</v>
      </c>
      <c r="Q128" s="79"/>
      <c r="R128" s="162">
        <f>R129+R173+R203</f>
        <v>57.423751100000004</v>
      </c>
      <c r="S128" s="79"/>
      <c r="T128" s="163">
        <f>T129+T173+T203</f>
        <v>9.8580000000000005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76</v>
      </c>
      <c r="AU128" s="17" t="s">
        <v>117</v>
      </c>
      <c r="BK128" s="164">
        <f>BK129+BK173+BK203</f>
        <v>0</v>
      </c>
    </row>
    <row r="129" spans="1:65" s="11" customFormat="1" ht="25.9" customHeight="1">
      <c r="B129" s="165"/>
      <c r="C129" s="166"/>
      <c r="D129" s="167" t="s">
        <v>76</v>
      </c>
      <c r="E129" s="168" t="s">
        <v>216</v>
      </c>
      <c r="F129" s="168" t="s">
        <v>217</v>
      </c>
      <c r="G129" s="166"/>
      <c r="H129" s="166"/>
      <c r="I129" s="169"/>
      <c r="J129" s="170">
        <f>BK129</f>
        <v>0</v>
      </c>
      <c r="K129" s="166"/>
      <c r="L129" s="171"/>
      <c r="M129" s="172"/>
      <c r="N129" s="173"/>
      <c r="O129" s="173"/>
      <c r="P129" s="174">
        <f>P130+P135+P152+P164+P166</f>
        <v>0</v>
      </c>
      <c r="Q129" s="173"/>
      <c r="R129" s="174">
        <f>R130+R135+R152+R164+R166</f>
        <v>49.4195919</v>
      </c>
      <c r="S129" s="173"/>
      <c r="T129" s="175">
        <f>T130+T135+T152+T164+T166</f>
        <v>0</v>
      </c>
      <c r="AR129" s="176" t="s">
        <v>85</v>
      </c>
      <c r="AT129" s="177" t="s">
        <v>76</v>
      </c>
      <c r="AU129" s="177" t="s">
        <v>77</v>
      </c>
      <c r="AY129" s="176" t="s">
        <v>138</v>
      </c>
      <c r="BK129" s="178">
        <f>BK130+BK135+BK152+BK164+BK166</f>
        <v>0</v>
      </c>
    </row>
    <row r="130" spans="1:65" s="11" customFormat="1" ht="22.9" customHeight="1">
      <c r="B130" s="165"/>
      <c r="C130" s="166"/>
      <c r="D130" s="167" t="s">
        <v>76</v>
      </c>
      <c r="E130" s="235" t="s">
        <v>175</v>
      </c>
      <c r="F130" s="235" t="s">
        <v>354</v>
      </c>
      <c r="G130" s="166"/>
      <c r="H130" s="166"/>
      <c r="I130" s="169"/>
      <c r="J130" s="236">
        <f>BK130</f>
        <v>0</v>
      </c>
      <c r="K130" s="166"/>
      <c r="L130" s="171"/>
      <c r="M130" s="172"/>
      <c r="N130" s="173"/>
      <c r="O130" s="173"/>
      <c r="P130" s="174">
        <f>SUM(P131:P134)</f>
        <v>0</v>
      </c>
      <c r="Q130" s="173"/>
      <c r="R130" s="174">
        <f>SUM(R131:R134)</f>
        <v>8.5574510999999998</v>
      </c>
      <c r="S130" s="173"/>
      <c r="T130" s="175">
        <f>SUM(T131:T134)</f>
        <v>0</v>
      </c>
      <c r="AR130" s="176" t="s">
        <v>85</v>
      </c>
      <c r="AT130" s="177" t="s">
        <v>76</v>
      </c>
      <c r="AU130" s="177" t="s">
        <v>85</v>
      </c>
      <c r="AY130" s="176" t="s">
        <v>138</v>
      </c>
      <c r="BK130" s="178">
        <f>SUM(BK131:BK134)</f>
        <v>0</v>
      </c>
    </row>
    <row r="131" spans="1:65" s="2" customFormat="1" ht="33" customHeight="1">
      <c r="A131" s="34"/>
      <c r="B131" s="35"/>
      <c r="C131" s="179" t="s">
        <v>85</v>
      </c>
      <c r="D131" s="179" t="s">
        <v>139</v>
      </c>
      <c r="E131" s="180" t="s">
        <v>355</v>
      </c>
      <c r="F131" s="181" t="s">
        <v>356</v>
      </c>
      <c r="G131" s="182" t="s">
        <v>236</v>
      </c>
      <c r="H131" s="183">
        <v>161.37</v>
      </c>
      <c r="I131" s="184"/>
      <c r="J131" s="185">
        <f>ROUND(I131*H131,2)</f>
        <v>0</v>
      </c>
      <c r="K131" s="186"/>
      <c r="L131" s="39"/>
      <c r="M131" s="187" t="s">
        <v>1</v>
      </c>
      <c r="N131" s="188" t="s">
        <v>42</v>
      </c>
      <c r="O131" s="71"/>
      <c r="P131" s="189">
        <f>O131*H131</f>
        <v>0</v>
      </c>
      <c r="Q131" s="189">
        <v>5.3030000000000001E-2</v>
      </c>
      <c r="R131" s="189">
        <f>Q131*H131</f>
        <v>8.5574510999999998</v>
      </c>
      <c r="S131" s="189">
        <v>0</v>
      </c>
      <c r="T131" s="19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1" t="s">
        <v>143</v>
      </c>
      <c r="AT131" s="191" t="s">
        <v>139</v>
      </c>
      <c r="AU131" s="191" t="s">
        <v>87</v>
      </c>
      <c r="AY131" s="17" t="s">
        <v>138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7" t="s">
        <v>85</v>
      </c>
      <c r="BK131" s="192">
        <f>ROUND(I131*H131,2)</f>
        <v>0</v>
      </c>
      <c r="BL131" s="17" t="s">
        <v>143</v>
      </c>
      <c r="BM131" s="191" t="s">
        <v>357</v>
      </c>
    </row>
    <row r="132" spans="1:65" s="12" customFormat="1" ht="11.25">
      <c r="B132" s="193"/>
      <c r="C132" s="194"/>
      <c r="D132" s="195" t="s">
        <v>144</v>
      </c>
      <c r="E132" s="196" t="s">
        <v>1</v>
      </c>
      <c r="F132" s="197" t="s">
        <v>358</v>
      </c>
      <c r="G132" s="194"/>
      <c r="H132" s="198">
        <v>148.5</v>
      </c>
      <c r="I132" s="199"/>
      <c r="J132" s="194"/>
      <c r="K132" s="194"/>
      <c r="L132" s="200"/>
      <c r="M132" s="201"/>
      <c r="N132" s="202"/>
      <c r="O132" s="202"/>
      <c r="P132" s="202"/>
      <c r="Q132" s="202"/>
      <c r="R132" s="202"/>
      <c r="S132" s="202"/>
      <c r="T132" s="203"/>
      <c r="AT132" s="204" t="s">
        <v>144</v>
      </c>
      <c r="AU132" s="204" t="s">
        <v>87</v>
      </c>
      <c r="AV132" s="12" t="s">
        <v>87</v>
      </c>
      <c r="AW132" s="12" t="s">
        <v>32</v>
      </c>
      <c r="AX132" s="12" t="s">
        <v>77</v>
      </c>
      <c r="AY132" s="204" t="s">
        <v>138</v>
      </c>
    </row>
    <row r="133" spans="1:65" s="12" customFormat="1" ht="11.25">
      <c r="B133" s="193"/>
      <c r="C133" s="194"/>
      <c r="D133" s="195" t="s">
        <v>144</v>
      </c>
      <c r="E133" s="196" t="s">
        <v>1</v>
      </c>
      <c r="F133" s="197" t="s">
        <v>359</v>
      </c>
      <c r="G133" s="194"/>
      <c r="H133" s="198">
        <v>12.87</v>
      </c>
      <c r="I133" s="199"/>
      <c r="J133" s="194"/>
      <c r="K133" s="194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144</v>
      </c>
      <c r="AU133" s="204" t="s">
        <v>87</v>
      </c>
      <c r="AV133" s="12" t="s">
        <v>87</v>
      </c>
      <c r="AW133" s="12" t="s">
        <v>32</v>
      </c>
      <c r="AX133" s="12" t="s">
        <v>77</v>
      </c>
      <c r="AY133" s="204" t="s">
        <v>138</v>
      </c>
    </row>
    <row r="134" spans="1:65" s="13" customFormat="1" ht="11.25">
      <c r="B134" s="205"/>
      <c r="C134" s="206"/>
      <c r="D134" s="195" t="s">
        <v>144</v>
      </c>
      <c r="E134" s="207" t="s">
        <v>1</v>
      </c>
      <c r="F134" s="208" t="s">
        <v>145</v>
      </c>
      <c r="G134" s="206"/>
      <c r="H134" s="209">
        <v>161.37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144</v>
      </c>
      <c r="AU134" s="215" t="s">
        <v>87</v>
      </c>
      <c r="AV134" s="13" t="s">
        <v>143</v>
      </c>
      <c r="AW134" s="13" t="s">
        <v>32</v>
      </c>
      <c r="AX134" s="13" t="s">
        <v>85</v>
      </c>
      <c r="AY134" s="215" t="s">
        <v>138</v>
      </c>
    </row>
    <row r="135" spans="1:65" s="11" customFormat="1" ht="22.9" customHeight="1">
      <c r="B135" s="165"/>
      <c r="C135" s="166"/>
      <c r="D135" s="167" t="s">
        <v>76</v>
      </c>
      <c r="E135" s="235" t="s">
        <v>195</v>
      </c>
      <c r="F135" s="235" t="s">
        <v>360</v>
      </c>
      <c r="G135" s="166"/>
      <c r="H135" s="166"/>
      <c r="I135" s="169"/>
      <c r="J135" s="236">
        <f>BK135</f>
        <v>0</v>
      </c>
      <c r="K135" s="166"/>
      <c r="L135" s="171"/>
      <c r="M135" s="172"/>
      <c r="N135" s="173"/>
      <c r="O135" s="173"/>
      <c r="P135" s="174">
        <f>SUM(P136:P151)</f>
        <v>0</v>
      </c>
      <c r="Q135" s="173"/>
      <c r="R135" s="174">
        <f>SUM(R136:R151)</f>
        <v>40.862140799999999</v>
      </c>
      <c r="S135" s="173"/>
      <c r="T135" s="175">
        <f>SUM(T136:T151)</f>
        <v>0</v>
      </c>
      <c r="AR135" s="176" t="s">
        <v>85</v>
      </c>
      <c r="AT135" s="177" t="s">
        <v>76</v>
      </c>
      <c r="AU135" s="177" t="s">
        <v>85</v>
      </c>
      <c r="AY135" s="176" t="s">
        <v>138</v>
      </c>
      <c r="BK135" s="178">
        <f>SUM(BK136:BK151)</f>
        <v>0</v>
      </c>
    </row>
    <row r="136" spans="1:65" s="2" customFormat="1" ht="16.5" customHeight="1">
      <c r="A136" s="34"/>
      <c r="B136" s="35"/>
      <c r="C136" s="179" t="s">
        <v>87</v>
      </c>
      <c r="D136" s="179" t="s">
        <v>139</v>
      </c>
      <c r="E136" s="180" t="s">
        <v>361</v>
      </c>
      <c r="F136" s="181" t="s">
        <v>362</v>
      </c>
      <c r="G136" s="182" t="s">
        <v>142</v>
      </c>
      <c r="H136" s="183">
        <v>1</v>
      </c>
      <c r="I136" s="184"/>
      <c r="J136" s="185">
        <f>ROUND(I136*H136,2)</f>
        <v>0</v>
      </c>
      <c r="K136" s="186"/>
      <c r="L136" s="39"/>
      <c r="M136" s="187" t="s">
        <v>1</v>
      </c>
      <c r="N136" s="188" t="s">
        <v>42</v>
      </c>
      <c r="O136" s="71"/>
      <c r="P136" s="189">
        <f>O136*H136</f>
        <v>0</v>
      </c>
      <c r="Q136" s="189">
        <v>0.52800000000000002</v>
      </c>
      <c r="R136" s="189">
        <f>Q136*H136</f>
        <v>0.52800000000000002</v>
      </c>
      <c r="S136" s="189">
        <v>0</v>
      </c>
      <c r="T136" s="19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1" t="s">
        <v>143</v>
      </c>
      <c r="AT136" s="191" t="s">
        <v>139</v>
      </c>
      <c r="AU136" s="191" t="s">
        <v>87</v>
      </c>
      <c r="AY136" s="17" t="s">
        <v>138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7" t="s">
        <v>85</v>
      </c>
      <c r="BK136" s="192">
        <f>ROUND(I136*H136,2)</f>
        <v>0</v>
      </c>
      <c r="BL136" s="17" t="s">
        <v>143</v>
      </c>
      <c r="BM136" s="191" t="s">
        <v>363</v>
      </c>
    </row>
    <row r="137" spans="1:65" s="12" customFormat="1" ht="11.25">
      <c r="B137" s="193"/>
      <c r="C137" s="194"/>
      <c r="D137" s="195" t="s">
        <v>144</v>
      </c>
      <c r="E137" s="196" t="s">
        <v>1</v>
      </c>
      <c r="F137" s="197" t="s">
        <v>85</v>
      </c>
      <c r="G137" s="194"/>
      <c r="H137" s="198">
        <v>1</v>
      </c>
      <c r="I137" s="199"/>
      <c r="J137" s="194"/>
      <c r="K137" s="194"/>
      <c r="L137" s="200"/>
      <c r="M137" s="201"/>
      <c r="N137" s="202"/>
      <c r="O137" s="202"/>
      <c r="P137" s="202"/>
      <c r="Q137" s="202"/>
      <c r="R137" s="202"/>
      <c r="S137" s="202"/>
      <c r="T137" s="203"/>
      <c r="AT137" s="204" t="s">
        <v>144</v>
      </c>
      <c r="AU137" s="204" t="s">
        <v>87</v>
      </c>
      <c r="AV137" s="12" t="s">
        <v>87</v>
      </c>
      <c r="AW137" s="12" t="s">
        <v>32</v>
      </c>
      <c r="AX137" s="12" t="s">
        <v>77</v>
      </c>
      <c r="AY137" s="204" t="s">
        <v>138</v>
      </c>
    </row>
    <row r="138" spans="1:65" s="13" customFormat="1" ht="11.25">
      <c r="B138" s="205"/>
      <c r="C138" s="206"/>
      <c r="D138" s="195" t="s">
        <v>144</v>
      </c>
      <c r="E138" s="207" t="s">
        <v>1</v>
      </c>
      <c r="F138" s="208" t="s">
        <v>145</v>
      </c>
      <c r="G138" s="206"/>
      <c r="H138" s="209">
        <v>1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144</v>
      </c>
      <c r="AU138" s="215" t="s">
        <v>87</v>
      </c>
      <c r="AV138" s="13" t="s">
        <v>143</v>
      </c>
      <c r="AW138" s="13" t="s">
        <v>32</v>
      </c>
      <c r="AX138" s="13" t="s">
        <v>85</v>
      </c>
      <c r="AY138" s="215" t="s">
        <v>138</v>
      </c>
    </row>
    <row r="139" spans="1:65" s="2" customFormat="1" ht="21.75" customHeight="1">
      <c r="A139" s="34"/>
      <c r="B139" s="35"/>
      <c r="C139" s="179" t="s">
        <v>155</v>
      </c>
      <c r="D139" s="179" t="s">
        <v>139</v>
      </c>
      <c r="E139" s="180" t="s">
        <v>364</v>
      </c>
      <c r="F139" s="181" t="s">
        <v>365</v>
      </c>
      <c r="G139" s="182" t="s">
        <v>142</v>
      </c>
      <c r="H139" s="183">
        <v>1</v>
      </c>
      <c r="I139" s="184"/>
      <c r="J139" s="185">
        <f>ROUND(I139*H139,2)</f>
        <v>0</v>
      </c>
      <c r="K139" s="186"/>
      <c r="L139" s="39"/>
      <c r="M139" s="187" t="s">
        <v>1</v>
      </c>
      <c r="N139" s="188" t="s">
        <v>42</v>
      </c>
      <c r="O139" s="71"/>
      <c r="P139" s="189">
        <f>O139*H139</f>
        <v>0</v>
      </c>
      <c r="Q139" s="189">
        <v>1.4999999999999999E-2</v>
      </c>
      <c r="R139" s="189">
        <f>Q139*H139</f>
        <v>1.4999999999999999E-2</v>
      </c>
      <c r="S139" s="189">
        <v>0</v>
      </c>
      <c r="T139" s="190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1" t="s">
        <v>143</v>
      </c>
      <c r="AT139" s="191" t="s">
        <v>139</v>
      </c>
      <c r="AU139" s="191" t="s">
        <v>87</v>
      </c>
      <c r="AY139" s="17" t="s">
        <v>138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7" t="s">
        <v>85</v>
      </c>
      <c r="BK139" s="192">
        <f>ROUND(I139*H139,2)</f>
        <v>0</v>
      </c>
      <c r="BL139" s="17" t="s">
        <v>143</v>
      </c>
      <c r="BM139" s="191" t="s">
        <v>366</v>
      </c>
    </row>
    <row r="140" spans="1:65" s="2" customFormat="1" ht="39">
      <c r="A140" s="34"/>
      <c r="B140" s="35"/>
      <c r="C140" s="36"/>
      <c r="D140" s="195" t="s">
        <v>299</v>
      </c>
      <c r="E140" s="36"/>
      <c r="F140" s="248" t="s">
        <v>367</v>
      </c>
      <c r="G140" s="36"/>
      <c r="H140" s="36"/>
      <c r="I140" s="249"/>
      <c r="J140" s="36"/>
      <c r="K140" s="36"/>
      <c r="L140" s="39"/>
      <c r="M140" s="250"/>
      <c r="N140" s="251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299</v>
      </c>
      <c r="AU140" s="17" t="s">
        <v>87</v>
      </c>
    </row>
    <row r="141" spans="1:65" s="12" customFormat="1" ht="11.25">
      <c r="B141" s="193"/>
      <c r="C141" s="194"/>
      <c r="D141" s="195" t="s">
        <v>144</v>
      </c>
      <c r="E141" s="196" t="s">
        <v>1</v>
      </c>
      <c r="F141" s="197" t="s">
        <v>85</v>
      </c>
      <c r="G141" s="194"/>
      <c r="H141" s="198">
        <v>1</v>
      </c>
      <c r="I141" s="199"/>
      <c r="J141" s="194"/>
      <c r="K141" s="194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144</v>
      </c>
      <c r="AU141" s="204" t="s">
        <v>87</v>
      </c>
      <c r="AV141" s="12" t="s">
        <v>87</v>
      </c>
      <c r="AW141" s="12" t="s">
        <v>32</v>
      </c>
      <c r="AX141" s="12" t="s">
        <v>77</v>
      </c>
      <c r="AY141" s="204" t="s">
        <v>138</v>
      </c>
    </row>
    <row r="142" spans="1:65" s="13" customFormat="1" ht="11.25">
      <c r="B142" s="205"/>
      <c r="C142" s="206"/>
      <c r="D142" s="195" t="s">
        <v>144</v>
      </c>
      <c r="E142" s="207" t="s">
        <v>1</v>
      </c>
      <c r="F142" s="208" t="s">
        <v>145</v>
      </c>
      <c r="G142" s="206"/>
      <c r="H142" s="209">
        <v>1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144</v>
      </c>
      <c r="AU142" s="215" t="s">
        <v>87</v>
      </c>
      <c r="AV142" s="13" t="s">
        <v>143</v>
      </c>
      <c r="AW142" s="13" t="s">
        <v>32</v>
      </c>
      <c r="AX142" s="13" t="s">
        <v>85</v>
      </c>
      <c r="AY142" s="215" t="s">
        <v>138</v>
      </c>
    </row>
    <row r="143" spans="1:65" s="2" customFormat="1" ht="16.5" customHeight="1">
      <c r="A143" s="34"/>
      <c r="B143" s="35"/>
      <c r="C143" s="179" t="s">
        <v>143</v>
      </c>
      <c r="D143" s="179" t="s">
        <v>139</v>
      </c>
      <c r="E143" s="180" t="s">
        <v>368</v>
      </c>
      <c r="F143" s="181" t="s">
        <v>369</v>
      </c>
      <c r="G143" s="182" t="s">
        <v>338</v>
      </c>
      <c r="H143" s="183">
        <v>1</v>
      </c>
      <c r="I143" s="184"/>
      <c r="J143" s="185">
        <f>ROUND(I143*H143,2)</f>
        <v>0</v>
      </c>
      <c r="K143" s="186"/>
      <c r="L143" s="39"/>
      <c r="M143" s="187" t="s">
        <v>1</v>
      </c>
      <c r="N143" s="188" t="s">
        <v>42</v>
      </c>
      <c r="O143" s="71"/>
      <c r="P143" s="189">
        <f>O143*H143</f>
        <v>0</v>
      </c>
      <c r="Q143" s="189">
        <v>1.4999999999999999E-2</v>
      </c>
      <c r="R143" s="189">
        <f>Q143*H143</f>
        <v>1.4999999999999999E-2</v>
      </c>
      <c r="S143" s="189">
        <v>0</v>
      </c>
      <c r="T143" s="19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1" t="s">
        <v>143</v>
      </c>
      <c r="AT143" s="191" t="s">
        <v>139</v>
      </c>
      <c r="AU143" s="191" t="s">
        <v>87</v>
      </c>
      <c r="AY143" s="17" t="s">
        <v>138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7" t="s">
        <v>85</v>
      </c>
      <c r="BK143" s="192">
        <f>ROUND(I143*H143,2)</f>
        <v>0</v>
      </c>
      <c r="BL143" s="17" t="s">
        <v>143</v>
      </c>
      <c r="BM143" s="191" t="s">
        <v>370</v>
      </c>
    </row>
    <row r="144" spans="1:65" s="2" customFormat="1" ht="19.5">
      <c r="A144" s="34"/>
      <c r="B144" s="35"/>
      <c r="C144" s="36"/>
      <c r="D144" s="195" t="s">
        <v>299</v>
      </c>
      <c r="E144" s="36"/>
      <c r="F144" s="248" t="s">
        <v>371</v>
      </c>
      <c r="G144" s="36"/>
      <c r="H144" s="36"/>
      <c r="I144" s="249"/>
      <c r="J144" s="36"/>
      <c r="K144" s="36"/>
      <c r="L144" s="39"/>
      <c r="M144" s="250"/>
      <c r="N144" s="251"/>
      <c r="O144" s="71"/>
      <c r="P144" s="71"/>
      <c r="Q144" s="71"/>
      <c r="R144" s="71"/>
      <c r="S144" s="71"/>
      <c r="T144" s="7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299</v>
      </c>
      <c r="AU144" s="17" t="s">
        <v>87</v>
      </c>
    </row>
    <row r="145" spans="1:65" s="12" customFormat="1" ht="11.25">
      <c r="B145" s="193"/>
      <c r="C145" s="194"/>
      <c r="D145" s="195" t="s">
        <v>144</v>
      </c>
      <c r="E145" s="196" t="s">
        <v>1</v>
      </c>
      <c r="F145" s="197" t="s">
        <v>85</v>
      </c>
      <c r="G145" s="194"/>
      <c r="H145" s="198">
        <v>1</v>
      </c>
      <c r="I145" s="199"/>
      <c r="J145" s="194"/>
      <c r="K145" s="194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144</v>
      </c>
      <c r="AU145" s="204" t="s">
        <v>87</v>
      </c>
      <c r="AV145" s="12" t="s">
        <v>87</v>
      </c>
      <c r="AW145" s="12" t="s">
        <v>32</v>
      </c>
      <c r="AX145" s="12" t="s">
        <v>77</v>
      </c>
      <c r="AY145" s="204" t="s">
        <v>138</v>
      </c>
    </row>
    <row r="146" spans="1:65" s="13" customFormat="1" ht="11.25">
      <c r="B146" s="205"/>
      <c r="C146" s="206"/>
      <c r="D146" s="195" t="s">
        <v>144</v>
      </c>
      <c r="E146" s="207" t="s">
        <v>1</v>
      </c>
      <c r="F146" s="208" t="s">
        <v>145</v>
      </c>
      <c r="G146" s="206"/>
      <c r="H146" s="209">
        <v>1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144</v>
      </c>
      <c r="AU146" s="215" t="s">
        <v>87</v>
      </c>
      <c r="AV146" s="13" t="s">
        <v>143</v>
      </c>
      <c r="AW146" s="13" t="s">
        <v>32</v>
      </c>
      <c r="AX146" s="13" t="s">
        <v>85</v>
      </c>
      <c r="AY146" s="215" t="s">
        <v>138</v>
      </c>
    </row>
    <row r="147" spans="1:65" s="2" customFormat="1" ht="24.2" customHeight="1">
      <c r="A147" s="34"/>
      <c r="B147" s="35"/>
      <c r="C147" s="179" t="s">
        <v>169</v>
      </c>
      <c r="D147" s="179" t="s">
        <v>139</v>
      </c>
      <c r="E147" s="180" t="s">
        <v>372</v>
      </c>
      <c r="F147" s="181" t="s">
        <v>373</v>
      </c>
      <c r="G147" s="182" t="s">
        <v>236</v>
      </c>
      <c r="H147" s="183">
        <v>82.56</v>
      </c>
      <c r="I147" s="184"/>
      <c r="J147" s="185">
        <f>ROUND(I147*H147,2)</f>
        <v>0</v>
      </c>
      <c r="K147" s="186"/>
      <c r="L147" s="39"/>
      <c r="M147" s="187" t="s">
        <v>1</v>
      </c>
      <c r="N147" s="188" t="s">
        <v>42</v>
      </c>
      <c r="O147" s="71"/>
      <c r="P147" s="189">
        <f>O147*H147</f>
        <v>0</v>
      </c>
      <c r="Q147" s="189">
        <v>0.48818</v>
      </c>
      <c r="R147" s="189">
        <f>Q147*H147</f>
        <v>40.304140799999999</v>
      </c>
      <c r="S147" s="189">
        <v>0</v>
      </c>
      <c r="T147" s="19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1" t="s">
        <v>143</v>
      </c>
      <c r="AT147" s="191" t="s">
        <v>139</v>
      </c>
      <c r="AU147" s="191" t="s">
        <v>87</v>
      </c>
      <c r="AY147" s="17" t="s">
        <v>138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7" t="s">
        <v>85</v>
      </c>
      <c r="BK147" s="192">
        <f>ROUND(I147*H147,2)</f>
        <v>0</v>
      </c>
      <c r="BL147" s="17" t="s">
        <v>143</v>
      </c>
      <c r="BM147" s="191" t="s">
        <v>374</v>
      </c>
    </row>
    <row r="148" spans="1:65" s="14" customFormat="1" ht="22.5">
      <c r="B148" s="216"/>
      <c r="C148" s="217"/>
      <c r="D148" s="195" t="s">
        <v>144</v>
      </c>
      <c r="E148" s="218" t="s">
        <v>1</v>
      </c>
      <c r="F148" s="219" t="s">
        <v>375</v>
      </c>
      <c r="G148" s="217"/>
      <c r="H148" s="218" t="s">
        <v>1</v>
      </c>
      <c r="I148" s="220"/>
      <c r="J148" s="217"/>
      <c r="K148" s="217"/>
      <c r="L148" s="221"/>
      <c r="M148" s="222"/>
      <c r="N148" s="223"/>
      <c r="O148" s="223"/>
      <c r="P148" s="223"/>
      <c r="Q148" s="223"/>
      <c r="R148" s="223"/>
      <c r="S148" s="223"/>
      <c r="T148" s="224"/>
      <c r="AT148" s="225" t="s">
        <v>144</v>
      </c>
      <c r="AU148" s="225" t="s">
        <v>87</v>
      </c>
      <c r="AV148" s="14" t="s">
        <v>85</v>
      </c>
      <c r="AW148" s="14" t="s">
        <v>32</v>
      </c>
      <c r="AX148" s="14" t="s">
        <v>77</v>
      </c>
      <c r="AY148" s="225" t="s">
        <v>138</v>
      </c>
    </row>
    <row r="149" spans="1:65" s="14" customFormat="1" ht="11.25">
      <c r="B149" s="216"/>
      <c r="C149" s="217"/>
      <c r="D149" s="195" t="s">
        <v>144</v>
      </c>
      <c r="E149" s="218" t="s">
        <v>1</v>
      </c>
      <c r="F149" s="219" t="s">
        <v>376</v>
      </c>
      <c r="G149" s="217"/>
      <c r="H149" s="218" t="s">
        <v>1</v>
      </c>
      <c r="I149" s="220"/>
      <c r="J149" s="217"/>
      <c r="K149" s="217"/>
      <c r="L149" s="221"/>
      <c r="M149" s="222"/>
      <c r="N149" s="223"/>
      <c r="O149" s="223"/>
      <c r="P149" s="223"/>
      <c r="Q149" s="223"/>
      <c r="R149" s="223"/>
      <c r="S149" s="223"/>
      <c r="T149" s="224"/>
      <c r="AT149" s="225" t="s">
        <v>144</v>
      </c>
      <c r="AU149" s="225" t="s">
        <v>87</v>
      </c>
      <c r="AV149" s="14" t="s">
        <v>85</v>
      </c>
      <c r="AW149" s="14" t="s">
        <v>32</v>
      </c>
      <c r="AX149" s="14" t="s">
        <v>77</v>
      </c>
      <c r="AY149" s="225" t="s">
        <v>138</v>
      </c>
    </row>
    <row r="150" spans="1:65" s="12" customFormat="1" ht="11.25">
      <c r="B150" s="193"/>
      <c r="C150" s="194"/>
      <c r="D150" s="195" t="s">
        <v>144</v>
      </c>
      <c r="E150" s="196" t="s">
        <v>1</v>
      </c>
      <c r="F150" s="197" t="s">
        <v>377</v>
      </c>
      <c r="G150" s="194"/>
      <c r="H150" s="198">
        <v>82.56</v>
      </c>
      <c r="I150" s="199"/>
      <c r="J150" s="194"/>
      <c r="K150" s="194"/>
      <c r="L150" s="200"/>
      <c r="M150" s="201"/>
      <c r="N150" s="202"/>
      <c r="O150" s="202"/>
      <c r="P150" s="202"/>
      <c r="Q150" s="202"/>
      <c r="R150" s="202"/>
      <c r="S150" s="202"/>
      <c r="T150" s="203"/>
      <c r="AT150" s="204" t="s">
        <v>144</v>
      </c>
      <c r="AU150" s="204" t="s">
        <v>87</v>
      </c>
      <c r="AV150" s="12" t="s">
        <v>87</v>
      </c>
      <c r="AW150" s="12" t="s">
        <v>32</v>
      </c>
      <c r="AX150" s="12" t="s">
        <v>77</v>
      </c>
      <c r="AY150" s="204" t="s">
        <v>138</v>
      </c>
    </row>
    <row r="151" spans="1:65" s="13" customFormat="1" ht="11.25">
      <c r="B151" s="205"/>
      <c r="C151" s="206"/>
      <c r="D151" s="195" t="s">
        <v>144</v>
      </c>
      <c r="E151" s="207" t="s">
        <v>1</v>
      </c>
      <c r="F151" s="208" t="s">
        <v>145</v>
      </c>
      <c r="G151" s="206"/>
      <c r="H151" s="209">
        <v>82.56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144</v>
      </c>
      <c r="AU151" s="215" t="s">
        <v>87</v>
      </c>
      <c r="AV151" s="13" t="s">
        <v>143</v>
      </c>
      <c r="AW151" s="13" t="s">
        <v>32</v>
      </c>
      <c r="AX151" s="13" t="s">
        <v>85</v>
      </c>
      <c r="AY151" s="215" t="s">
        <v>138</v>
      </c>
    </row>
    <row r="152" spans="1:65" s="11" customFormat="1" ht="22.9" customHeight="1">
      <c r="B152" s="165"/>
      <c r="C152" s="166"/>
      <c r="D152" s="167" t="s">
        <v>76</v>
      </c>
      <c r="E152" s="235" t="s">
        <v>295</v>
      </c>
      <c r="F152" s="235" t="s">
        <v>378</v>
      </c>
      <c r="G152" s="166"/>
      <c r="H152" s="166"/>
      <c r="I152" s="169"/>
      <c r="J152" s="236">
        <f>BK152</f>
        <v>0</v>
      </c>
      <c r="K152" s="166"/>
      <c r="L152" s="171"/>
      <c r="M152" s="172"/>
      <c r="N152" s="173"/>
      <c r="O152" s="173"/>
      <c r="P152" s="174">
        <f>SUM(P153:P163)</f>
        <v>0</v>
      </c>
      <c r="Q152" s="173"/>
      <c r="R152" s="174">
        <f>SUM(R153:R163)</f>
        <v>0</v>
      </c>
      <c r="S152" s="173"/>
      <c r="T152" s="175">
        <f>SUM(T153:T163)</f>
        <v>0</v>
      </c>
      <c r="AR152" s="176" t="s">
        <v>85</v>
      </c>
      <c r="AT152" s="177" t="s">
        <v>76</v>
      </c>
      <c r="AU152" s="177" t="s">
        <v>85</v>
      </c>
      <c r="AY152" s="176" t="s">
        <v>138</v>
      </c>
      <c r="BK152" s="178">
        <f>SUM(BK153:BK163)</f>
        <v>0</v>
      </c>
    </row>
    <row r="153" spans="1:65" s="2" customFormat="1" ht="33" customHeight="1">
      <c r="A153" s="34"/>
      <c r="B153" s="35"/>
      <c r="C153" s="179" t="s">
        <v>175</v>
      </c>
      <c r="D153" s="179" t="s">
        <v>139</v>
      </c>
      <c r="E153" s="180" t="s">
        <v>379</v>
      </c>
      <c r="F153" s="181" t="s">
        <v>380</v>
      </c>
      <c r="G153" s="182" t="s">
        <v>236</v>
      </c>
      <c r="H153" s="183">
        <v>220.5</v>
      </c>
      <c r="I153" s="184"/>
      <c r="J153" s="185">
        <f>ROUND(I153*H153,2)</f>
        <v>0</v>
      </c>
      <c r="K153" s="186"/>
      <c r="L153" s="39"/>
      <c r="M153" s="187" t="s">
        <v>1</v>
      </c>
      <c r="N153" s="188" t="s">
        <v>42</v>
      </c>
      <c r="O153" s="71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1" t="s">
        <v>143</v>
      </c>
      <c r="AT153" s="191" t="s">
        <v>139</v>
      </c>
      <c r="AU153" s="191" t="s">
        <v>87</v>
      </c>
      <c r="AY153" s="17" t="s">
        <v>138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7" t="s">
        <v>85</v>
      </c>
      <c r="BK153" s="192">
        <f>ROUND(I153*H153,2)</f>
        <v>0</v>
      </c>
      <c r="BL153" s="17" t="s">
        <v>143</v>
      </c>
      <c r="BM153" s="191" t="s">
        <v>226</v>
      </c>
    </row>
    <row r="154" spans="1:65" s="12" customFormat="1" ht="11.25">
      <c r="B154" s="193"/>
      <c r="C154" s="194"/>
      <c r="D154" s="195" t="s">
        <v>144</v>
      </c>
      <c r="E154" s="196" t="s">
        <v>1</v>
      </c>
      <c r="F154" s="197" t="s">
        <v>381</v>
      </c>
      <c r="G154" s="194"/>
      <c r="H154" s="198">
        <v>148.5</v>
      </c>
      <c r="I154" s="199"/>
      <c r="J154" s="194"/>
      <c r="K154" s="194"/>
      <c r="L154" s="200"/>
      <c r="M154" s="201"/>
      <c r="N154" s="202"/>
      <c r="O154" s="202"/>
      <c r="P154" s="202"/>
      <c r="Q154" s="202"/>
      <c r="R154" s="202"/>
      <c r="S154" s="202"/>
      <c r="T154" s="203"/>
      <c r="AT154" s="204" t="s">
        <v>144</v>
      </c>
      <c r="AU154" s="204" t="s">
        <v>87</v>
      </c>
      <c r="AV154" s="12" t="s">
        <v>87</v>
      </c>
      <c r="AW154" s="12" t="s">
        <v>32</v>
      </c>
      <c r="AX154" s="12" t="s">
        <v>77</v>
      </c>
      <c r="AY154" s="204" t="s">
        <v>138</v>
      </c>
    </row>
    <row r="155" spans="1:65" s="12" customFormat="1" ht="11.25">
      <c r="B155" s="193"/>
      <c r="C155" s="194"/>
      <c r="D155" s="195" t="s">
        <v>144</v>
      </c>
      <c r="E155" s="196" t="s">
        <v>1</v>
      </c>
      <c r="F155" s="197" t="s">
        <v>382</v>
      </c>
      <c r="G155" s="194"/>
      <c r="H155" s="198">
        <v>72</v>
      </c>
      <c r="I155" s="199"/>
      <c r="J155" s="194"/>
      <c r="K155" s="194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144</v>
      </c>
      <c r="AU155" s="204" t="s">
        <v>87</v>
      </c>
      <c r="AV155" s="12" t="s">
        <v>87</v>
      </c>
      <c r="AW155" s="12" t="s">
        <v>32</v>
      </c>
      <c r="AX155" s="12" t="s">
        <v>77</v>
      </c>
      <c r="AY155" s="204" t="s">
        <v>138</v>
      </c>
    </row>
    <row r="156" spans="1:65" s="13" customFormat="1" ht="11.25">
      <c r="B156" s="205"/>
      <c r="C156" s="206"/>
      <c r="D156" s="195" t="s">
        <v>144</v>
      </c>
      <c r="E156" s="207" t="s">
        <v>1</v>
      </c>
      <c r="F156" s="208" t="s">
        <v>145</v>
      </c>
      <c r="G156" s="206"/>
      <c r="H156" s="209">
        <v>220.5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144</v>
      </c>
      <c r="AU156" s="215" t="s">
        <v>87</v>
      </c>
      <c r="AV156" s="13" t="s">
        <v>143</v>
      </c>
      <c r="AW156" s="13" t="s">
        <v>32</v>
      </c>
      <c r="AX156" s="13" t="s">
        <v>85</v>
      </c>
      <c r="AY156" s="215" t="s">
        <v>138</v>
      </c>
    </row>
    <row r="157" spans="1:65" s="2" customFormat="1" ht="33" customHeight="1">
      <c r="A157" s="34"/>
      <c r="B157" s="35"/>
      <c r="C157" s="179" t="s">
        <v>179</v>
      </c>
      <c r="D157" s="179" t="s">
        <v>139</v>
      </c>
      <c r="E157" s="180" t="s">
        <v>383</v>
      </c>
      <c r="F157" s="181" t="s">
        <v>384</v>
      </c>
      <c r="G157" s="182" t="s">
        <v>142</v>
      </c>
      <c r="H157" s="183">
        <v>1</v>
      </c>
      <c r="I157" s="184"/>
      <c r="J157" s="185">
        <f>ROUND(I157*H157,2)</f>
        <v>0</v>
      </c>
      <c r="K157" s="186"/>
      <c r="L157" s="39"/>
      <c r="M157" s="187" t="s">
        <v>1</v>
      </c>
      <c r="N157" s="188" t="s">
        <v>42</v>
      </c>
      <c r="O157" s="71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1" t="s">
        <v>143</v>
      </c>
      <c r="AT157" s="191" t="s">
        <v>139</v>
      </c>
      <c r="AU157" s="191" t="s">
        <v>87</v>
      </c>
      <c r="AY157" s="17" t="s">
        <v>138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7" t="s">
        <v>85</v>
      </c>
      <c r="BK157" s="192">
        <f>ROUND(I157*H157,2)</f>
        <v>0</v>
      </c>
      <c r="BL157" s="17" t="s">
        <v>143</v>
      </c>
      <c r="BM157" s="191" t="s">
        <v>385</v>
      </c>
    </row>
    <row r="158" spans="1:65" s="2" customFormat="1" ht="19.5">
      <c r="A158" s="34"/>
      <c r="B158" s="35"/>
      <c r="C158" s="36"/>
      <c r="D158" s="195" t="s">
        <v>299</v>
      </c>
      <c r="E158" s="36"/>
      <c r="F158" s="248" t="s">
        <v>386</v>
      </c>
      <c r="G158" s="36"/>
      <c r="H158" s="36"/>
      <c r="I158" s="249"/>
      <c r="J158" s="36"/>
      <c r="K158" s="36"/>
      <c r="L158" s="39"/>
      <c r="M158" s="250"/>
      <c r="N158" s="251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299</v>
      </c>
      <c r="AU158" s="17" t="s">
        <v>87</v>
      </c>
    </row>
    <row r="159" spans="1:65" s="2" customFormat="1" ht="33" customHeight="1">
      <c r="A159" s="34"/>
      <c r="B159" s="35"/>
      <c r="C159" s="179" t="s">
        <v>188</v>
      </c>
      <c r="D159" s="179" t="s">
        <v>139</v>
      </c>
      <c r="E159" s="180" t="s">
        <v>387</v>
      </c>
      <c r="F159" s="181" t="s">
        <v>388</v>
      </c>
      <c r="G159" s="182" t="s">
        <v>236</v>
      </c>
      <c r="H159" s="183">
        <v>220.5</v>
      </c>
      <c r="I159" s="184"/>
      <c r="J159" s="185">
        <f>ROUND(I159*H159,2)</f>
        <v>0</v>
      </c>
      <c r="K159" s="186"/>
      <c r="L159" s="39"/>
      <c r="M159" s="187" t="s">
        <v>1</v>
      </c>
      <c r="N159" s="188" t="s">
        <v>42</v>
      </c>
      <c r="O159" s="71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1" t="s">
        <v>143</v>
      </c>
      <c r="AT159" s="191" t="s">
        <v>139</v>
      </c>
      <c r="AU159" s="191" t="s">
        <v>87</v>
      </c>
      <c r="AY159" s="17" t="s">
        <v>138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7" t="s">
        <v>85</v>
      </c>
      <c r="BK159" s="192">
        <f>ROUND(I159*H159,2)</f>
        <v>0</v>
      </c>
      <c r="BL159" s="17" t="s">
        <v>143</v>
      </c>
      <c r="BM159" s="191" t="s">
        <v>389</v>
      </c>
    </row>
    <row r="160" spans="1:65" s="12" customFormat="1" ht="11.25">
      <c r="B160" s="193"/>
      <c r="C160" s="194"/>
      <c r="D160" s="195" t="s">
        <v>144</v>
      </c>
      <c r="E160" s="196" t="s">
        <v>1</v>
      </c>
      <c r="F160" s="197" t="s">
        <v>381</v>
      </c>
      <c r="G160" s="194"/>
      <c r="H160" s="198">
        <v>148.5</v>
      </c>
      <c r="I160" s="199"/>
      <c r="J160" s="194"/>
      <c r="K160" s="194"/>
      <c r="L160" s="200"/>
      <c r="M160" s="201"/>
      <c r="N160" s="202"/>
      <c r="O160" s="202"/>
      <c r="P160" s="202"/>
      <c r="Q160" s="202"/>
      <c r="R160" s="202"/>
      <c r="S160" s="202"/>
      <c r="T160" s="203"/>
      <c r="AT160" s="204" t="s">
        <v>144</v>
      </c>
      <c r="AU160" s="204" t="s">
        <v>87</v>
      </c>
      <c r="AV160" s="12" t="s">
        <v>87</v>
      </c>
      <c r="AW160" s="12" t="s">
        <v>32</v>
      </c>
      <c r="AX160" s="12" t="s">
        <v>77</v>
      </c>
      <c r="AY160" s="204" t="s">
        <v>138</v>
      </c>
    </row>
    <row r="161" spans="1:65" s="12" customFormat="1" ht="11.25">
      <c r="B161" s="193"/>
      <c r="C161" s="194"/>
      <c r="D161" s="195" t="s">
        <v>144</v>
      </c>
      <c r="E161" s="196" t="s">
        <v>1</v>
      </c>
      <c r="F161" s="197" t="s">
        <v>382</v>
      </c>
      <c r="G161" s="194"/>
      <c r="H161" s="198">
        <v>72</v>
      </c>
      <c r="I161" s="199"/>
      <c r="J161" s="194"/>
      <c r="K161" s="194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144</v>
      </c>
      <c r="AU161" s="204" t="s">
        <v>87</v>
      </c>
      <c r="AV161" s="12" t="s">
        <v>87</v>
      </c>
      <c r="AW161" s="12" t="s">
        <v>32</v>
      </c>
      <c r="AX161" s="12" t="s">
        <v>77</v>
      </c>
      <c r="AY161" s="204" t="s">
        <v>138</v>
      </c>
    </row>
    <row r="162" spans="1:65" s="13" customFormat="1" ht="11.25">
      <c r="B162" s="205"/>
      <c r="C162" s="206"/>
      <c r="D162" s="195" t="s">
        <v>144</v>
      </c>
      <c r="E162" s="207" t="s">
        <v>1</v>
      </c>
      <c r="F162" s="208" t="s">
        <v>145</v>
      </c>
      <c r="G162" s="206"/>
      <c r="H162" s="209">
        <v>220.5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144</v>
      </c>
      <c r="AU162" s="215" t="s">
        <v>87</v>
      </c>
      <c r="AV162" s="13" t="s">
        <v>143</v>
      </c>
      <c r="AW162" s="13" t="s">
        <v>32</v>
      </c>
      <c r="AX162" s="13" t="s">
        <v>85</v>
      </c>
      <c r="AY162" s="215" t="s">
        <v>138</v>
      </c>
    </row>
    <row r="163" spans="1:65" s="2" customFormat="1" ht="24.2" customHeight="1">
      <c r="A163" s="34"/>
      <c r="B163" s="35"/>
      <c r="C163" s="179" t="s">
        <v>195</v>
      </c>
      <c r="D163" s="179" t="s">
        <v>139</v>
      </c>
      <c r="E163" s="180" t="s">
        <v>390</v>
      </c>
      <c r="F163" s="181" t="s">
        <v>391</v>
      </c>
      <c r="G163" s="182" t="s">
        <v>344</v>
      </c>
      <c r="H163" s="183">
        <v>1</v>
      </c>
      <c r="I163" s="184"/>
      <c r="J163" s="185">
        <f>ROUND(I163*H163,2)</f>
        <v>0</v>
      </c>
      <c r="K163" s="186"/>
      <c r="L163" s="39"/>
      <c r="M163" s="187" t="s">
        <v>1</v>
      </c>
      <c r="N163" s="188" t="s">
        <v>42</v>
      </c>
      <c r="O163" s="71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1" t="s">
        <v>143</v>
      </c>
      <c r="AT163" s="191" t="s">
        <v>139</v>
      </c>
      <c r="AU163" s="191" t="s">
        <v>87</v>
      </c>
      <c r="AY163" s="17" t="s">
        <v>138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7" t="s">
        <v>85</v>
      </c>
      <c r="BK163" s="192">
        <f>ROUND(I163*H163,2)</f>
        <v>0</v>
      </c>
      <c r="BL163" s="17" t="s">
        <v>143</v>
      </c>
      <c r="BM163" s="191" t="s">
        <v>392</v>
      </c>
    </row>
    <row r="164" spans="1:65" s="11" customFormat="1" ht="22.9" customHeight="1">
      <c r="B164" s="165"/>
      <c r="C164" s="166"/>
      <c r="D164" s="167" t="s">
        <v>76</v>
      </c>
      <c r="E164" s="235" t="s">
        <v>263</v>
      </c>
      <c r="F164" s="235" t="s">
        <v>264</v>
      </c>
      <c r="G164" s="166"/>
      <c r="H164" s="166"/>
      <c r="I164" s="169"/>
      <c r="J164" s="236">
        <f>BK164</f>
        <v>0</v>
      </c>
      <c r="K164" s="166"/>
      <c r="L164" s="171"/>
      <c r="M164" s="172"/>
      <c r="N164" s="173"/>
      <c r="O164" s="173"/>
      <c r="P164" s="174">
        <f>P165</f>
        <v>0</v>
      </c>
      <c r="Q164" s="173"/>
      <c r="R164" s="174">
        <f>R165</f>
        <v>0</v>
      </c>
      <c r="S164" s="173"/>
      <c r="T164" s="175">
        <f>T165</f>
        <v>0</v>
      </c>
      <c r="AR164" s="176" t="s">
        <v>85</v>
      </c>
      <c r="AT164" s="177" t="s">
        <v>76</v>
      </c>
      <c r="AU164" s="177" t="s">
        <v>85</v>
      </c>
      <c r="AY164" s="176" t="s">
        <v>138</v>
      </c>
      <c r="BK164" s="178">
        <f>BK165</f>
        <v>0</v>
      </c>
    </row>
    <row r="165" spans="1:65" s="2" customFormat="1" ht="16.5" customHeight="1">
      <c r="A165" s="34"/>
      <c r="B165" s="35"/>
      <c r="C165" s="179" t="s">
        <v>200</v>
      </c>
      <c r="D165" s="179" t="s">
        <v>139</v>
      </c>
      <c r="E165" s="180" t="s">
        <v>393</v>
      </c>
      <c r="F165" s="181" t="s">
        <v>394</v>
      </c>
      <c r="G165" s="182" t="s">
        <v>230</v>
      </c>
      <c r="H165" s="183">
        <v>57.423999999999999</v>
      </c>
      <c r="I165" s="184"/>
      <c r="J165" s="185">
        <f>ROUND(I165*H165,2)</f>
        <v>0</v>
      </c>
      <c r="K165" s="186"/>
      <c r="L165" s="39"/>
      <c r="M165" s="187" t="s">
        <v>1</v>
      </c>
      <c r="N165" s="188" t="s">
        <v>42</v>
      </c>
      <c r="O165" s="71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1" t="s">
        <v>143</v>
      </c>
      <c r="AT165" s="191" t="s">
        <v>139</v>
      </c>
      <c r="AU165" s="191" t="s">
        <v>87</v>
      </c>
      <c r="AY165" s="17" t="s">
        <v>138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7" t="s">
        <v>85</v>
      </c>
      <c r="BK165" s="192">
        <f>ROUND(I165*H165,2)</f>
        <v>0</v>
      </c>
      <c r="BL165" s="17" t="s">
        <v>143</v>
      </c>
      <c r="BM165" s="191" t="s">
        <v>395</v>
      </c>
    </row>
    <row r="166" spans="1:65" s="11" customFormat="1" ht="22.9" customHeight="1">
      <c r="B166" s="165"/>
      <c r="C166" s="166"/>
      <c r="D166" s="167" t="s">
        <v>76</v>
      </c>
      <c r="E166" s="235" t="s">
        <v>396</v>
      </c>
      <c r="F166" s="235" t="s">
        <v>397</v>
      </c>
      <c r="G166" s="166"/>
      <c r="H166" s="166"/>
      <c r="I166" s="169"/>
      <c r="J166" s="236">
        <f>BK166</f>
        <v>0</v>
      </c>
      <c r="K166" s="166"/>
      <c r="L166" s="171"/>
      <c r="M166" s="172"/>
      <c r="N166" s="173"/>
      <c r="O166" s="173"/>
      <c r="P166" s="174">
        <f>SUM(P167:P172)</f>
        <v>0</v>
      </c>
      <c r="Q166" s="173"/>
      <c r="R166" s="174">
        <f>SUM(R167:R172)</f>
        <v>0</v>
      </c>
      <c r="S166" s="173"/>
      <c r="T166" s="175">
        <f>SUM(T167:T172)</f>
        <v>0</v>
      </c>
      <c r="AR166" s="176" t="s">
        <v>85</v>
      </c>
      <c r="AT166" s="177" t="s">
        <v>76</v>
      </c>
      <c r="AU166" s="177" t="s">
        <v>85</v>
      </c>
      <c r="AY166" s="176" t="s">
        <v>138</v>
      </c>
      <c r="BK166" s="178">
        <f>SUM(BK167:BK172)</f>
        <v>0</v>
      </c>
    </row>
    <row r="167" spans="1:65" s="2" customFormat="1" ht="24.2" customHeight="1">
      <c r="A167" s="34"/>
      <c r="B167" s="35"/>
      <c r="C167" s="179" t="s">
        <v>398</v>
      </c>
      <c r="D167" s="179" t="s">
        <v>139</v>
      </c>
      <c r="E167" s="180" t="s">
        <v>399</v>
      </c>
      <c r="F167" s="181" t="s">
        <v>400</v>
      </c>
      <c r="G167" s="182" t="s">
        <v>230</v>
      </c>
      <c r="H167" s="183">
        <v>4.75</v>
      </c>
      <c r="I167" s="184"/>
      <c r="J167" s="185">
        <f>ROUND(I167*H167,2)</f>
        <v>0</v>
      </c>
      <c r="K167" s="186"/>
      <c r="L167" s="39"/>
      <c r="M167" s="187" t="s">
        <v>1</v>
      </c>
      <c r="N167" s="188" t="s">
        <v>42</v>
      </c>
      <c r="O167" s="71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1" t="s">
        <v>143</v>
      </c>
      <c r="AT167" s="191" t="s">
        <v>139</v>
      </c>
      <c r="AU167" s="191" t="s">
        <v>87</v>
      </c>
      <c r="AY167" s="17" t="s">
        <v>138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7" t="s">
        <v>85</v>
      </c>
      <c r="BK167" s="192">
        <f>ROUND(I167*H167,2)</f>
        <v>0</v>
      </c>
      <c r="BL167" s="17" t="s">
        <v>143</v>
      </c>
      <c r="BM167" s="191" t="s">
        <v>223</v>
      </c>
    </row>
    <row r="168" spans="1:65" s="2" customFormat="1" ht="33" customHeight="1">
      <c r="A168" s="34"/>
      <c r="B168" s="35"/>
      <c r="C168" s="179" t="s">
        <v>8</v>
      </c>
      <c r="D168" s="179" t="s">
        <v>139</v>
      </c>
      <c r="E168" s="180" t="s">
        <v>401</v>
      </c>
      <c r="F168" s="181" t="s">
        <v>402</v>
      </c>
      <c r="G168" s="182" t="s">
        <v>230</v>
      </c>
      <c r="H168" s="183">
        <v>4.75</v>
      </c>
      <c r="I168" s="184"/>
      <c r="J168" s="185">
        <f>ROUND(I168*H168,2)</f>
        <v>0</v>
      </c>
      <c r="K168" s="186"/>
      <c r="L168" s="39"/>
      <c r="M168" s="187" t="s">
        <v>1</v>
      </c>
      <c r="N168" s="188" t="s">
        <v>42</v>
      </c>
      <c r="O168" s="71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1" t="s">
        <v>143</v>
      </c>
      <c r="AT168" s="191" t="s">
        <v>139</v>
      </c>
      <c r="AU168" s="191" t="s">
        <v>87</v>
      </c>
      <c r="AY168" s="17" t="s">
        <v>138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7" t="s">
        <v>85</v>
      </c>
      <c r="BK168" s="192">
        <f>ROUND(I168*H168,2)</f>
        <v>0</v>
      </c>
      <c r="BL168" s="17" t="s">
        <v>143</v>
      </c>
      <c r="BM168" s="191" t="s">
        <v>172</v>
      </c>
    </row>
    <row r="169" spans="1:65" s="2" customFormat="1" ht="24.2" customHeight="1">
      <c r="A169" s="34"/>
      <c r="B169" s="35"/>
      <c r="C169" s="179" t="s">
        <v>403</v>
      </c>
      <c r="D169" s="179" t="s">
        <v>139</v>
      </c>
      <c r="E169" s="180" t="s">
        <v>404</v>
      </c>
      <c r="F169" s="181" t="s">
        <v>405</v>
      </c>
      <c r="G169" s="182" t="s">
        <v>230</v>
      </c>
      <c r="H169" s="183">
        <v>47.5</v>
      </c>
      <c r="I169" s="184"/>
      <c r="J169" s="185">
        <f>ROUND(I169*H169,2)</f>
        <v>0</v>
      </c>
      <c r="K169" s="186"/>
      <c r="L169" s="39"/>
      <c r="M169" s="187" t="s">
        <v>1</v>
      </c>
      <c r="N169" s="188" t="s">
        <v>42</v>
      </c>
      <c r="O169" s="71"/>
      <c r="P169" s="189">
        <f>O169*H169</f>
        <v>0</v>
      </c>
      <c r="Q169" s="189">
        <v>0</v>
      </c>
      <c r="R169" s="189">
        <f>Q169*H169</f>
        <v>0</v>
      </c>
      <c r="S169" s="189">
        <v>0</v>
      </c>
      <c r="T169" s="190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1" t="s">
        <v>143</v>
      </c>
      <c r="AT169" s="191" t="s">
        <v>139</v>
      </c>
      <c r="AU169" s="191" t="s">
        <v>87</v>
      </c>
      <c r="AY169" s="17" t="s">
        <v>138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7" t="s">
        <v>85</v>
      </c>
      <c r="BK169" s="192">
        <f>ROUND(I169*H169,2)</f>
        <v>0</v>
      </c>
      <c r="BL169" s="17" t="s">
        <v>143</v>
      </c>
      <c r="BM169" s="191" t="s">
        <v>178</v>
      </c>
    </row>
    <row r="170" spans="1:65" s="12" customFormat="1" ht="11.25">
      <c r="B170" s="193"/>
      <c r="C170" s="194"/>
      <c r="D170" s="195" t="s">
        <v>144</v>
      </c>
      <c r="E170" s="196" t="s">
        <v>1</v>
      </c>
      <c r="F170" s="197" t="s">
        <v>406</v>
      </c>
      <c r="G170" s="194"/>
      <c r="H170" s="198">
        <v>47.5</v>
      </c>
      <c r="I170" s="199"/>
      <c r="J170" s="194"/>
      <c r="K170" s="194"/>
      <c r="L170" s="200"/>
      <c r="M170" s="201"/>
      <c r="N170" s="202"/>
      <c r="O170" s="202"/>
      <c r="P170" s="202"/>
      <c r="Q170" s="202"/>
      <c r="R170" s="202"/>
      <c r="S170" s="202"/>
      <c r="T170" s="203"/>
      <c r="AT170" s="204" t="s">
        <v>144</v>
      </c>
      <c r="AU170" s="204" t="s">
        <v>87</v>
      </c>
      <c r="AV170" s="12" t="s">
        <v>87</v>
      </c>
      <c r="AW170" s="12" t="s">
        <v>32</v>
      </c>
      <c r="AX170" s="12" t="s">
        <v>77</v>
      </c>
      <c r="AY170" s="204" t="s">
        <v>138</v>
      </c>
    </row>
    <row r="171" spans="1:65" s="13" customFormat="1" ht="11.25">
      <c r="B171" s="205"/>
      <c r="C171" s="206"/>
      <c r="D171" s="195" t="s">
        <v>144</v>
      </c>
      <c r="E171" s="207" t="s">
        <v>1</v>
      </c>
      <c r="F171" s="208" t="s">
        <v>145</v>
      </c>
      <c r="G171" s="206"/>
      <c r="H171" s="209">
        <v>47.5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144</v>
      </c>
      <c r="AU171" s="215" t="s">
        <v>87</v>
      </c>
      <c r="AV171" s="13" t="s">
        <v>143</v>
      </c>
      <c r="AW171" s="13" t="s">
        <v>32</v>
      </c>
      <c r="AX171" s="13" t="s">
        <v>85</v>
      </c>
      <c r="AY171" s="215" t="s">
        <v>138</v>
      </c>
    </row>
    <row r="172" spans="1:65" s="2" customFormat="1" ht="33" customHeight="1">
      <c r="A172" s="34"/>
      <c r="B172" s="35"/>
      <c r="C172" s="179" t="s">
        <v>407</v>
      </c>
      <c r="D172" s="179" t="s">
        <v>139</v>
      </c>
      <c r="E172" s="180" t="s">
        <v>408</v>
      </c>
      <c r="F172" s="181" t="s">
        <v>409</v>
      </c>
      <c r="G172" s="182" t="s">
        <v>230</v>
      </c>
      <c r="H172" s="183">
        <v>4.75</v>
      </c>
      <c r="I172" s="184"/>
      <c r="J172" s="185">
        <f>ROUND(I172*H172,2)</f>
        <v>0</v>
      </c>
      <c r="K172" s="186"/>
      <c r="L172" s="39"/>
      <c r="M172" s="187" t="s">
        <v>1</v>
      </c>
      <c r="N172" s="188" t="s">
        <v>42</v>
      </c>
      <c r="O172" s="71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1" t="s">
        <v>143</v>
      </c>
      <c r="AT172" s="191" t="s">
        <v>139</v>
      </c>
      <c r="AU172" s="191" t="s">
        <v>87</v>
      </c>
      <c r="AY172" s="17" t="s">
        <v>138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7" t="s">
        <v>85</v>
      </c>
      <c r="BK172" s="192">
        <f>ROUND(I172*H172,2)</f>
        <v>0</v>
      </c>
      <c r="BL172" s="17" t="s">
        <v>143</v>
      </c>
      <c r="BM172" s="191" t="s">
        <v>410</v>
      </c>
    </row>
    <row r="173" spans="1:65" s="11" customFormat="1" ht="25.9" customHeight="1">
      <c r="B173" s="165"/>
      <c r="C173" s="166"/>
      <c r="D173" s="167" t="s">
        <v>76</v>
      </c>
      <c r="E173" s="168" t="s">
        <v>268</v>
      </c>
      <c r="F173" s="168" t="s">
        <v>269</v>
      </c>
      <c r="G173" s="166"/>
      <c r="H173" s="166"/>
      <c r="I173" s="169"/>
      <c r="J173" s="170">
        <f>BK173</f>
        <v>0</v>
      </c>
      <c r="K173" s="166"/>
      <c r="L173" s="171"/>
      <c r="M173" s="172"/>
      <c r="N173" s="173"/>
      <c r="O173" s="173"/>
      <c r="P173" s="174">
        <f>P174+P177+P190</f>
        <v>0</v>
      </c>
      <c r="Q173" s="173"/>
      <c r="R173" s="174">
        <f>R174+R177+R190</f>
        <v>8.0041592000000001</v>
      </c>
      <c r="S173" s="173"/>
      <c r="T173" s="175">
        <f>T174+T177+T190</f>
        <v>9.8580000000000005</v>
      </c>
      <c r="AR173" s="176" t="s">
        <v>87</v>
      </c>
      <c r="AT173" s="177" t="s">
        <v>76</v>
      </c>
      <c r="AU173" s="177" t="s">
        <v>77</v>
      </c>
      <c r="AY173" s="176" t="s">
        <v>138</v>
      </c>
      <c r="BK173" s="178">
        <f>BK174+BK177+BK190</f>
        <v>0</v>
      </c>
    </row>
    <row r="174" spans="1:65" s="11" customFormat="1" ht="22.9" customHeight="1">
      <c r="B174" s="165"/>
      <c r="C174" s="166"/>
      <c r="D174" s="167" t="s">
        <v>76</v>
      </c>
      <c r="E174" s="235" t="s">
        <v>329</v>
      </c>
      <c r="F174" s="235" t="s">
        <v>330</v>
      </c>
      <c r="G174" s="166"/>
      <c r="H174" s="166"/>
      <c r="I174" s="169"/>
      <c r="J174" s="236">
        <f>BK174</f>
        <v>0</v>
      </c>
      <c r="K174" s="166"/>
      <c r="L174" s="171"/>
      <c r="M174" s="172"/>
      <c r="N174" s="173"/>
      <c r="O174" s="173"/>
      <c r="P174" s="174">
        <f>SUM(P175:P176)</f>
        <v>0</v>
      </c>
      <c r="Q174" s="173"/>
      <c r="R174" s="174">
        <f>SUM(R175:R176)</f>
        <v>0</v>
      </c>
      <c r="S174" s="173"/>
      <c r="T174" s="175">
        <f>SUM(T175:T176)</f>
        <v>0</v>
      </c>
      <c r="AR174" s="176" t="s">
        <v>87</v>
      </c>
      <c r="AT174" s="177" t="s">
        <v>76</v>
      </c>
      <c r="AU174" s="177" t="s">
        <v>85</v>
      </c>
      <c r="AY174" s="176" t="s">
        <v>138</v>
      </c>
      <c r="BK174" s="178">
        <f>SUM(BK175:BK176)</f>
        <v>0</v>
      </c>
    </row>
    <row r="175" spans="1:65" s="2" customFormat="1" ht="16.5" customHeight="1">
      <c r="A175" s="34"/>
      <c r="B175" s="35"/>
      <c r="C175" s="179" t="s">
        <v>219</v>
      </c>
      <c r="D175" s="179" t="s">
        <v>139</v>
      </c>
      <c r="E175" s="180" t="s">
        <v>411</v>
      </c>
      <c r="F175" s="181" t="s">
        <v>412</v>
      </c>
      <c r="G175" s="182" t="s">
        <v>344</v>
      </c>
      <c r="H175" s="183">
        <v>2</v>
      </c>
      <c r="I175" s="184"/>
      <c r="J175" s="185">
        <f>ROUND(I175*H175,2)</f>
        <v>0</v>
      </c>
      <c r="K175" s="186"/>
      <c r="L175" s="39"/>
      <c r="M175" s="187" t="s">
        <v>1</v>
      </c>
      <c r="N175" s="188" t="s">
        <v>42</v>
      </c>
      <c r="O175" s="71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1" t="s">
        <v>226</v>
      </c>
      <c r="AT175" s="191" t="s">
        <v>139</v>
      </c>
      <c r="AU175" s="191" t="s">
        <v>87</v>
      </c>
      <c r="AY175" s="17" t="s">
        <v>138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7" t="s">
        <v>85</v>
      </c>
      <c r="BK175" s="192">
        <f>ROUND(I175*H175,2)</f>
        <v>0</v>
      </c>
      <c r="BL175" s="17" t="s">
        <v>226</v>
      </c>
      <c r="BM175" s="191" t="s">
        <v>413</v>
      </c>
    </row>
    <row r="176" spans="1:65" s="2" customFormat="1" ht="58.5">
      <c r="A176" s="34"/>
      <c r="B176" s="35"/>
      <c r="C176" s="36"/>
      <c r="D176" s="195" t="s">
        <v>299</v>
      </c>
      <c r="E176" s="36"/>
      <c r="F176" s="248" t="s">
        <v>414</v>
      </c>
      <c r="G176" s="36"/>
      <c r="H176" s="36"/>
      <c r="I176" s="249"/>
      <c r="J176" s="36"/>
      <c r="K176" s="36"/>
      <c r="L176" s="39"/>
      <c r="M176" s="250"/>
      <c r="N176" s="251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299</v>
      </c>
      <c r="AU176" s="17" t="s">
        <v>87</v>
      </c>
    </row>
    <row r="177" spans="1:65" s="11" customFormat="1" ht="22.9" customHeight="1">
      <c r="B177" s="165"/>
      <c r="C177" s="166"/>
      <c r="D177" s="167" t="s">
        <v>76</v>
      </c>
      <c r="E177" s="235" t="s">
        <v>415</v>
      </c>
      <c r="F177" s="235" t="s">
        <v>416</v>
      </c>
      <c r="G177" s="166"/>
      <c r="H177" s="166"/>
      <c r="I177" s="169"/>
      <c r="J177" s="236">
        <f>BK177</f>
        <v>0</v>
      </c>
      <c r="K177" s="166"/>
      <c r="L177" s="171"/>
      <c r="M177" s="172"/>
      <c r="N177" s="173"/>
      <c r="O177" s="173"/>
      <c r="P177" s="174">
        <f>SUM(P178:P189)</f>
        <v>0</v>
      </c>
      <c r="Q177" s="173"/>
      <c r="R177" s="174">
        <f>SUM(R178:R189)</f>
        <v>7.7682099999999998</v>
      </c>
      <c r="S177" s="173"/>
      <c r="T177" s="175">
        <f>SUM(T178:T189)</f>
        <v>9.8580000000000005</v>
      </c>
      <c r="AR177" s="176" t="s">
        <v>87</v>
      </c>
      <c r="AT177" s="177" t="s">
        <v>76</v>
      </c>
      <c r="AU177" s="177" t="s">
        <v>85</v>
      </c>
      <c r="AY177" s="176" t="s">
        <v>138</v>
      </c>
      <c r="BK177" s="178">
        <f>SUM(BK178:BK189)</f>
        <v>0</v>
      </c>
    </row>
    <row r="178" spans="1:65" s="2" customFormat="1" ht="24.2" customHeight="1">
      <c r="A178" s="34"/>
      <c r="B178" s="35"/>
      <c r="C178" s="179" t="s">
        <v>226</v>
      </c>
      <c r="D178" s="179" t="s">
        <v>139</v>
      </c>
      <c r="E178" s="180" t="s">
        <v>417</v>
      </c>
      <c r="F178" s="181" t="s">
        <v>418</v>
      </c>
      <c r="G178" s="182" t="s">
        <v>236</v>
      </c>
      <c r="H178" s="183">
        <v>53</v>
      </c>
      <c r="I178" s="184"/>
      <c r="J178" s="185">
        <f>ROUND(I178*H178,2)</f>
        <v>0</v>
      </c>
      <c r="K178" s="186"/>
      <c r="L178" s="39"/>
      <c r="M178" s="187" t="s">
        <v>1</v>
      </c>
      <c r="N178" s="188" t="s">
        <v>42</v>
      </c>
      <c r="O178" s="71"/>
      <c r="P178" s="189">
        <f>O178*H178</f>
        <v>0</v>
      </c>
      <c r="Q178" s="189">
        <v>0.14499999999999999</v>
      </c>
      <c r="R178" s="189">
        <f>Q178*H178</f>
        <v>7.6849999999999996</v>
      </c>
      <c r="S178" s="189">
        <v>0</v>
      </c>
      <c r="T178" s="190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1" t="s">
        <v>226</v>
      </c>
      <c r="AT178" s="191" t="s">
        <v>139</v>
      </c>
      <c r="AU178" s="191" t="s">
        <v>87</v>
      </c>
      <c r="AY178" s="17" t="s">
        <v>138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7" t="s">
        <v>85</v>
      </c>
      <c r="BK178" s="192">
        <f>ROUND(I178*H178,2)</f>
        <v>0</v>
      </c>
      <c r="BL178" s="17" t="s">
        <v>226</v>
      </c>
      <c r="BM178" s="191" t="s">
        <v>419</v>
      </c>
    </row>
    <row r="179" spans="1:65" s="2" customFormat="1" ht="263.25">
      <c r="A179" s="34"/>
      <c r="B179" s="35"/>
      <c r="C179" s="36"/>
      <c r="D179" s="195" t="s">
        <v>299</v>
      </c>
      <c r="E179" s="36"/>
      <c r="F179" s="248" t="s">
        <v>420</v>
      </c>
      <c r="G179" s="36"/>
      <c r="H179" s="36"/>
      <c r="I179" s="249"/>
      <c r="J179" s="36"/>
      <c r="K179" s="36"/>
      <c r="L179" s="39"/>
      <c r="M179" s="250"/>
      <c r="N179" s="251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299</v>
      </c>
      <c r="AU179" s="17" t="s">
        <v>87</v>
      </c>
    </row>
    <row r="180" spans="1:65" s="2" customFormat="1" ht="24.2" customHeight="1">
      <c r="A180" s="34"/>
      <c r="B180" s="35"/>
      <c r="C180" s="179" t="s">
        <v>421</v>
      </c>
      <c r="D180" s="179" t="s">
        <v>139</v>
      </c>
      <c r="E180" s="180" t="s">
        <v>422</v>
      </c>
      <c r="F180" s="181" t="s">
        <v>423</v>
      </c>
      <c r="G180" s="182" t="s">
        <v>236</v>
      </c>
      <c r="H180" s="183">
        <v>53</v>
      </c>
      <c r="I180" s="184"/>
      <c r="J180" s="185">
        <f>ROUND(I180*H180,2)</f>
        <v>0</v>
      </c>
      <c r="K180" s="186"/>
      <c r="L180" s="39"/>
      <c r="M180" s="187" t="s">
        <v>1</v>
      </c>
      <c r="N180" s="188" t="s">
        <v>42</v>
      </c>
      <c r="O180" s="71"/>
      <c r="P180" s="189">
        <f>O180*H180</f>
        <v>0</v>
      </c>
      <c r="Q180" s="189">
        <v>1.57E-3</v>
      </c>
      <c r="R180" s="189">
        <f>Q180*H180</f>
        <v>8.3210000000000006E-2</v>
      </c>
      <c r="S180" s="189">
        <v>0</v>
      </c>
      <c r="T180" s="190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1" t="s">
        <v>226</v>
      </c>
      <c r="AT180" s="191" t="s">
        <v>139</v>
      </c>
      <c r="AU180" s="191" t="s">
        <v>87</v>
      </c>
      <c r="AY180" s="17" t="s">
        <v>138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7" t="s">
        <v>85</v>
      </c>
      <c r="BK180" s="192">
        <f>ROUND(I180*H180,2)</f>
        <v>0</v>
      </c>
      <c r="BL180" s="17" t="s">
        <v>226</v>
      </c>
      <c r="BM180" s="191" t="s">
        <v>424</v>
      </c>
    </row>
    <row r="181" spans="1:65" s="2" customFormat="1" ht="48.75">
      <c r="A181" s="34"/>
      <c r="B181" s="35"/>
      <c r="C181" s="36"/>
      <c r="D181" s="195" t="s">
        <v>299</v>
      </c>
      <c r="E181" s="36"/>
      <c r="F181" s="248" t="s">
        <v>425</v>
      </c>
      <c r="G181" s="36"/>
      <c r="H181" s="36"/>
      <c r="I181" s="249"/>
      <c r="J181" s="36"/>
      <c r="K181" s="36"/>
      <c r="L181" s="39"/>
      <c r="M181" s="250"/>
      <c r="N181" s="251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299</v>
      </c>
      <c r="AU181" s="17" t="s">
        <v>87</v>
      </c>
    </row>
    <row r="182" spans="1:65" s="2" customFormat="1" ht="24.2" customHeight="1">
      <c r="A182" s="34"/>
      <c r="B182" s="35"/>
      <c r="C182" s="179" t="s">
        <v>385</v>
      </c>
      <c r="D182" s="179" t="s">
        <v>139</v>
      </c>
      <c r="E182" s="180" t="s">
        <v>426</v>
      </c>
      <c r="F182" s="181" t="s">
        <v>427</v>
      </c>
      <c r="G182" s="182" t="s">
        <v>236</v>
      </c>
      <c r="H182" s="183">
        <v>53</v>
      </c>
      <c r="I182" s="184"/>
      <c r="J182" s="185">
        <f>ROUND(I182*H182,2)</f>
        <v>0</v>
      </c>
      <c r="K182" s="186"/>
      <c r="L182" s="39"/>
      <c r="M182" s="187" t="s">
        <v>1</v>
      </c>
      <c r="N182" s="188" t="s">
        <v>42</v>
      </c>
      <c r="O182" s="71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1" t="s">
        <v>226</v>
      </c>
      <c r="AT182" s="191" t="s">
        <v>139</v>
      </c>
      <c r="AU182" s="191" t="s">
        <v>87</v>
      </c>
      <c r="AY182" s="17" t="s">
        <v>138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7" t="s">
        <v>85</v>
      </c>
      <c r="BK182" s="192">
        <f>ROUND(I182*H182,2)</f>
        <v>0</v>
      </c>
      <c r="BL182" s="17" t="s">
        <v>226</v>
      </c>
      <c r="BM182" s="191" t="s">
        <v>428</v>
      </c>
    </row>
    <row r="183" spans="1:65" s="2" customFormat="1" ht="24.2" customHeight="1">
      <c r="A183" s="34"/>
      <c r="B183" s="35"/>
      <c r="C183" s="179" t="s">
        <v>429</v>
      </c>
      <c r="D183" s="179" t="s">
        <v>139</v>
      </c>
      <c r="E183" s="180" t="s">
        <v>430</v>
      </c>
      <c r="F183" s="181" t="s">
        <v>431</v>
      </c>
      <c r="G183" s="182" t="s">
        <v>236</v>
      </c>
      <c r="H183" s="183">
        <v>53</v>
      </c>
      <c r="I183" s="184"/>
      <c r="J183" s="185">
        <f>ROUND(I183*H183,2)</f>
        <v>0</v>
      </c>
      <c r="K183" s="186"/>
      <c r="L183" s="39"/>
      <c r="M183" s="187" t="s">
        <v>1</v>
      </c>
      <c r="N183" s="188" t="s">
        <v>42</v>
      </c>
      <c r="O183" s="71"/>
      <c r="P183" s="189">
        <f>O183*H183</f>
        <v>0</v>
      </c>
      <c r="Q183" s="189">
        <v>0</v>
      </c>
      <c r="R183" s="189">
        <f>Q183*H183</f>
        <v>0</v>
      </c>
      <c r="S183" s="189">
        <v>9.2999999999999999E-2</v>
      </c>
      <c r="T183" s="190">
        <f>S183*H183</f>
        <v>4.9290000000000003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1" t="s">
        <v>143</v>
      </c>
      <c r="AT183" s="191" t="s">
        <v>139</v>
      </c>
      <c r="AU183" s="191" t="s">
        <v>87</v>
      </c>
      <c r="AY183" s="17" t="s">
        <v>138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7" t="s">
        <v>85</v>
      </c>
      <c r="BK183" s="192">
        <f>ROUND(I183*H183,2)</f>
        <v>0</v>
      </c>
      <c r="BL183" s="17" t="s">
        <v>143</v>
      </c>
      <c r="BM183" s="191" t="s">
        <v>432</v>
      </c>
    </row>
    <row r="184" spans="1:65" s="2" customFormat="1" ht="19.5">
      <c r="A184" s="34"/>
      <c r="B184" s="35"/>
      <c r="C184" s="36"/>
      <c r="D184" s="195" t="s">
        <v>299</v>
      </c>
      <c r="E184" s="36"/>
      <c r="F184" s="248" t="s">
        <v>433</v>
      </c>
      <c r="G184" s="36"/>
      <c r="H184" s="36"/>
      <c r="I184" s="249"/>
      <c r="J184" s="36"/>
      <c r="K184" s="36"/>
      <c r="L184" s="39"/>
      <c r="M184" s="250"/>
      <c r="N184" s="251"/>
      <c r="O184" s="71"/>
      <c r="P184" s="71"/>
      <c r="Q184" s="71"/>
      <c r="R184" s="71"/>
      <c r="S184" s="71"/>
      <c r="T184" s="72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299</v>
      </c>
      <c r="AU184" s="17" t="s">
        <v>87</v>
      </c>
    </row>
    <row r="185" spans="1:65" s="2" customFormat="1" ht="21.75" customHeight="1">
      <c r="A185" s="34"/>
      <c r="B185" s="35"/>
      <c r="C185" s="179" t="s">
        <v>158</v>
      </c>
      <c r="D185" s="179" t="s">
        <v>139</v>
      </c>
      <c r="E185" s="180" t="s">
        <v>434</v>
      </c>
      <c r="F185" s="181" t="s">
        <v>435</v>
      </c>
      <c r="G185" s="182" t="s">
        <v>236</v>
      </c>
      <c r="H185" s="183">
        <v>53</v>
      </c>
      <c r="I185" s="184"/>
      <c r="J185" s="185">
        <f>ROUND(I185*H185,2)</f>
        <v>0</v>
      </c>
      <c r="K185" s="186"/>
      <c r="L185" s="39"/>
      <c r="M185" s="187" t="s">
        <v>1</v>
      </c>
      <c r="N185" s="188" t="s">
        <v>42</v>
      </c>
      <c r="O185" s="71"/>
      <c r="P185" s="189">
        <f>O185*H185</f>
        <v>0</v>
      </c>
      <c r="Q185" s="189">
        <v>0</v>
      </c>
      <c r="R185" s="189">
        <f>Q185*H185</f>
        <v>0</v>
      </c>
      <c r="S185" s="189">
        <v>9.2999999999999999E-2</v>
      </c>
      <c r="T185" s="190">
        <f>S185*H185</f>
        <v>4.9290000000000003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1" t="s">
        <v>143</v>
      </c>
      <c r="AT185" s="191" t="s">
        <v>139</v>
      </c>
      <c r="AU185" s="191" t="s">
        <v>87</v>
      </c>
      <c r="AY185" s="17" t="s">
        <v>138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7" t="s">
        <v>85</v>
      </c>
      <c r="BK185" s="192">
        <f>ROUND(I185*H185,2)</f>
        <v>0</v>
      </c>
      <c r="BL185" s="17" t="s">
        <v>143</v>
      </c>
      <c r="BM185" s="191" t="s">
        <v>436</v>
      </c>
    </row>
    <row r="186" spans="1:65" s="2" customFormat="1" ht="19.5">
      <c r="A186" s="34"/>
      <c r="B186" s="35"/>
      <c r="C186" s="36"/>
      <c r="D186" s="195" t="s">
        <v>299</v>
      </c>
      <c r="E186" s="36"/>
      <c r="F186" s="248" t="s">
        <v>437</v>
      </c>
      <c r="G186" s="36"/>
      <c r="H186" s="36"/>
      <c r="I186" s="249"/>
      <c r="J186" s="36"/>
      <c r="K186" s="36"/>
      <c r="L186" s="39"/>
      <c r="M186" s="250"/>
      <c r="N186" s="251"/>
      <c r="O186" s="71"/>
      <c r="P186" s="71"/>
      <c r="Q186" s="71"/>
      <c r="R186" s="71"/>
      <c r="S186" s="71"/>
      <c r="T186" s="72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299</v>
      </c>
      <c r="AU186" s="17" t="s">
        <v>87</v>
      </c>
    </row>
    <row r="187" spans="1:65" s="2" customFormat="1" ht="37.9" customHeight="1">
      <c r="A187" s="34"/>
      <c r="B187" s="35"/>
      <c r="C187" s="179" t="s">
        <v>7</v>
      </c>
      <c r="D187" s="179" t="s">
        <v>139</v>
      </c>
      <c r="E187" s="180" t="s">
        <v>438</v>
      </c>
      <c r="F187" s="181" t="s">
        <v>439</v>
      </c>
      <c r="G187" s="182" t="s">
        <v>142</v>
      </c>
      <c r="H187" s="183">
        <v>1</v>
      </c>
      <c r="I187" s="184"/>
      <c r="J187" s="185">
        <f>ROUND(I187*H187,2)</f>
        <v>0</v>
      </c>
      <c r="K187" s="186"/>
      <c r="L187" s="39"/>
      <c r="M187" s="187" t="s">
        <v>1</v>
      </c>
      <c r="N187" s="188" t="s">
        <v>42</v>
      </c>
      <c r="O187" s="71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1" t="s">
        <v>440</v>
      </c>
      <c r="AT187" s="191" t="s">
        <v>139</v>
      </c>
      <c r="AU187" s="191" t="s">
        <v>87</v>
      </c>
      <c r="AY187" s="17" t="s">
        <v>138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7" t="s">
        <v>85</v>
      </c>
      <c r="BK187" s="192">
        <f>ROUND(I187*H187,2)</f>
        <v>0</v>
      </c>
      <c r="BL187" s="17" t="s">
        <v>440</v>
      </c>
      <c r="BM187" s="191" t="s">
        <v>441</v>
      </c>
    </row>
    <row r="188" spans="1:65" s="2" customFormat="1" ht="29.25">
      <c r="A188" s="34"/>
      <c r="B188" s="35"/>
      <c r="C188" s="36"/>
      <c r="D188" s="195" t="s">
        <v>299</v>
      </c>
      <c r="E188" s="36"/>
      <c r="F188" s="248" t="s">
        <v>442</v>
      </c>
      <c r="G188" s="36"/>
      <c r="H188" s="36"/>
      <c r="I188" s="249"/>
      <c r="J188" s="36"/>
      <c r="K188" s="36"/>
      <c r="L188" s="39"/>
      <c r="M188" s="250"/>
      <c r="N188" s="251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299</v>
      </c>
      <c r="AU188" s="17" t="s">
        <v>87</v>
      </c>
    </row>
    <row r="189" spans="1:65" s="2" customFormat="1" ht="24.2" customHeight="1">
      <c r="A189" s="34"/>
      <c r="B189" s="35"/>
      <c r="C189" s="179" t="s">
        <v>163</v>
      </c>
      <c r="D189" s="179" t="s">
        <v>139</v>
      </c>
      <c r="E189" s="180" t="s">
        <v>443</v>
      </c>
      <c r="F189" s="181" t="s">
        <v>444</v>
      </c>
      <c r="G189" s="182" t="s">
        <v>230</v>
      </c>
      <c r="H189" s="183">
        <v>7.7679999999999998</v>
      </c>
      <c r="I189" s="184"/>
      <c r="J189" s="185">
        <f>ROUND(I189*H189,2)</f>
        <v>0</v>
      </c>
      <c r="K189" s="186"/>
      <c r="L189" s="39"/>
      <c r="M189" s="187" t="s">
        <v>1</v>
      </c>
      <c r="N189" s="188" t="s">
        <v>42</v>
      </c>
      <c r="O189" s="71"/>
      <c r="P189" s="189">
        <f>O189*H189</f>
        <v>0</v>
      </c>
      <c r="Q189" s="189">
        <v>0</v>
      </c>
      <c r="R189" s="189">
        <f>Q189*H189</f>
        <v>0</v>
      </c>
      <c r="S189" s="189">
        <v>0</v>
      </c>
      <c r="T189" s="190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1" t="s">
        <v>226</v>
      </c>
      <c r="AT189" s="191" t="s">
        <v>139</v>
      </c>
      <c r="AU189" s="191" t="s">
        <v>87</v>
      </c>
      <c r="AY189" s="17" t="s">
        <v>138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7" t="s">
        <v>85</v>
      </c>
      <c r="BK189" s="192">
        <f>ROUND(I189*H189,2)</f>
        <v>0</v>
      </c>
      <c r="BL189" s="17" t="s">
        <v>226</v>
      </c>
      <c r="BM189" s="191" t="s">
        <v>445</v>
      </c>
    </row>
    <row r="190" spans="1:65" s="11" customFormat="1" ht="22.9" customHeight="1">
      <c r="B190" s="165"/>
      <c r="C190" s="166"/>
      <c r="D190" s="167" t="s">
        <v>76</v>
      </c>
      <c r="E190" s="235" t="s">
        <v>307</v>
      </c>
      <c r="F190" s="235" t="s">
        <v>308</v>
      </c>
      <c r="G190" s="166"/>
      <c r="H190" s="166"/>
      <c r="I190" s="169"/>
      <c r="J190" s="236">
        <f>BK190</f>
        <v>0</v>
      </c>
      <c r="K190" s="166"/>
      <c r="L190" s="171"/>
      <c r="M190" s="172"/>
      <c r="N190" s="173"/>
      <c r="O190" s="173"/>
      <c r="P190" s="174">
        <f>SUM(P191:P202)</f>
        <v>0</v>
      </c>
      <c r="Q190" s="173"/>
      <c r="R190" s="174">
        <f>SUM(R191:R202)</f>
        <v>0.23594920000000003</v>
      </c>
      <c r="S190" s="173"/>
      <c r="T190" s="175">
        <f>SUM(T191:T202)</f>
        <v>0</v>
      </c>
      <c r="AR190" s="176" t="s">
        <v>87</v>
      </c>
      <c r="AT190" s="177" t="s">
        <v>76</v>
      </c>
      <c r="AU190" s="177" t="s">
        <v>85</v>
      </c>
      <c r="AY190" s="176" t="s">
        <v>138</v>
      </c>
      <c r="BK190" s="178">
        <f>SUM(BK191:BK202)</f>
        <v>0</v>
      </c>
    </row>
    <row r="191" spans="1:65" s="2" customFormat="1" ht="24.2" customHeight="1">
      <c r="A191" s="34"/>
      <c r="B191" s="35"/>
      <c r="C191" s="179" t="s">
        <v>446</v>
      </c>
      <c r="D191" s="179" t="s">
        <v>139</v>
      </c>
      <c r="E191" s="180" t="s">
        <v>447</v>
      </c>
      <c r="F191" s="181" t="s">
        <v>448</v>
      </c>
      <c r="G191" s="182" t="s">
        <v>236</v>
      </c>
      <c r="H191" s="183">
        <v>53</v>
      </c>
      <c r="I191" s="184"/>
      <c r="J191" s="185">
        <f>ROUND(I191*H191,2)</f>
        <v>0</v>
      </c>
      <c r="K191" s="186"/>
      <c r="L191" s="39"/>
      <c r="M191" s="187" t="s">
        <v>1</v>
      </c>
      <c r="N191" s="188" t="s">
        <v>42</v>
      </c>
      <c r="O191" s="71"/>
      <c r="P191" s="189">
        <f>O191*H191</f>
        <v>0</v>
      </c>
      <c r="Q191" s="189">
        <v>2.7E-4</v>
      </c>
      <c r="R191" s="189">
        <f>Q191*H191</f>
        <v>1.431E-2</v>
      </c>
      <c r="S191" s="189">
        <v>0</v>
      </c>
      <c r="T191" s="190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1" t="s">
        <v>226</v>
      </c>
      <c r="AT191" s="191" t="s">
        <v>139</v>
      </c>
      <c r="AU191" s="191" t="s">
        <v>87</v>
      </c>
      <c r="AY191" s="17" t="s">
        <v>138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7" t="s">
        <v>85</v>
      </c>
      <c r="BK191" s="192">
        <f>ROUND(I191*H191,2)</f>
        <v>0</v>
      </c>
      <c r="BL191" s="17" t="s">
        <v>226</v>
      </c>
      <c r="BM191" s="191" t="s">
        <v>449</v>
      </c>
    </row>
    <row r="192" spans="1:65" s="12" customFormat="1" ht="11.25">
      <c r="B192" s="193"/>
      <c r="C192" s="194"/>
      <c r="D192" s="195" t="s">
        <v>144</v>
      </c>
      <c r="E192" s="196" t="s">
        <v>1</v>
      </c>
      <c r="F192" s="197" t="s">
        <v>450</v>
      </c>
      <c r="G192" s="194"/>
      <c r="H192" s="198">
        <v>53</v>
      </c>
      <c r="I192" s="199"/>
      <c r="J192" s="194"/>
      <c r="K192" s="194"/>
      <c r="L192" s="200"/>
      <c r="M192" s="201"/>
      <c r="N192" s="202"/>
      <c r="O192" s="202"/>
      <c r="P192" s="202"/>
      <c r="Q192" s="202"/>
      <c r="R192" s="202"/>
      <c r="S192" s="202"/>
      <c r="T192" s="203"/>
      <c r="AT192" s="204" t="s">
        <v>144</v>
      </c>
      <c r="AU192" s="204" t="s">
        <v>87</v>
      </c>
      <c r="AV192" s="12" t="s">
        <v>87</v>
      </c>
      <c r="AW192" s="12" t="s">
        <v>32</v>
      </c>
      <c r="AX192" s="12" t="s">
        <v>85</v>
      </c>
      <c r="AY192" s="204" t="s">
        <v>138</v>
      </c>
    </row>
    <row r="193" spans="1:65" s="2" customFormat="1" ht="21.75" customHeight="1">
      <c r="A193" s="34"/>
      <c r="B193" s="35"/>
      <c r="C193" s="179" t="s">
        <v>389</v>
      </c>
      <c r="D193" s="179" t="s">
        <v>139</v>
      </c>
      <c r="E193" s="180" t="s">
        <v>451</v>
      </c>
      <c r="F193" s="181" t="s">
        <v>452</v>
      </c>
      <c r="G193" s="182" t="s">
        <v>236</v>
      </c>
      <c r="H193" s="183">
        <v>161.37</v>
      </c>
      <c r="I193" s="184"/>
      <c r="J193" s="185">
        <f>ROUND(I193*H193,2)</f>
        <v>0</v>
      </c>
      <c r="K193" s="186"/>
      <c r="L193" s="39"/>
      <c r="M193" s="187" t="s">
        <v>1</v>
      </c>
      <c r="N193" s="188" t="s">
        <v>42</v>
      </c>
      <c r="O193" s="71"/>
      <c r="P193" s="189">
        <f>O193*H193</f>
        <v>0</v>
      </c>
      <c r="Q193" s="189">
        <v>3.4000000000000002E-4</v>
      </c>
      <c r="R193" s="189">
        <f>Q193*H193</f>
        <v>5.4865800000000006E-2</v>
      </c>
      <c r="S193" s="189">
        <v>0</v>
      </c>
      <c r="T193" s="190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1" t="s">
        <v>226</v>
      </c>
      <c r="AT193" s="191" t="s">
        <v>139</v>
      </c>
      <c r="AU193" s="191" t="s">
        <v>87</v>
      </c>
      <c r="AY193" s="17" t="s">
        <v>138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7" t="s">
        <v>85</v>
      </c>
      <c r="BK193" s="192">
        <f>ROUND(I193*H193,2)</f>
        <v>0</v>
      </c>
      <c r="BL193" s="17" t="s">
        <v>226</v>
      </c>
      <c r="BM193" s="191" t="s">
        <v>453</v>
      </c>
    </row>
    <row r="194" spans="1:65" s="12" customFormat="1" ht="11.25">
      <c r="B194" s="193"/>
      <c r="C194" s="194"/>
      <c r="D194" s="195" t="s">
        <v>144</v>
      </c>
      <c r="E194" s="196" t="s">
        <v>1</v>
      </c>
      <c r="F194" s="197" t="s">
        <v>358</v>
      </c>
      <c r="G194" s="194"/>
      <c r="H194" s="198">
        <v>148.5</v>
      </c>
      <c r="I194" s="199"/>
      <c r="J194" s="194"/>
      <c r="K194" s="194"/>
      <c r="L194" s="200"/>
      <c r="M194" s="201"/>
      <c r="N194" s="202"/>
      <c r="O194" s="202"/>
      <c r="P194" s="202"/>
      <c r="Q194" s="202"/>
      <c r="R194" s="202"/>
      <c r="S194" s="202"/>
      <c r="T194" s="203"/>
      <c r="AT194" s="204" t="s">
        <v>144</v>
      </c>
      <c r="AU194" s="204" t="s">
        <v>87</v>
      </c>
      <c r="AV194" s="12" t="s">
        <v>87</v>
      </c>
      <c r="AW194" s="12" t="s">
        <v>32</v>
      </c>
      <c r="AX194" s="12" t="s">
        <v>77</v>
      </c>
      <c r="AY194" s="204" t="s">
        <v>138</v>
      </c>
    </row>
    <row r="195" spans="1:65" s="12" customFormat="1" ht="11.25">
      <c r="B195" s="193"/>
      <c r="C195" s="194"/>
      <c r="D195" s="195" t="s">
        <v>144</v>
      </c>
      <c r="E195" s="196" t="s">
        <v>1</v>
      </c>
      <c r="F195" s="197" t="s">
        <v>359</v>
      </c>
      <c r="G195" s="194"/>
      <c r="H195" s="198">
        <v>12.87</v>
      </c>
      <c r="I195" s="199"/>
      <c r="J195" s="194"/>
      <c r="K195" s="194"/>
      <c r="L195" s="200"/>
      <c r="M195" s="201"/>
      <c r="N195" s="202"/>
      <c r="O195" s="202"/>
      <c r="P195" s="202"/>
      <c r="Q195" s="202"/>
      <c r="R195" s="202"/>
      <c r="S195" s="202"/>
      <c r="T195" s="203"/>
      <c r="AT195" s="204" t="s">
        <v>144</v>
      </c>
      <c r="AU195" s="204" t="s">
        <v>87</v>
      </c>
      <c r="AV195" s="12" t="s">
        <v>87</v>
      </c>
      <c r="AW195" s="12" t="s">
        <v>32</v>
      </c>
      <c r="AX195" s="12" t="s">
        <v>77</v>
      </c>
      <c r="AY195" s="204" t="s">
        <v>138</v>
      </c>
    </row>
    <row r="196" spans="1:65" s="13" customFormat="1" ht="11.25">
      <c r="B196" s="205"/>
      <c r="C196" s="206"/>
      <c r="D196" s="195" t="s">
        <v>144</v>
      </c>
      <c r="E196" s="207" t="s">
        <v>1</v>
      </c>
      <c r="F196" s="208" t="s">
        <v>145</v>
      </c>
      <c r="G196" s="206"/>
      <c r="H196" s="209">
        <v>161.37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144</v>
      </c>
      <c r="AU196" s="215" t="s">
        <v>87</v>
      </c>
      <c r="AV196" s="13" t="s">
        <v>143</v>
      </c>
      <c r="AW196" s="13" t="s">
        <v>32</v>
      </c>
      <c r="AX196" s="13" t="s">
        <v>85</v>
      </c>
      <c r="AY196" s="215" t="s">
        <v>138</v>
      </c>
    </row>
    <row r="197" spans="1:65" s="2" customFormat="1" ht="24.2" customHeight="1">
      <c r="A197" s="34"/>
      <c r="B197" s="35"/>
      <c r="C197" s="179" t="s">
        <v>454</v>
      </c>
      <c r="D197" s="179" t="s">
        <v>139</v>
      </c>
      <c r="E197" s="180" t="s">
        <v>455</v>
      </c>
      <c r="F197" s="181" t="s">
        <v>456</v>
      </c>
      <c r="G197" s="182" t="s">
        <v>236</v>
      </c>
      <c r="H197" s="183">
        <v>53</v>
      </c>
      <c r="I197" s="184"/>
      <c r="J197" s="185">
        <f>ROUND(I197*H197,2)</f>
        <v>0</v>
      </c>
      <c r="K197" s="186"/>
      <c r="L197" s="39"/>
      <c r="M197" s="187" t="s">
        <v>1</v>
      </c>
      <c r="N197" s="188" t="s">
        <v>42</v>
      </c>
      <c r="O197" s="71"/>
      <c r="P197" s="189">
        <f>O197*H197</f>
        <v>0</v>
      </c>
      <c r="Q197" s="189">
        <v>6.4999999999999997E-4</v>
      </c>
      <c r="R197" s="189">
        <f>Q197*H197</f>
        <v>3.4450000000000001E-2</v>
      </c>
      <c r="S197" s="189">
        <v>0</v>
      </c>
      <c r="T197" s="190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1" t="s">
        <v>226</v>
      </c>
      <c r="AT197" s="191" t="s">
        <v>139</v>
      </c>
      <c r="AU197" s="191" t="s">
        <v>87</v>
      </c>
      <c r="AY197" s="17" t="s">
        <v>138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7" t="s">
        <v>85</v>
      </c>
      <c r="BK197" s="192">
        <f>ROUND(I197*H197,2)</f>
        <v>0</v>
      </c>
      <c r="BL197" s="17" t="s">
        <v>226</v>
      </c>
      <c r="BM197" s="191" t="s">
        <v>457</v>
      </c>
    </row>
    <row r="198" spans="1:65" s="12" customFormat="1" ht="11.25">
      <c r="B198" s="193"/>
      <c r="C198" s="194"/>
      <c r="D198" s="195" t="s">
        <v>144</v>
      </c>
      <c r="E198" s="196" t="s">
        <v>1</v>
      </c>
      <c r="F198" s="197" t="s">
        <v>458</v>
      </c>
      <c r="G198" s="194"/>
      <c r="H198" s="198">
        <v>53</v>
      </c>
      <c r="I198" s="199"/>
      <c r="J198" s="194"/>
      <c r="K198" s="194"/>
      <c r="L198" s="200"/>
      <c r="M198" s="201"/>
      <c r="N198" s="202"/>
      <c r="O198" s="202"/>
      <c r="P198" s="202"/>
      <c r="Q198" s="202"/>
      <c r="R198" s="202"/>
      <c r="S198" s="202"/>
      <c r="T198" s="203"/>
      <c r="AT198" s="204" t="s">
        <v>144</v>
      </c>
      <c r="AU198" s="204" t="s">
        <v>87</v>
      </c>
      <c r="AV198" s="12" t="s">
        <v>87</v>
      </c>
      <c r="AW198" s="12" t="s">
        <v>32</v>
      </c>
      <c r="AX198" s="12" t="s">
        <v>85</v>
      </c>
      <c r="AY198" s="204" t="s">
        <v>138</v>
      </c>
    </row>
    <row r="199" spans="1:65" s="2" customFormat="1" ht="24.2" customHeight="1">
      <c r="A199" s="34"/>
      <c r="B199" s="35"/>
      <c r="C199" s="179" t="s">
        <v>459</v>
      </c>
      <c r="D199" s="179" t="s">
        <v>139</v>
      </c>
      <c r="E199" s="180" t="s">
        <v>460</v>
      </c>
      <c r="F199" s="181" t="s">
        <v>461</v>
      </c>
      <c r="G199" s="182" t="s">
        <v>236</v>
      </c>
      <c r="H199" s="183">
        <v>161.37</v>
      </c>
      <c r="I199" s="184"/>
      <c r="J199" s="185">
        <f>ROUND(I199*H199,2)</f>
        <v>0</v>
      </c>
      <c r="K199" s="186"/>
      <c r="L199" s="39"/>
      <c r="M199" s="187" t="s">
        <v>1</v>
      </c>
      <c r="N199" s="188" t="s">
        <v>42</v>
      </c>
      <c r="O199" s="71"/>
      <c r="P199" s="189">
        <f>O199*H199</f>
        <v>0</v>
      </c>
      <c r="Q199" s="189">
        <v>8.1999999999999998E-4</v>
      </c>
      <c r="R199" s="189">
        <f>Q199*H199</f>
        <v>0.13232340000000001</v>
      </c>
      <c r="S199" s="189">
        <v>0</v>
      </c>
      <c r="T199" s="190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1" t="s">
        <v>226</v>
      </c>
      <c r="AT199" s="191" t="s">
        <v>139</v>
      </c>
      <c r="AU199" s="191" t="s">
        <v>87</v>
      </c>
      <c r="AY199" s="17" t="s">
        <v>138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7" t="s">
        <v>85</v>
      </c>
      <c r="BK199" s="192">
        <f>ROUND(I199*H199,2)</f>
        <v>0</v>
      </c>
      <c r="BL199" s="17" t="s">
        <v>226</v>
      </c>
      <c r="BM199" s="191" t="s">
        <v>462</v>
      </c>
    </row>
    <row r="200" spans="1:65" s="12" customFormat="1" ht="11.25">
      <c r="B200" s="193"/>
      <c r="C200" s="194"/>
      <c r="D200" s="195" t="s">
        <v>144</v>
      </c>
      <c r="E200" s="196" t="s">
        <v>1</v>
      </c>
      <c r="F200" s="197" t="s">
        <v>358</v>
      </c>
      <c r="G200" s="194"/>
      <c r="H200" s="198">
        <v>148.5</v>
      </c>
      <c r="I200" s="199"/>
      <c r="J200" s="194"/>
      <c r="K200" s="194"/>
      <c r="L200" s="200"/>
      <c r="M200" s="201"/>
      <c r="N200" s="202"/>
      <c r="O200" s="202"/>
      <c r="P200" s="202"/>
      <c r="Q200" s="202"/>
      <c r="R200" s="202"/>
      <c r="S200" s="202"/>
      <c r="T200" s="203"/>
      <c r="AT200" s="204" t="s">
        <v>144</v>
      </c>
      <c r="AU200" s="204" t="s">
        <v>87</v>
      </c>
      <c r="AV200" s="12" t="s">
        <v>87</v>
      </c>
      <c r="AW200" s="12" t="s">
        <v>32</v>
      </c>
      <c r="AX200" s="12" t="s">
        <v>77</v>
      </c>
      <c r="AY200" s="204" t="s">
        <v>138</v>
      </c>
    </row>
    <row r="201" spans="1:65" s="12" customFormat="1" ht="11.25">
      <c r="B201" s="193"/>
      <c r="C201" s="194"/>
      <c r="D201" s="195" t="s">
        <v>144</v>
      </c>
      <c r="E201" s="196" t="s">
        <v>1</v>
      </c>
      <c r="F201" s="197" t="s">
        <v>359</v>
      </c>
      <c r="G201" s="194"/>
      <c r="H201" s="198">
        <v>12.87</v>
      </c>
      <c r="I201" s="199"/>
      <c r="J201" s="194"/>
      <c r="K201" s="194"/>
      <c r="L201" s="200"/>
      <c r="M201" s="201"/>
      <c r="N201" s="202"/>
      <c r="O201" s="202"/>
      <c r="P201" s="202"/>
      <c r="Q201" s="202"/>
      <c r="R201" s="202"/>
      <c r="S201" s="202"/>
      <c r="T201" s="203"/>
      <c r="AT201" s="204" t="s">
        <v>144</v>
      </c>
      <c r="AU201" s="204" t="s">
        <v>87</v>
      </c>
      <c r="AV201" s="12" t="s">
        <v>87</v>
      </c>
      <c r="AW201" s="12" t="s">
        <v>32</v>
      </c>
      <c r="AX201" s="12" t="s">
        <v>77</v>
      </c>
      <c r="AY201" s="204" t="s">
        <v>138</v>
      </c>
    </row>
    <row r="202" spans="1:65" s="13" customFormat="1" ht="11.25">
      <c r="B202" s="205"/>
      <c r="C202" s="206"/>
      <c r="D202" s="195" t="s">
        <v>144</v>
      </c>
      <c r="E202" s="207" t="s">
        <v>1</v>
      </c>
      <c r="F202" s="208" t="s">
        <v>145</v>
      </c>
      <c r="G202" s="206"/>
      <c r="H202" s="209">
        <v>161.37</v>
      </c>
      <c r="I202" s="210"/>
      <c r="J202" s="206"/>
      <c r="K202" s="206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144</v>
      </c>
      <c r="AU202" s="215" t="s">
        <v>87</v>
      </c>
      <c r="AV202" s="13" t="s">
        <v>143</v>
      </c>
      <c r="AW202" s="13" t="s">
        <v>32</v>
      </c>
      <c r="AX202" s="13" t="s">
        <v>85</v>
      </c>
      <c r="AY202" s="215" t="s">
        <v>138</v>
      </c>
    </row>
    <row r="203" spans="1:65" s="11" customFormat="1" ht="25.9" customHeight="1">
      <c r="B203" s="165"/>
      <c r="C203" s="166"/>
      <c r="D203" s="167" t="s">
        <v>76</v>
      </c>
      <c r="E203" s="168" t="s">
        <v>463</v>
      </c>
      <c r="F203" s="168" t="s">
        <v>464</v>
      </c>
      <c r="G203" s="166"/>
      <c r="H203" s="166"/>
      <c r="I203" s="169"/>
      <c r="J203" s="170">
        <f>BK203</f>
        <v>0</v>
      </c>
      <c r="K203" s="166"/>
      <c r="L203" s="171"/>
      <c r="M203" s="172"/>
      <c r="N203" s="173"/>
      <c r="O203" s="173"/>
      <c r="P203" s="174">
        <f>P204</f>
        <v>0</v>
      </c>
      <c r="Q203" s="173"/>
      <c r="R203" s="174">
        <f>R204</f>
        <v>0</v>
      </c>
      <c r="S203" s="173"/>
      <c r="T203" s="175">
        <f>T204</f>
        <v>0</v>
      </c>
      <c r="AR203" s="176" t="s">
        <v>169</v>
      </c>
      <c r="AT203" s="177" t="s">
        <v>76</v>
      </c>
      <c r="AU203" s="177" t="s">
        <v>77</v>
      </c>
      <c r="AY203" s="176" t="s">
        <v>138</v>
      </c>
      <c r="BK203" s="178">
        <f>BK204</f>
        <v>0</v>
      </c>
    </row>
    <row r="204" spans="1:65" s="11" customFormat="1" ht="22.9" customHeight="1">
      <c r="B204" s="165"/>
      <c r="C204" s="166"/>
      <c r="D204" s="167" t="s">
        <v>76</v>
      </c>
      <c r="E204" s="235" t="s">
        <v>465</v>
      </c>
      <c r="F204" s="235" t="s">
        <v>466</v>
      </c>
      <c r="G204" s="166"/>
      <c r="H204" s="166"/>
      <c r="I204" s="169"/>
      <c r="J204" s="236">
        <f>BK204</f>
        <v>0</v>
      </c>
      <c r="K204" s="166"/>
      <c r="L204" s="171"/>
      <c r="M204" s="257"/>
      <c r="N204" s="258"/>
      <c r="O204" s="258"/>
      <c r="P204" s="259">
        <v>0</v>
      </c>
      <c r="Q204" s="258"/>
      <c r="R204" s="259">
        <v>0</v>
      </c>
      <c r="S204" s="258"/>
      <c r="T204" s="260">
        <v>0</v>
      </c>
      <c r="AR204" s="176" t="s">
        <v>169</v>
      </c>
      <c r="AT204" s="177" t="s">
        <v>76</v>
      </c>
      <c r="AU204" s="177" t="s">
        <v>85</v>
      </c>
      <c r="AY204" s="176" t="s">
        <v>138</v>
      </c>
      <c r="BK204" s="178">
        <v>0</v>
      </c>
    </row>
    <row r="205" spans="1:65" s="2" customFormat="1" ht="6.95" customHeight="1">
      <c r="A205" s="34"/>
      <c r="B205" s="54"/>
      <c r="C205" s="55"/>
      <c r="D205" s="55"/>
      <c r="E205" s="55"/>
      <c r="F205" s="55"/>
      <c r="G205" s="55"/>
      <c r="H205" s="55"/>
      <c r="I205" s="55"/>
      <c r="J205" s="55"/>
      <c r="K205" s="55"/>
      <c r="L205" s="39"/>
      <c r="M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</row>
  </sheetData>
  <sheetProtection algorithmName="SHA-512" hashValue="8EkLU9Tm/6l8P98fXytPiR/MVbXrQh7N0rxj0KXdMeb6eLbrlpcqB7satozwoOf0h9CEzErxgwYyKMjU2y+qiw==" saltValue="4cn4Qi1RplpFpEhktfDjH4ZbKjnqB+lmNoLLrnd38+pwagbmDMa8G9Q2mbMbsakxUMhRQX4iGP7ApkSSdmm7EQ==" spinCount="100000" sheet="1" objects="1" scenarios="1" formatColumns="0" formatRows="0" autoFilter="0"/>
  <autoFilter ref="C127:K204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7" t="s">
        <v>99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87</v>
      </c>
    </row>
    <row r="4" spans="1:46" s="1" customFormat="1" ht="24.95" customHeight="1">
      <c r="B4" s="20"/>
      <c r="D4" s="110" t="s">
        <v>109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302" t="str">
        <f>'Rekapitulace stavby'!K6</f>
        <v>Kaple Panny Marie Bolestné - dokončení díla</v>
      </c>
      <c r="F7" s="303"/>
      <c r="G7" s="303"/>
      <c r="H7" s="303"/>
      <c r="L7" s="20"/>
    </row>
    <row r="8" spans="1:46" s="2" customFormat="1" ht="12" customHeight="1">
      <c r="A8" s="34"/>
      <c r="B8" s="39"/>
      <c r="C8" s="34"/>
      <c r="D8" s="112" t="s">
        <v>110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4" t="s">
        <v>467</v>
      </c>
      <c r="F9" s="305"/>
      <c r="G9" s="305"/>
      <c r="H9" s="30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4. 7. 2024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6" t="str">
        <f>'Rekapitulace stavby'!E14</f>
        <v>Vyplň údaj</v>
      </c>
      <c r="F18" s="307"/>
      <c r="G18" s="307"/>
      <c r="H18" s="307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3.25" customHeight="1">
      <c r="A27" s="115"/>
      <c r="B27" s="116"/>
      <c r="C27" s="115"/>
      <c r="D27" s="115"/>
      <c r="E27" s="308" t="s">
        <v>112</v>
      </c>
      <c r="F27" s="308"/>
      <c r="G27" s="308"/>
      <c r="H27" s="308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37</v>
      </c>
      <c r="E30" s="34"/>
      <c r="F30" s="34"/>
      <c r="G30" s="34"/>
      <c r="H30" s="34"/>
      <c r="I30" s="34"/>
      <c r="J30" s="120">
        <f>ROUND(J122,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39</v>
      </c>
      <c r="G32" s="34"/>
      <c r="H32" s="34"/>
      <c r="I32" s="121" t="s">
        <v>38</v>
      </c>
      <c r="J32" s="121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41</v>
      </c>
      <c r="E33" s="112" t="s">
        <v>42</v>
      </c>
      <c r="F33" s="123">
        <f>ROUND((SUM(BE122:BE156)),  2)</f>
        <v>0</v>
      </c>
      <c r="G33" s="34"/>
      <c r="H33" s="34"/>
      <c r="I33" s="124">
        <v>0.21</v>
      </c>
      <c r="J33" s="123">
        <f>ROUND(((SUM(BE122:BE156))*I33),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43</v>
      </c>
      <c r="F34" s="123">
        <f>ROUND((SUM(BF122:BF156)),  2)</f>
        <v>0</v>
      </c>
      <c r="G34" s="34"/>
      <c r="H34" s="34"/>
      <c r="I34" s="124">
        <v>0.12</v>
      </c>
      <c r="J34" s="123">
        <f>ROUND(((SUM(BF122:BF156))*I34),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44</v>
      </c>
      <c r="F35" s="123">
        <f>ROUND((SUM(BG122:BG156)),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45</v>
      </c>
      <c r="F36" s="123">
        <f>ROUND((SUM(BH122:BH156)),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46</v>
      </c>
      <c r="F37" s="123">
        <f>ROUND((SUM(BI122:BI156)),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47</v>
      </c>
      <c r="E39" s="127"/>
      <c r="F39" s="127"/>
      <c r="G39" s="128" t="s">
        <v>48</v>
      </c>
      <c r="H39" s="129" t="s">
        <v>49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50</v>
      </c>
      <c r="E50" s="133"/>
      <c r="F50" s="133"/>
      <c r="G50" s="132" t="s">
        <v>51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52</v>
      </c>
      <c r="E61" s="135"/>
      <c r="F61" s="136" t="s">
        <v>53</v>
      </c>
      <c r="G61" s="134" t="s">
        <v>52</v>
      </c>
      <c r="H61" s="135"/>
      <c r="I61" s="135"/>
      <c r="J61" s="137" t="s">
        <v>53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54</v>
      </c>
      <c r="E65" s="138"/>
      <c r="F65" s="138"/>
      <c r="G65" s="132" t="s">
        <v>55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52</v>
      </c>
      <c r="E76" s="135"/>
      <c r="F76" s="136" t="s">
        <v>53</v>
      </c>
      <c r="G76" s="134" t="s">
        <v>52</v>
      </c>
      <c r="H76" s="135"/>
      <c r="I76" s="135"/>
      <c r="J76" s="137" t="s">
        <v>53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9" t="str">
        <f>E7</f>
        <v>Kaple Panny Marie Bolestné - dokončení díla</v>
      </c>
      <c r="F85" s="310"/>
      <c r="G85" s="310"/>
      <c r="H85" s="310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110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1" t="str">
        <f>E9</f>
        <v>SO 05 - Výplně otvorů</v>
      </c>
      <c r="F87" s="311"/>
      <c r="G87" s="311"/>
      <c r="H87" s="311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Kámen</v>
      </c>
      <c r="G89" s="36"/>
      <c r="H89" s="36"/>
      <c r="I89" s="29" t="s">
        <v>22</v>
      </c>
      <c r="J89" s="66" t="str">
        <f>IF(J12="","",J12)</f>
        <v>4. 7. 2024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40.15" customHeight="1">
      <c r="A91" s="34"/>
      <c r="B91" s="35"/>
      <c r="C91" s="29" t="s">
        <v>24</v>
      </c>
      <c r="D91" s="36"/>
      <c r="E91" s="36"/>
      <c r="F91" s="27" t="str">
        <f>E15</f>
        <v>Kraj Vysočina</v>
      </c>
      <c r="G91" s="36"/>
      <c r="H91" s="36"/>
      <c r="I91" s="29" t="s">
        <v>30</v>
      </c>
      <c r="J91" s="32" t="str">
        <f>E21</f>
        <v>Ing. arch. Martin Laštovička, Husova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114</v>
      </c>
      <c r="D94" s="144"/>
      <c r="E94" s="144"/>
      <c r="F94" s="144"/>
      <c r="G94" s="144"/>
      <c r="H94" s="144"/>
      <c r="I94" s="144"/>
      <c r="J94" s="145" t="s">
        <v>115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116</v>
      </c>
      <c r="D96" s="36"/>
      <c r="E96" s="36"/>
      <c r="F96" s="36"/>
      <c r="G96" s="36"/>
      <c r="H96" s="36"/>
      <c r="I96" s="36"/>
      <c r="J96" s="84">
        <f>J122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117</v>
      </c>
    </row>
    <row r="97" spans="1:31" s="9" customFormat="1" ht="24.95" customHeight="1">
      <c r="B97" s="147"/>
      <c r="C97" s="148"/>
      <c r="D97" s="149" t="s">
        <v>206</v>
      </c>
      <c r="E97" s="150"/>
      <c r="F97" s="150"/>
      <c r="G97" s="150"/>
      <c r="H97" s="150"/>
      <c r="I97" s="150"/>
      <c r="J97" s="151">
        <f>J123</f>
        <v>0</v>
      </c>
      <c r="K97" s="148"/>
      <c r="L97" s="152"/>
    </row>
    <row r="98" spans="1:31" s="15" customFormat="1" ht="19.899999999999999" customHeight="1">
      <c r="B98" s="229"/>
      <c r="C98" s="230"/>
      <c r="D98" s="231" t="s">
        <v>348</v>
      </c>
      <c r="E98" s="232"/>
      <c r="F98" s="232"/>
      <c r="G98" s="232"/>
      <c r="H98" s="232"/>
      <c r="I98" s="232"/>
      <c r="J98" s="233">
        <f>J124</f>
        <v>0</v>
      </c>
      <c r="K98" s="230"/>
      <c r="L98" s="234"/>
    </row>
    <row r="99" spans="1:31" s="15" customFormat="1" ht="19.899999999999999" customHeight="1">
      <c r="B99" s="229"/>
      <c r="C99" s="230"/>
      <c r="D99" s="231" t="s">
        <v>468</v>
      </c>
      <c r="E99" s="232"/>
      <c r="F99" s="232"/>
      <c r="G99" s="232"/>
      <c r="H99" s="232"/>
      <c r="I99" s="232"/>
      <c r="J99" s="233">
        <f>J126</f>
        <v>0</v>
      </c>
      <c r="K99" s="230"/>
      <c r="L99" s="234"/>
    </row>
    <row r="100" spans="1:31" s="15" customFormat="1" ht="19.899999999999999" customHeight="1">
      <c r="B100" s="229"/>
      <c r="C100" s="230"/>
      <c r="D100" s="231" t="s">
        <v>314</v>
      </c>
      <c r="E100" s="232"/>
      <c r="F100" s="232"/>
      <c r="G100" s="232"/>
      <c r="H100" s="232"/>
      <c r="I100" s="232"/>
      <c r="J100" s="233">
        <f>J128</f>
        <v>0</v>
      </c>
      <c r="K100" s="230"/>
      <c r="L100" s="234"/>
    </row>
    <row r="101" spans="1:31" s="15" customFormat="1" ht="19.899999999999999" customHeight="1">
      <c r="B101" s="229"/>
      <c r="C101" s="230"/>
      <c r="D101" s="231" t="s">
        <v>469</v>
      </c>
      <c r="E101" s="232"/>
      <c r="F101" s="232"/>
      <c r="G101" s="232"/>
      <c r="H101" s="232"/>
      <c r="I101" s="232"/>
      <c r="J101" s="233">
        <f>J135</f>
        <v>0</v>
      </c>
      <c r="K101" s="230"/>
      <c r="L101" s="234"/>
    </row>
    <row r="102" spans="1:31" s="15" customFormat="1" ht="19.899999999999999" customHeight="1">
      <c r="B102" s="229"/>
      <c r="C102" s="230"/>
      <c r="D102" s="231" t="s">
        <v>470</v>
      </c>
      <c r="E102" s="232"/>
      <c r="F102" s="232"/>
      <c r="G102" s="232"/>
      <c r="H102" s="232"/>
      <c r="I102" s="232"/>
      <c r="J102" s="233">
        <f>J153</f>
        <v>0</v>
      </c>
      <c r="K102" s="230"/>
      <c r="L102" s="234"/>
    </row>
    <row r="103" spans="1:31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31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4.95" customHeight="1">
      <c r="A109" s="34"/>
      <c r="B109" s="35"/>
      <c r="C109" s="23" t="s">
        <v>123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309" t="str">
        <f>E7</f>
        <v>Kaple Panny Marie Bolestné - dokončení díla</v>
      </c>
      <c r="F112" s="310"/>
      <c r="G112" s="310"/>
      <c r="H112" s="310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110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261" t="str">
        <f>E9</f>
        <v>SO 05 - Výplně otvorů</v>
      </c>
      <c r="F114" s="311"/>
      <c r="G114" s="311"/>
      <c r="H114" s="311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20</v>
      </c>
      <c r="D116" s="36"/>
      <c r="E116" s="36"/>
      <c r="F116" s="27" t="str">
        <f>F12</f>
        <v>Kámen</v>
      </c>
      <c r="G116" s="36"/>
      <c r="H116" s="36"/>
      <c r="I116" s="29" t="s">
        <v>22</v>
      </c>
      <c r="J116" s="66" t="str">
        <f>IF(J12="","",J12)</f>
        <v>4. 7. 2024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40.15" customHeight="1">
      <c r="A118" s="34"/>
      <c r="B118" s="35"/>
      <c r="C118" s="29" t="s">
        <v>24</v>
      </c>
      <c r="D118" s="36"/>
      <c r="E118" s="36"/>
      <c r="F118" s="27" t="str">
        <f>E15</f>
        <v>Kraj Vysočina</v>
      </c>
      <c r="G118" s="36"/>
      <c r="H118" s="36"/>
      <c r="I118" s="29" t="s">
        <v>30</v>
      </c>
      <c r="J118" s="32" t="str">
        <f>E21</f>
        <v>Ing. arch. Martin Laštovička, Husova 12, Jihlava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28</v>
      </c>
      <c r="D119" s="36"/>
      <c r="E119" s="36"/>
      <c r="F119" s="27" t="str">
        <f>IF(E18="","",E18)</f>
        <v>Vyplň údaj</v>
      </c>
      <c r="G119" s="36"/>
      <c r="H119" s="36"/>
      <c r="I119" s="29" t="s">
        <v>33</v>
      </c>
      <c r="J119" s="32" t="str">
        <f>E24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0" customFormat="1" ht="29.25" customHeight="1">
      <c r="A121" s="153"/>
      <c r="B121" s="154"/>
      <c r="C121" s="155" t="s">
        <v>124</v>
      </c>
      <c r="D121" s="156" t="s">
        <v>62</v>
      </c>
      <c r="E121" s="156" t="s">
        <v>58</v>
      </c>
      <c r="F121" s="156" t="s">
        <v>59</v>
      </c>
      <c r="G121" s="156" t="s">
        <v>125</v>
      </c>
      <c r="H121" s="156" t="s">
        <v>126</v>
      </c>
      <c r="I121" s="156" t="s">
        <v>127</v>
      </c>
      <c r="J121" s="157" t="s">
        <v>115</v>
      </c>
      <c r="K121" s="158" t="s">
        <v>128</v>
      </c>
      <c r="L121" s="159"/>
      <c r="M121" s="75" t="s">
        <v>1</v>
      </c>
      <c r="N121" s="76" t="s">
        <v>41</v>
      </c>
      <c r="O121" s="76" t="s">
        <v>129</v>
      </c>
      <c r="P121" s="76" t="s">
        <v>130</v>
      </c>
      <c r="Q121" s="76" t="s">
        <v>131</v>
      </c>
      <c r="R121" s="76" t="s">
        <v>132</v>
      </c>
      <c r="S121" s="76" t="s">
        <v>133</v>
      </c>
      <c r="T121" s="77" t="s">
        <v>134</v>
      </c>
      <c r="U121" s="153"/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/>
    </row>
    <row r="122" spans="1:65" s="2" customFormat="1" ht="22.9" customHeight="1">
      <c r="A122" s="34"/>
      <c r="B122" s="35"/>
      <c r="C122" s="82" t="s">
        <v>135</v>
      </c>
      <c r="D122" s="36"/>
      <c r="E122" s="36"/>
      <c r="F122" s="36"/>
      <c r="G122" s="36"/>
      <c r="H122" s="36"/>
      <c r="I122" s="36"/>
      <c r="J122" s="160">
        <f>BK122</f>
        <v>0</v>
      </c>
      <c r="K122" s="36"/>
      <c r="L122" s="39"/>
      <c r="M122" s="78"/>
      <c r="N122" s="161"/>
      <c r="O122" s="79"/>
      <c r="P122" s="162">
        <f>P123</f>
        <v>0</v>
      </c>
      <c r="Q122" s="79"/>
      <c r="R122" s="162">
        <f>R123</f>
        <v>9.4247999999999985E-2</v>
      </c>
      <c r="S122" s="79"/>
      <c r="T122" s="163">
        <f>T123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76</v>
      </c>
      <c r="AU122" s="17" t="s">
        <v>117</v>
      </c>
      <c r="BK122" s="164">
        <f>BK123</f>
        <v>0</v>
      </c>
    </row>
    <row r="123" spans="1:65" s="11" customFormat="1" ht="25.9" customHeight="1">
      <c r="B123" s="165"/>
      <c r="C123" s="166"/>
      <c r="D123" s="167" t="s">
        <v>76</v>
      </c>
      <c r="E123" s="168" t="s">
        <v>216</v>
      </c>
      <c r="F123" s="168" t="s">
        <v>217</v>
      </c>
      <c r="G123" s="166"/>
      <c r="H123" s="166"/>
      <c r="I123" s="169"/>
      <c r="J123" s="170">
        <f>BK123</f>
        <v>0</v>
      </c>
      <c r="K123" s="166"/>
      <c r="L123" s="171"/>
      <c r="M123" s="172"/>
      <c r="N123" s="173"/>
      <c r="O123" s="173"/>
      <c r="P123" s="174">
        <f>P124+P126+P128+P135+P153</f>
        <v>0</v>
      </c>
      <c r="Q123" s="173"/>
      <c r="R123" s="174">
        <f>R124+R126+R128+R135+R153</f>
        <v>9.4247999999999985E-2</v>
      </c>
      <c r="S123" s="173"/>
      <c r="T123" s="175">
        <f>T124+T126+T128+T135+T153</f>
        <v>0</v>
      </c>
      <c r="AR123" s="176" t="s">
        <v>85</v>
      </c>
      <c r="AT123" s="177" t="s">
        <v>76</v>
      </c>
      <c r="AU123" s="177" t="s">
        <v>77</v>
      </c>
      <c r="AY123" s="176" t="s">
        <v>138</v>
      </c>
      <c r="BK123" s="178">
        <f>BK124+BK126+BK128+BK135+BK153</f>
        <v>0</v>
      </c>
    </row>
    <row r="124" spans="1:65" s="11" customFormat="1" ht="22.9" customHeight="1">
      <c r="B124" s="165"/>
      <c r="C124" s="166"/>
      <c r="D124" s="167" t="s">
        <v>76</v>
      </c>
      <c r="E124" s="235" t="s">
        <v>195</v>
      </c>
      <c r="F124" s="235" t="s">
        <v>360</v>
      </c>
      <c r="G124" s="166"/>
      <c r="H124" s="166"/>
      <c r="I124" s="169"/>
      <c r="J124" s="236">
        <f>BK124</f>
        <v>0</v>
      </c>
      <c r="K124" s="166"/>
      <c r="L124" s="171"/>
      <c r="M124" s="172"/>
      <c r="N124" s="173"/>
      <c r="O124" s="173"/>
      <c r="P124" s="174">
        <f>P125</f>
        <v>0</v>
      </c>
      <c r="Q124" s="173"/>
      <c r="R124" s="174">
        <f>R125</f>
        <v>1.3650000000000001E-2</v>
      </c>
      <c r="S124" s="173"/>
      <c r="T124" s="175">
        <f>T125</f>
        <v>0</v>
      </c>
      <c r="AR124" s="176" t="s">
        <v>85</v>
      </c>
      <c r="AT124" s="177" t="s">
        <v>76</v>
      </c>
      <c r="AU124" s="177" t="s">
        <v>85</v>
      </c>
      <c r="AY124" s="176" t="s">
        <v>138</v>
      </c>
      <c r="BK124" s="178">
        <f>BK125</f>
        <v>0</v>
      </c>
    </row>
    <row r="125" spans="1:65" s="2" customFormat="1" ht="37.9" customHeight="1">
      <c r="A125" s="34"/>
      <c r="B125" s="35"/>
      <c r="C125" s="179" t="s">
        <v>471</v>
      </c>
      <c r="D125" s="179" t="s">
        <v>139</v>
      </c>
      <c r="E125" s="180" t="s">
        <v>472</v>
      </c>
      <c r="F125" s="181" t="s">
        <v>473</v>
      </c>
      <c r="G125" s="182" t="s">
        <v>236</v>
      </c>
      <c r="H125" s="183">
        <v>65</v>
      </c>
      <c r="I125" s="184"/>
      <c r="J125" s="185">
        <f>ROUND(I125*H125,2)</f>
        <v>0</v>
      </c>
      <c r="K125" s="186"/>
      <c r="L125" s="39"/>
      <c r="M125" s="187" t="s">
        <v>1</v>
      </c>
      <c r="N125" s="188" t="s">
        <v>42</v>
      </c>
      <c r="O125" s="71"/>
      <c r="P125" s="189">
        <f>O125*H125</f>
        <v>0</v>
      </c>
      <c r="Q125" s="189">
        <v>2.1000000000000001E-4</v>
      </c>
      <c r="R125" s="189">
        <f>Q125*H125</f>
        <v>1.3650000000000001E-2</v>
      </c>
      <c r="S125" s="189">
        <v>0</v>
      </c>
      <c r="T125" s="190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1" t="s">
        <v>143</v>
      </c>
      <c r="AT125" s="191" t="s">
        <v>139</v>
      </c>
      <c r="AU125" s="191" t="s">
        <v>87</v>
      </c>
      <c r="AY125" s="17" t="s">
        <v>138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7" t="s">
        <v>85</v>
      </c>
      <c r="BK125" s="192">
        <f>ROUND(I125*H125,2)</f>
        <v>0</v>
      </c>
      <c r="BL125" s="17" t="s">
        <v>143</v>
      </c>
      <c r="BM125" s="191" t="s">
        <v>474</v>
      </c>
    </row>
    <row r="126" spans="1:65" s="11" customFormat="1" ht="22.9" customHeight="1">
      <c r="B126" s="165"/>
      <c r="C126" s="166"/>
      <c r="D126" s="167" t="s">
        <v>76</v>
      </c>
      <c r="E126" s="235" t="s">
        <v>475</v>
      </c>
      <c r="F126" s="235" t="s">
        <v>476</v>
      </c>
      <c r="G126" s="166"/>
      <c r="H126" s="166"/>
      <c r="I126" s="169"/>
      <c r="J126" s="236">
        <f>BK126</f>
        <v>0</v>
      </c>
      <c r="K126" s="166"/>
      <c r="L126" s="171"/>
      <c r="M126" s="172"/>
      <c r="N126" s="173"/>
      <c r="O126" s="173"/>
      <c r="P126" s="174">
        <f>P127</f>
        <v>0</v>
      </c>
      <c r="Q126" s="173"/>
      <c r="R126" s="174">
        <f>R127</f>
        <v>0</v>
      </c>
      <c r="S126" s="173"/>
      <c r="T126" s="175">
        <f>T127</f>
        <v>0</v>
      </c>
      <c r="AR126" s="176" t="s">
        <v>85</v>
      </c>
      <c r="AT126" s="177" t="s">
        <v>76</v>
      </c>
      <c r="AU126" s="177" t="s">
        <v>85</v>
      </c>
      <c r="AY126" s="176" t="s">
        <v>138</v>
      </c>
      <c r="BK126" s="178">
        <f>BK127</f>
        <v>0</v>
      </c>
    </row>
    <row r="127" spans="1:65" s="2" customFormat="1" ht="24.2" customHeight="1">
      <c r="A127" s="34"/>
      <c r="B127" s="35"/>
      <c r="C127" s="179" t="s">
        <v>392</v>
      </c>
      <c r="D127" s="179" t="s">
        <v>139</v>
      </c>
      <c r="E127" s="180" t="s">
        <v>477</v>
      </c>
      <c r="F127" s="181" t="s">
        <v>478</v>
      </c>
      <c r="G127" s="182" t="s">
        <v>230</v>
      </c>
      <c r="H127" s="183">
        <v>1.45</v>
      </c>
      <c r="I127" s="184"/>
      <c r="J127" s="185">
        <f>ROUND(I127*H127,2)</f>
        <v>0</v>
      </c>
      <c r="K127" s="186"/>
      <c r="L127" s="39"/>
      <c r="M127" s="187" t="s">
        <v>1</v>
      </c>
      <c r="N127" s="188" t="s">
        <v>42</v>
      </c>
      <c r="O127" s="71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1" t="s">
        <v>143</v>
      </c>
      <c r="AT127" s="191" t="s">
        <v>139</v>
      </c>
      <c r="AU127" s="191" t="s">
        <v>87</v>
      </c>
      <c r="AY127" s="17" t="s">
        <v>138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7" t="s">
        <v>85</v>
      </c>
      <c r="BK127" s="192">
        <f>ROUND(I127*H127,2)</f>
        <v>0</v>
      </c>
      <c r="BL127" s="17" t="s">
        <v>143</v>
      </c>
      <c r="BM127" s="191" t="s">
        <v>479</v>
      </c>
    </row>
    <row r="128" spans="1:65" s="11" customFormat="1" ht="22.9" customHeight="1">
      <c r="B128" s="165"/>
      <c r="C128" s="166"/>
      <c r="D128" s="167" t="s">
        <v>76</v>
      </c>
      <c r="E128" s="235" t="s">
        <v>329</v>
      </c>
      <c r="F128" s="235" t="s">
        <v>330</v>
      </c>
      <c r="G128" s="166"/>
      <c r="H128" s="166"/>
      <c r="I128" s="169"/>
      <c r="J128" s="236">
        <f>BK128</f>
        <v>0</v>
      </c>
      <c r="K128" s="166"/>
      <c r="L128" s="171"/>
      <c r="M128" s="172"/>
      <c r="N128" s="173"/>
      <c r="O128" s="173"/>
      <c r="P128" s="174">
        <f>SUM(P129:P134)</f>
        <v>0</v>
      </c>
      <c r="Q128" s="173"/>
      <c r="R128" s="174">
        <f>SUM(R129:R134)</f>
        <v>8.0597999999999989E-2</v>
      </c>
      <c r="S128" s="173"/>
      <c r="T128" s="175">
        <f>SUM(T129:T134)</f>
        <v>0</v>
      </c>
      <c r="AR128" s="176" t="s">
        <v>87</v>
      </c>
      <c r="AT128" s="177" t="s">
        <v>76</v>
      </c>
      <c r="AU128" s="177" t="s">
        <v>85</v>
      </c>
      <c r="AY128" s="176" t="s">
        <v>138</v>
      </c>
      <c r="BK128" s="178">
        <f>SUM(BK129:BK134)</f>
        <v>0</v>
      </c>
    </row>
    <row r="129" spans="1:65" s="2" customFormat="1" ht="24.2" customHeight="1">
      <c r="A129" s="34"/>
      <c r="B129" s="35"/>
      <c r="C129" s="179" t="s">
        <v>454</v>
      </c>
      <c r="D129" s="179" t="s">
        <v>139</v>
      </c>
      <c r="E129" s="180" t="s">
        <v>480</v>
      </c>
      <c r="F129" s="181" t="s">
        <v>481</v>
      </c>
      <c r="G129" s="182" t="s">
        <v>260</v>
      </c>
      <c r="H129" s="183">
        <v>19.2</v>
      </c>
      <c r="I129" s="184"/>
      <c r="J129" s="185">
        <f>ROUND(I129*H129,2)</f>
        <v>0</v>
      </c>
      <c r="K129" s="186"/>
      <c r="L129" s="39"/>
      <c r="M129" s="187" t="s">
        <v>1</v>
      </c>
      <c r="N129" s="188" t="s">
        <v>42</v>
      </c>
      <c r="O129" s="71"/>
      <c r="P129" s="189">
        <f>O129*H129</f>
        <v>0</v>
      </c>
      <c r="Q129" s="189">
        <v>3.9899999999999996E-3</v>
      </c>
      <c r="R129" s="189">
        <f>Q129*H129</f>
        <v>7.6607999999999996E-2</v>
      </c>
      <c r="S129" s="189">
        <v>0</v>
      </c>
      <c r="T129" s="19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1" t="s">
        <v>226</v>
      </c>
      <c r="AT129" s="191" t="s">
        <v>139</v>
      </c>
      <c r="AU129" s="191" t="s">
        <v>87</v>
      </c>
      <c r="AY129" s="17" t="s">
        <v>138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7" t="s">
        <v>85</v>
      </c>
      <c r="BK129" s="192">
        <f>ROUND(I129*H129,2)</f>
        <v>0</v>
      </c>
      <c r="BL129" s="17" t="s">
        <v>226</v>
      </c>
      <c r="BM129" s="191" t="s">
        <v>482</v>
      </c>
    </row>
    <row r="130" spans="1:65" s="12" customFormat="1" ht="11.25">
      <c r="B130" s="193"/>
      <c r="C130" s="194"/>
      <c r="D130" s="195" t="s">
        <v>144</v>
      </c>
      <c r="E130" s="196" t="s">
        <v>1</v>
      </c>
      <c r="F130" s="197" t="s">
        <v>483</v>
      </c>
      <c r="G130" s="194"/>
      <c r="H130" s="198">
        <v>19.2</v>
      </c>
      <c r="I130" s="199"/>
      <c r="J130" s="194"/>
      <c r="K130" s="194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144</v>
      </c>
      <c r="AU130" s="204" t="s">
        <v>87</v>
      </c>
      <c r="AV130" s="12" t="s">
        <v>87</v>
      </c>
      <c r="AW130" s="12" t="s">
        <v>32</v>
      </c>
      <c r="AX130" s="12" t="s">
        <v>77</v>
      </c>
      <c r="AY130" s="204" t="s">
        <v>138</v>
      </c>
    </row>
    <row r="131" spans="1:65" s="13" customFormat="1" ht="11.25">
      <c r="B131" s="205"/>
      <c r="C131" s="206"/>
      <c r="D131" s="195" t="s">
        <v>144</v>
      </c>
      <c r="E131" s="207" t="s">
        <v>1</v>
      </c>
      <c r="F131" s="208" t="s">
        <v>145</v>
      </c>
      <c r="G131" s="206"/>
      <c r="H131" s="209">
        <v>19.2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144</v>
      </c>
      <c r="AU131" s="215" t="s">
        <v>87</v>
      </c>
      <c r="AV131" s="13" t="s">
        <v>143</v>
      </c>
      <c r="AW131" s="13" t="s">
        <v>32</v>
      </c>
      <c r="AX131" s="13" t="s">
        <v>85</v>
      </c>
      <c r="AY131" s="215" t="s">
        <v>138</v>
      </c>
    </row>
    <row r="132" spans="1:65" s="2" customFormat="1" ht="24.2" customHeight="1">
      <c r="A132" s="34"/>
      <c r="B132" s="35"/>
      <c r="C132" s="179" t="s">
        <v>459</v>
      </c>
      <c r="D132" s="179" t="s">
        <v>139</v>
      </c>
      <c r="E132" s="180" t="s">
        <v>484</v>
      </c>
      <c r="F132" s="181" t="s">
        <v>485</v>
      </c>
      <c r="G132" s="182" t="s">
        <v>142</v>
      </c>
      <c r="H132" s="183">
        <v>1</v>
      </c>
      <c r="I132" s="184"/>
      <c r="J132" s="185">
        <f>ROUND(I132*H132,2)</f>
        <v>0</v>
      </c>
      <c r="K132" s="186"/>
      <c r="L132" s="39"/>
      <c r="M132" s="187" t="s">
        <v>1</v>
      </c>
      <c r="N132" s="188" t="s">
        <v>42</v>
      </c>
      <c r="O132" s="71"/>
      <c r="P132" s="189">
        <f>O132*H132</f>
        <v>0</v>
      </c>
      <c r="Q132" s="189">
        <v>3.9899999999999996E-3</v>
      </c>
      <c r="R132" s="189">
        <f>Q132*H132</f>
        <v>3.9899999999999996E-3</v>
      </c>
      <c r="S132" s="189">
        <v>0</v>
      </c>
      <c r="T132" s="19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1" t="s">
        <v>226</v>
      </c>
      <c r="AT132" s="191" t="s">
        <v>139</v>
      </c>
      <c r="AU132" s="191" t="s">
        <v>87</v>
      </c>
      <c r="AY132" s="17" t="s">
        <v>138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7" t="s">
        <v>85</v>
      </c>
      <c r="BK132" s="192">
        <f>ROUND(I132*H132,2)</f>
        <v>0</v>
      </c>
      <c r="BL132" s="17" t="s">
        <v>226</v>
      </c>
      <c r="BM132" s="191" t="s">
        <v>486</v>
      </c>
    </row>
    <row r="133" spans="1:65" s="12" customFormat="1" ht="11.25">
      <c r="B133" s="193"/>
      <c r="C133" s="194"/>
      <c r="D133" s="195" t="s">
        <v>144</v>
      </c>
      <c r="E133" s="196" t="s">
        <v>1</v>
      </c>
      <c r="F133" s="197" t="s">
        <v>85</v>
      </c>
      <c r="G133" s="194"/>
      <c r="H133" s="198">
        <v>1</v>
      </c>
      <c r="I133" s="199"/>
      <c r="J133" s="194"/>
      <c r="K133" s="194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144</v>
      </c>
      <c r="AU133" s="204" t="s">
        <v>87</v>
      </c>
      <c r="AV133" s="12" t="s">
        <v>87</v>
      </c>
      <c r="AW133" s="12" t="s">
        <v>32</v>
      </c>
      <c r="AX133" s="12" t="s">
        <v>77</v>
      </c>
      <c r="AY133" s="204" t="s">
        <v>138</v>
      </c>
    </row>
    <row r="134" spans="1:65" s="13" customFormat="1" ht="11.25">
      <c r="B134" s="205"/>
      <c r="C134" s="206"/>
      <c r="D134" s="195" t="s">
        <v>144</v>
      </c>
      <c r="E134" s="207" t="s">
        <v>1</v>
      </c>
      <c r="F134" s="208" t="s">
        <v>145</v>
      </c>
      <c r="G134" s="206"/>
      <c r="H134" s="209">
        <v>1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144</v>
      </c>
      <c r="AU134" s="215" t="s">
        <v>87</v>
      </c>
      <c r="AV134" s="13" t="s">
        <v>143</v>
      </c>
      <c r="AW134" s="13" t="s">
        <v>32</v>
      </c>
      <c r="AX134" s="13" t="s">
        <v>85</v>
      </c>
      <c r="AY134" s="215" t="s">
        <v>138</v>
      </c>
    </row>
    <row r="135" spans="1:65" s="11" customFormat="1" ht="22.9" customHeight="1">
      <c r="B135" s="165"/>
      <c r="C135" s="166"/>
      <c r="D135" s="167" t="s">
        <v>76</v>
      </c>
      <c r="E135" s="235" t="s">
        <v>487</v>
      </c>
      <c r="F135" s="235" t="s">
        <v>488</v>
      </c>
      <c r="G135" s="166"/>
      <c r="H135" s="166"/>
      <c r="I135" s="169"/>
      <c r="J135" s="236">
        <f>BK135</f>
        <v>0</v>
      </c>
      <c r="K135" s="166"/>
      <c r="L135" s="171"/>
      <c r="M135" s="172"/>
      <c r="N135" s="173"/>
      <c r="O135" s="173"/>
      <c r="P135" s="174">
        <f>SUM(P136:P152)</f>
        <v>0</v>
      </c>
      <c r="Q135" s="173"/>
      <c r="R135" s="174">
        <f>SUM(R136:R152)</f>
        <v>0</v>
      </c>
      <c r="S135" s="173"/>
      <c r="T135" s="175">
        <f>SUM(T136:T152)</f>
        <v>0</v>
      </c>
      <c r="AR135" s="176" t="s">
        <v>85</v>
      </c>
      <c r="AT135" s="177" t="s">
        <v>76</v>
      </c>
      <c r="AU135" s="177" t="s">
        <v>85</v>
      </c>
      <c r="AY135" s="176" t="s">
        <v>138</v>
      </c>
      <c r="BK135" s="178">
        <f>SUM(BK136:BK152)</f>
        <v>0</v>
      </c>
    </row>
    <row r="136" spans="1:65" s="2" customFormat="1" ht="37.9" customHeight="1">
      <c r="A136" s="34"/>
      <c r="B136" s="35"/>
      <c r="C136" s="179" t="s">
        <v>200</v>
      </c>
      <c r="D136" s="179" t="s">
        <v>139</v>
      </c>
      <c r="E136" s="180" t="s">
        <v>489</v>
      </c>
      <c r="F136" s="181" t="s">
        <v>490</v>
      </c>
      <c r="G136" s="182" t="s">
        <v>142</v>
      </c>
      <c r="H136" s="183">
        <v>2</v>
      </c>
      <c r="I136" s="184"/>
      <c r="J136" s="185">
        <f>ROUND(I136*H136,2)</f>
        <v>0</v>
      </c>
      <c r="K136" s="186"/>
      <c r="L136" s="39"/>
      <c r="M136" s="187" t="s">
        <v>1</v>
      </c>
      <c r="N136" s="188" t="s">
        <v>42</v>
      </c>
      <c r="O136" s="71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1" t="s">
        <v>143</v>
      </c>
      <c r="AT136" s="191" t="s">
        <v>139</v>
      </c>
      <c r="AU136" s="191" t="s">
        <v>87</v>
      </c>
      <c r="AY136" s="17" t="s">
        <v>138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7" t="s">
        <v>85</v>
      </c>
      <c r="BK136" s="192">
        <f>ROUND(I136*H136,2)</f>
        <v>0</v>
      </c>
      <c r="BL136" s="17" t="s">
        <v>143</v>
      </c>
      <c r="BM136" s="191" t="s">
        <v>158</v>
      </c>
    </row>
    <row r="137" spans="1:65" s="2" customFormat="1" ht="126.75">
      <c r="A137" s="34"/>
      <c r="B137" s="35"/>
      <c r="C137" s="36"/>
      <c r="D137" s="195" t="s">
        <v>299</v>
      </c>
      <c r="E137" s="36"/>
      <c r="F137" s="248" t="s">
        <v>491</v>
      </c>
      <c r="G137" s="36"/>
      <c r="H137" s="36"/>
      <c r="I137" s="249"/>
      <c r="J137" s="36"/>
      <c r="K137" s="36"/>
      <c r="L137" s="39"/>
      <c r="M137" s="250"/>
      <c r="N137" s="251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299</v>
      </c>
      <c r="AU137" s="17" t="s">
        <v>87</v>
      </c>
    </row>
    <row r="138" spans="1:65" s="2" customFormat="1" ht="16.5" customHeight="1">
      <c r="A138" s="34"/>
      <c r="B138" s="35"/>
      <c r="C138" s="179" t="s">
        <v>398</v>
      </c>
      <c r="D138" s="179" t="s">
        <v>139</v>
      </c>
      <c r="E138" s="180" t="s">
        <v>492</v>
      </c>
      <c r="F138" s="181" t="s">
        <v>493</v>
      </c>
      <c r="G138" s="182" t="s">
        <v>142</v>
      </c>
      <c r="H138" s="183">
        <v>1</v>
      </c>
      <c r="I138" s="184"/>
      <c r="J138" s="185">
        <f>ROUND(I138*H138,2)</f>
        <v>0</v>
      </c>
      <c r="K138" s="186"/>
      <c r="L138" s="39"/>
      <c r="M138" s="187" t="s">
        <v>1</v>
      </c>
      <c r="N138" s="188" t="s">
        <v>42</v>
      </c>
      <c r="O138" s="71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1" t="s">
        <v>143</v>
      </c>
      <c r="AT138" s="191" t="s">
        <v>139</v>
      </c>
      <c r="AU138" s="191" t="s">
        <v>87</v>
      </c>
      <c r="AY138" s="17" t="s">
        <v>138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7" t="s">
        <v>85</v>
      </c>
      <c r="BK138" s="192">
        <f>ROUND(I138*H138,2)</f>
        <v>0</v>
      </c>
      <c r="BL138" s="17" t="s">
        <v>143</v>
      </c>
      <c r="BM138" s="191" t="s">
        <v>163</v>
      </c>
    </row>
    <row r="139" spans="1:65" s="2" customFormat="1" ht="97.5">
      <c r="A139" s="34"/>
      <c r="B139" s="35"/>
      <c r="C139" s="36"/>
      <c r="D139" s="195" t="s">
        <v>299</v>
      </c>
      <c r="E139" s="36"/>
      <c r="F139" s="248" t="s">
        <v>494</v>
      </c>
      <c r="G139" s="36"/>
      <c r="H139" s="36"/>
      <c r="I139" s="249"/>
      <c r="J139" s="36"/>
      <c r="K139" s="36"/>
      <c r="L139" s="39"/>
      <c r="M139" s="250"/>
      <c r="N139" s="251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299</v>
      </c>
      <c r="AU139" s="17" t="s">
        <v>87</v>
      </c>
    </row>
    <row r="140" spans="1:65" s="12" customFormat="1" ht="11.25">
      <c r="B140" s="193"/>
      <c r="C140" s="194"/>
      <c r="D140" s="195" t="s">
        <v>144</v>
      </c>
      <c r="E140" s="196" t="s">
        <v>1</v>
      </c>
      <c r="F140" s="197" t="s">
        <v>85</v>
      </c>
      <c r="G140" s="194"/>
      <c r="H140" s="198">
        <v>1</v>
      </c>
      <c r="I140" s="199"/>
      <c r="J140" s="194"/>
      <c r="K140" s="194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144</v>
      </c>
      <c r="AU140" s="204" t="s">
        <v>87</v>
      </c>
      <c r="AV140" s="12" t="s">
        <v>87</v>
      </c>
      <c r="AW140" s="12" t="s">
        <v>32</v>
      </c>
      <c r="AX140" s="12" t="s">
        <v>77</v>
      </c>
      <c r="AY140" s="204" t="s">
        <v>138</v>
      </c>
    </row>
    <row r="141" spans="1:65" s="13" customFormat="1" ht="11.25">
      <c r="B141" s="205"/>
      <c r="C141" s="206"/>
      <c r="D141" s="195" t="s">
        <v>144</v>
      </c>
      <c r="E141" s="207" t="s">
        <v>1</v>
      </c>
      <c r="F141" s="208" t="s">
        <v>145</v>
      </c>
      <c r="G141" s="206"/>
      <c r="H141" s="209">
        <v>1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144</v>
      </c>
      <c r="AU141" s="215" t="s">
        <v>87</v>
      </c>
      <c r="AV141" s="13" t="s">
        <v>143</v>
      </c>
      <c r="AW141" s="13" t="s">
        <v>32</v>
      </c>
      <c r="AX141" s="13" t="s">
        <v>85</v>
      </c>
      <c r="AY141" s="215" t="s">
        <v>138</v>
      </c>
    </row>
    <row r="142" spans="1:65" s="2" customFormat="1" ht="33" customHeight="1">
      <c r="A142" s="34"/>
      <c r="B142" s="35"/>
      <c r="C142" s="179" t="s">
        <v>8</v>
      </c>
      <c r="D142" s="179" t="s">
        <v>139</v>
      </c>
      <c r="E142" s="180" t="s">
        <v>495</v>
      </c>
      <c r="F142" s="181" t="s">
        <v>496</v>
      </c>
      <c r="G142" s="182" t="s">
        <v>142</v>
      </c>
      <c r="H142" s="183">
        <v>1</v>
      </c>
      <c r="I142" s="184"/>
      <c r="J142" s="185">
        <f>ROUND(I142*H142,2)</f>
        <v>0</v>
      </c>
      <c r="K142" s="186"/>
      <c r="L142" s="39"/>
      <c r="M142" s="187" t="s">
        <v>1</v>
      </c>
      <c r="N142" s="188" t="s">
        <v>42</v>
      </c>
      <c r="O142" s="71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1" t="s">
        <v>143</v>
      </c>
      <c r="AT142" s="191" t="s">
        <v>139</v>
      </c>
      <c r="AU142" s="191" t="s">
        <v>87</v>
      </c>
      <c r="AY142" s="17" t="s">
        <v>138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7" t="s">
        <v>85</v>
      </c>
      <c r="BK142" s="192">
        <f>ROUND(I142*H142,2)</f>
        <v>0</v>
      </c>
      <c r="BL142" s="17" t="s">
        <v>143</v>
      </c>
      <c r="BM142" s="191" t="s">
        <v>389</v>
      </c>
    </row>
    <row r="143" spans="1:65" s="2" customFormat="1" ht="117">
      <c r="A143" s="34"/>
      <c r="B143" s="35"/>
      <c r="C143" s="36"/>
      <c r="D143" s="195" t="s">
        <v>299</v>
      </c>
      <c r="E143" s="36"/>
      <c r="F143" s="248" t="s">
        <v>497</v>
      </c>
      <c r="G143" s="36"/>
      <c r="H143" s="36"/>
      <c r="I143" s="249"/>
      <c r="J143" s="36"/>
      <c r="K143" s="36"/>
      <c r="L143" s="39"/>
      <c r="M143" s="250"/>
      <c r="N143" s="251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299</v>
      </c>
      <c r="AU143" s="17" t="s">
        <v>87</v>
      </c>
    </row>
    <row r="144" spans="1:65" s="12" customFormat="1" ht="11.25">
      <c r="B144" s="193"/>
      <c r="C144" s="194"/>
      <c r="D144" s="195" t="s">
        <v>144</v>
      </c>
      <c r="E144" s="196" t="s">
        <v>1</v>
      </c>
      <c r="F144" s="197" t="s">
        <v>85</v>
      </c>
      <c r="G144" s="194"/>
      <c r="H144" s="198">
        <v>1</v>
      </c>
      <c r="I144" s="199"/>
      <c r="J144" s="194"/>
      <c r="K144" s="194"/>
      <c r="L144" s="200"/>
      <c r="M144" s="201"/>
      <c r="N144" s="202"/>
      <c r="O144" s="202"/>
      <c r="P144" s="202"/>
      <c r="Q144" s="202"/>
      <c r="R144" s="202"/>
      <c r="S144" s="202"/>
      <c r="T144" s="203"/>
      <c r="AT144" s="204" t="s">
        <v>144</v>
      </c>
      <c r="AU144" s="204" t="s">
        <v>87</v>
      </c>
      <c r="AV144" s="12" t="s">
        <v>87</v>
      </c>
      <c r="AW144" s="12" t="s">
        <v>32</v>
      </c>
      <c r="AX144" s="12" t="s">
        <v>77</v>
      </c>
      <c r="AY144" s="204" t="s">
        <v>138</v>
      </c>
    </row>
    <row r="145" spans="1:65" s="13" customFormat="1" ht="11.25">
      <c r="B145" s="205"/>
      <c r="C145" s="206"/>
      <c r="D145" s="195" t="s">
        <v>144</v>
      </c>
      <c r="E145" s="207" t="s">
        <v>1</v>
      </c>
      <c r="F145" s="208" t="s">
        <v>145</v>
      </c>
      <c r="G145" s="206"/>
      <c r="H145" s="209">
        <v>1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144</v>
      </c>
      <c r="AU145" s="215" t="s">
        <v>87</v>
      </c>
      <c r="AV145" s="13" t="s">
        <v>143</v>
      </c>
      <c r="AW145" s="13" t="s">
        <v>32</v>
      </c>
      <c r="AX145" s="13" t="s">
        <v>85</v>
      </c>
      <c r="AY145" s="215" t="s">
        <v>138</v>
      </c>
    </row>
    <row r="146" spans="1:65" s="2" customFormat="1" ht="24.2" customHeight="1">
      <c r="A146" s="34"/>
      <c r="B146" s="35"/>
      <c r="C146" s="179" t="s">
        <v>498</v>
      </c>
      <c r="D146" s="179" t="s">
        <v>139</v>
      </c>
      <c r="E146" s="180" t="s">
        <v>499</v>
      </c>
      <c r="F146" s="181" t="s">
        <v>500</v>
      </c>
      <c r="G146" s="182" t="s">
        <v>142</v>
      </c>
      <c r="H146" s="183">
        <v>1</v>
      </c>
      <c r="I146" s="184"/>
      <c r="J146" s="185">
        <f>ROUND(I146*H146,2)</f>
        <v>0</v>
      </c>
      <c r="K146" s="186"/>
      <c r="L146" s="39"/>
      <c r="M146" s="187" t="s">
        <v>1</v>
      </c>
      <c r="N146" s="188" t="s">
        <v>42</v>
      </c>
      <c r="O146" s="71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1" t="s">
        <v>143</v>
      </c>
      <c r="AT146" s="191" t="s">
        <v>139</v>
      </c>
      <c r="AU146" s="191" t="s">
        <v>87</v>
      </c>
      <c r="AY146" s="17" t="s">
        <v>138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7" t="s">
        <v>85</v>
      </c>
      <c r="BK146" s="192">
        <f>ROUND(I146*H146,2)</f>
        <v>0</v>
      </c>
      <c r="BL146" s="17" t="s">
        <v>143</v>
      </c>
      <c r="BM146" s="191" t="s">
        <v>501</v>
      </c>
    </row>
    <row r="147" spans="1:65" s="2" customFormat="1" ht="117">
      <c r="A147" s="34"/>
      <c r="B147" s="35"/>
      <c r="C147" s="36"/>
      <c r="D147" s="195" t="s">
        <v>299</v>
      </c>
      <c r="E147" s="36"/>
      <c r="F147" s="248" t="s">
        <v>497</v>
      </c>
      <c r="G147" s="36"/>
      <c r="H147" s="36"/>
      <c r="I147" s="249"/>
      <c r="J147" s="36"/>
      <c r="K147" s="36"/>
      <c r="L147" s="39"/>
      <c r="M147" s="250"/>
      <c r="N147" s="251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299</v>
      </c>
      <c r="AU147" s="17" t="s">
        <v>87</v>
      </c>
    </row>
    <row r="148" spans="1:65" s="12" customFormat="1" ht="11.25">
      <c r="B148" s="193"/>
      <c r="C148" s="194"/>
      <c r="D148" s="195" t="s">
        <v>144</v>
      </c>
      <c r="E148" s="196" t="s">
        <v>1</v>
      </c>
      <c r="F148" s="197" t="s">
        <v>85</v>
      </c>
      <c r="G148" s="194"/>
      <c r="H148" s="198">
        <v>1</v>
      </c>
      <c r="I148" s="199"/>
      <c r="J148" s="194"/>
      <c r="K148" s="194"/>
      <c r="L148" s="200"/>
      <c r="M148" s="201"/>
      <c r="N148" s="202"/>
      <c r="O148" s="202"/>
      <c r="P148" s="202"/>
      <c r="Q148" s="202"/>
      <c r="R148" s="202"/>
      <c r="S148" s="202"/>
      <c r="T148" s="203"/>
      <c r="AT148" s="204" t="s">
        <v>144</v>
      </c>
      <c r="AU148" s="204" t="s">
        <v>87</v>
      </c>
      <c r="AV148" s="12" t="s">
        <v>87</v>
      </c>
      <c r="AW148" s="12" t="s">
        <v>32</v>
      </c>
      <c r="AX148" s="12" t="s">
        <v>77</v>
      </c>
      <c r="AY148" s="204" t="s">
        <v>138</v>
      </c>
    </row>
    <row r="149" spans="1:65" s="13" customFormat="1" ht="11.25">
      <c r="B149" s="205"/>
      <c r="C149" s="206"/>
      <c r="D149" s="195" t="s">
        <v>144</v>
      </c>
      <c r="E149" s="207" t="s">
        <v>1</v>
      </c>
      <c r="F149" s="208" t="s">
        <v>145</v>
      </c>
      <c r="G149" s="206"/>
      <c r="H149" s="209">
        <v>1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144</v>
      </c>
      <c r="AU149" s="215" t="s">
        <v>87</v>
      </c>
      <c r="AV149" s="13" t="s">
        <v>143</v>
      </c>
      <c r="AW149" s="13" t="s">
        <v>32</v>
      </c>
      <c r="AX149" s="13" t="s">
        <v>85</v>
      </c>
      <c r="AY149" s="215" t="s">
        <v>138</v>
      </c>
    </row>
    <row r="150" spans="1:65" s="2" customFormat="1" ht="24.2" customHeight="1">
      <c r="A150" s="34"/>
      <c r="B150" s="35"/>
      <c r="C150" s="179" t="s">
        <v>223</v>
      </c>
      <c r="D150" s="179" t="s">
        <v>139</v>
      </c>
      <c r="E150" s="180" t="s">
        <v>502</v>
      </c>
      <c r="F150" s="181" t="s">
        <v>503</v>
      </c>
      <c r="G150" s="182" t="s">
        <v>142</v>
      </c>
      <c r="H150" s="183">
        <v>1</v>
      </c>
      <c r="I150" s="184"/>
      <c r="J150" s="185">
        <f>ROUND(I150*H150,2)</f>
        <v>0</v>
      </c>
      <c r="K150" s="186"/>
      <c r="L150" s="39"/>
      <c r="M150" s="187" t="s">
        <v>1</v>
      </c>
      <c r="N150" s="188" t="s">
        <v>42</v>
      </c>
      <c r="O150" s="71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1" t="s">
        <v>143</v>
      </c>
      <c r="AT150" s="191" t="s">
        <v>139</v>
      </c>
      <c r="AU150" s="191" t="s">
        <v>87</v>
      </c>
      <c r="AY150" s="17" t="s">
        <v>138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7" t="s">
        <v>85</v>
      </c>
      <c r="BK150" s="192">
        <f>ROUND(I150*H150,2)</f>
        <v>0</v>
      </c>
      <c r="BL150" s="17" t="s">
        <v>143</v>
      </c>
      <c r="BM150" s="191" t="s">
        <v>504</v>
      </c>
    </row>
    <row r="151" spans="1:65" s="12" customFormat="1" ht="11.25">
      <c r="B151" s="193"/>
      <c r="C151" s="194"/>
      <c r="D151" s="195" t="s">
        <v>144</v>
      </c>
      <c r="E151" s="196" t="s">
        <v>1</v>
      </c>
      <c r="F151" s="197" t="s">
        <v>85</v>
      </c>
      <c r="G151" s="194"/>
      <c r="H151" s="198">
        <v>1</v>
      </c>
      <c r="I151" s="199"/>
      <c r="J151" s="194"/>
      <c r="K151" s="194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144</v>
      </c>
      <c r="AU151" s="204" t="s">
        <v>87</v>
      </c>
      <c r="AV151" s="12" t="s">
        <v>87</v>
      </c>
      <c r="AW151" s="12" t="s">
        <v>32</v>
      </c>
      <c r="AX151" s="12" t="s">
        <v>77</v>
      </c>
      <c r="AY151" s="204" t="s">
        <v>138</v>
      </c>
    </row>
    <row r="152" spans="1:65" s="13" customFormat="1" ht="11.25">
      <c r="B152" s="205"/>
      <c r="C152" s="206"/>
      <c r="D152" s="195" t="s">
        <v>144</v>
      </c>
      <c r="E152" s="207" t="s">
        <v>1</v>
      </c>
      <c r="F152" s="208" t="s">
        <v>145</v>
      </c>
      <c r="G152" s="206"/>
      <c r="H152" s="209">
        <v>1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144</v>
      </c>
      <c r="AU152" s="215" t="s">
        <v>87</v>
      </c>
      <c r="AV152" s="13" t="s">
        <v>143</v>
      </c>
      <c r="AW152" s="13" t="s">
        <v>32</v>
      </c>
      <c r="AX152" s="13" t="s">
        <v>85</v>
      </c>
      <c r="AY152" s="215" t="s">
        <v>138</v>
      </c>
    </row>
    <row r="153" spans="1:65" s="11" customFormat="1" ht="22.9" customHeight="1">
      <c r="B153" s="165"/>
      <c r="C153" s="166"/>
      <c r="D153" s="167" t="s">
        <v>76</v>
      </c>
      <c r="E153" s="235" t="s">
        <v>505</v>
      </c>
      <c r="F153" s="235" t="s">
        <v>506</v>
      </c>
      <c r="G153" s="166"/>
      <c r="H153" s="166"/>
      <c r="I153" s="169"/>
      <c r="J153" s="236">
        <f>BK153</f>
        <v>0</v>
      </c>
      <c r="K153" s="166"/>
      <c r="L153" s="171"/>
      <c r="M153" s="172"/>
      <c r="N153" s="173"/>
      <c r="O153" s="173"/>
      <c r="P153" s="174">
        <f>SUM(P154:P156)</f>
        <v>0</v>
      </c>
      <c r="Q153" s="173"/>
      <c r="R153" s="174">
        <f>SUM(R154:R156)</f>
        <v>0</v>
      </c>
      <c r="S153" s="173"/>
      <c r="T153" s="175">
        <f>SUM(T154:T156)</f>
        <v>0</v>
      </c>
      <c r="AR153" s="176" t="s">
        <v>85</v>
      </c>
      <c r="AT153" s="177" t="s">
        <v>76</v>
      </c>
      <c r="AU153" s="177" t="s">
        <v>85</v>
      </c>
      <c r="AY153" s="176" t="s">
        <v>138</v>
      </c>
      <c r="BK153" s="178">
        <f>SUM(BK154:BK156)</f>
        <v>0</v>
      </c>
    </row>
    <row r="154" spans="1:65" s="2" customFormat="1" ht="37.9" customHeight="1">
      <c r="A154" s="34"/>
      <c r="B154" s="35"/>
      <c r="C154" s="179" t="s">
        <v>389</v>
      </c>
      <c r="D154" s="179" t="s">
        <v>139</v>
      </c>
      <c r="E154" s="180" t="s">
        <v>507</v>
      </c>
      <c r="F154" s="181" t="s">
        <v>508</v>
      </c>
      <c r="G154" s="182" t="s">
        <v>255</v>
      </c>
      <c r="H154" s="183">
        <v>1</v>
      </c>
      <c r="I154" s="184"/>
      <c r="J154" s="185">
        <f>ROUND(I154*H154,2)</f>
        <v>0</v>
      </c>
      <c r="K154" s="186"/>
      <c r="L154" s="39"/>
      <c r="M154" s="187" t="s">
        <v>1</v>
      </c>
      <c r="N154" s="188" t="s">
        <v>42</v>
      </c>
      <c r="O154" s="71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1" t="s">
        <v>143</v>
      </c>
      <c r="AT154" s="191" t="s">
        <v>139</v>
      </c>
      <c r="AU154" s="191" t="s">
        <v>87</v>
      </c>
      <c r="AY154" s="17" t="s">
        <v>138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7" t="s">
        <v>85</v>
      </c>
      <c r="BK154" s="192">
        <f>ROUND(I154*H154,2)</f>
        <v>0</v>
      </c>
      <c r="BL154" s="17" t="s">
        <v>143</v>
      </c>
      <c r="BM154" s="191" t="s">
        <v>509</v>
      </c>
    </row>
    <row r="155" spans="1:65" s="2" customFormat="1" ht="126.75">
      <c r="A155" s="34"/>
      <c r="B155" s="35"/>
      <c r="C155" s="36"/>
      <c r="D155" s="195" t="s">
        <v>299</v>
      </c>
      <c r="E155" s="36"/>
      <c r="F155" s="248" t="s">
        <v>510</v>
      </c>
      <c r="G155" s="36"/>
      <c r="H155" s="36"/>
      <c r="I155" s="249"/>
      <c r="J155" s="36"/>
      <c r="K155" s="36"/>
      <c r="L155" s="39"/>
      <c r="M155" s="250"/>
      <c r="N155" s="251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299</v>
      </c>
      <c r="AU155" s="17" t="s">
        <v>87</v>
      </c>
    </row>
    <row r="156" spans="1:65" s="2" customFormat="1" ht="16.5" customHeight="1">
      <c r="A156" s="34"/>
      <c r="B156" s="35"/>
      <c r="C156" s="179" t="s">
        <v>511</v>
      </c>
      <c r="D156" s="179" t="s">
        <v>139</v>
      </c>
      <c r="E156" s="180" t="s">
        <v>512</v>
      </c>
      <c r="F156" s="181" t="s">
        <v>513</v>
      </c>
      <c r="G156" s="182" t="s">
        <v>142</v>
      </c>
      <c r="H156" s="183">
        <v>1</v>
      </c>
      <c r="I156" s="184"/>
      <c r="J156" s="185">
        <f>ROUND(I156*H156,2)</f>
        <v>0</v>
      </c>
      <c r="K156" s="186"/>
      <c r="L156" s="39"/>
      <c r="M156" s="252" t="s">
        <v>1</v>
      </c>
      <c r="N156" s="253" t="s">
        <v>42</v>
      </c>
      <c r="O156" s="254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1" t="s">
        <v>143</v>
      </c>
      <c r="AT156" s="191" t="s">
        <v>139</v>
      </c>
      <c r="AU156" s="191" t="s">
        <v>87</v>
      </c>
      <c r="AY156" s="17" t="s">
        <v>138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7" t="s">
        <v>85</v>
      </c>
      <c r="BK156" s="192">
        <f>ROUND(I156*H156,2)</f>
        <v>0</v>
      </c>
      <c r="BL156" s="17" t="s">
        <v>143</v>
      </c>
      <c r="BM156" s="191" t="s">
        <v>514</v>
      </c>
    </row>
    <row r="157" spans="1:65" s="2" customFormat="1" ht="6.95" customHeight="1">
      <c r="A157" s="34"/>
      <c r="B157" s="54"/>
      <c r="C157" s="55"/>
      <c r="D157" s="55"/>
      <c r="E157" s="55"/>
      <c r="F157" s="55"/>
      <c r="G157" s="55"/>
      <c r="H157" s="55"/>
      <c r="I157" s="55"/>
      <c r="J157" s="55"/>
      <c r="K157" s="55"/>
      <c r="L157" s="39"/>
      <c r="M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</row>
  </sheetData>
  <sheetProtection algorithmName="SHA-512" hashValue="D14/2BioR1ZRTQdxquObJQ9Yz7tRBkCLzcnke8HlEUMGIP9kLRyeyBACQKerxmzZwbtETV33FFALrg/K8EIY6w==" saltValue="phuNiKqloPXv/W/pQd3GCMh12sVjRNG+b5H9DPnmiV6A//oGZBStspTmWzBEZM5hRsN7boapeNP+x2XBuciSTA==" spinCount="100000" sheet="1" objects="1" scenarios="1" formatColumns="0" formatRows="0" autoFilter="0"/>
  <autoFilter ref="C121:K156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7" t="s">
        <v>102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87</v>
      </c>
    </row>
    <row r="4" spans="1:46" s="1" customFormat="1" ht="24.95" customHeight="1">
      <c r="B4" s="20"/>
      <c r="D4" s="110" t="s">
        <v>109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302" t="str">
        <f>'Rekapitulace stavby'!K6</f>
        <v>Kaple Panny Marie Bolestné - dokončení díla</v>
      </c>
      <c r="F7" s="303"/>
      <c r="G7" s="303"/>
      <c r="H7" s="303"/>
      <c r="L7" s="20"/>
    </row>
    <row r="8" spans="1:46" s="2" customFormat="1" ht="12" customHeight="1">
      <c r="A8" s="34"/>
      <c r="B8" s="39"/>
      <c r="C8" s="34"/>
      <c r="D8" s="112" t="s">
        <v>110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4" t="s">
        <v>515</v>
      </c>
      <c r="F9" s="305"/>
      <c r="G9" s="305"/>
      <c r="H9" s="30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4. 7. 2024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6" t="str">
        <f>'Rekapitulace stavby'!E14</f>
        <v>Vyplň údaj</v>
      </c>
      <c r="F18" s="307"/>
      <c r="G18" s="307"/>
      <c r="H18" s="307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3.25" customHeight="1">
      <c r="A27" s="115"/>
      <c r="B27" s="116"/>
      <c r="C27" s="115"/>
      <c r="D27" s="115"/>
      <c r="E27" s="308" t="s">
        <v>112</v>
      </c>
      <c r="F27" s="308"/>
      <c r="G27" s="308"/>
      <c r="H27" s="308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37</v>
      </c>
      <c r="E30" s="34"/>
      <c r="F30" s="34"/>
      <c r="G30" s="34"/>
      <c r="H30" s="34"/>
      <c r="I30" s="34"/>
      <c r="J30" s="120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39</v>
      </c>
      <c r="G32" s="34"/>
      <c r="H32" s="34"/>
      <c r="I32" s="121" t="s">
        <v>38</v>
      </c>
      <c r="J32" s="121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41</v>
      </c>
      <c r="E33" s="112" t="s">
        <v>42</v>
      </c>
      <c r="F33" s="123">
        <f>ROUND((SUM(BE120:BE138)),  2)</f>
        <v>0</v>
      </c>
      <c r="G33" s="34"/>
      <c r="H33" s="34"/>
      <c r="I33" s="124">
        <v>0.21</v>
      </c>
      <c r="J33" s="123">
        <f>ROUND(((SUM(BE120:BE138))*I33),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43</v>
      </c>
      <c r="F34" s="123">
        <f>ROUND((SUM(BF120:BF138)),  2)</f>
        <v>0</v>
      </c>
      <c r="G34" s="34"/>
      <c r="H34" s="34"/>
      <c r="I34" s="124">
        <v>0.12</v>
      </c>
      <c r="J34" s="123">
        <f>ROUND(((SUM(BF120:BF138))*I34),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44</v>
      </c>
      <c r="F35" s="123">
        <f>ROUND((SUM(BG120:BG138)),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45</v>
      </c>
      <c r="F36" s="123">
        <f>ROUND((SUM(BH120:BH138)),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46</v>
      </c>
      <c r="F37" s="123">
        <f>ROUND((SUM(BI120:BI138)),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47</v>
      </c>
      <c r="E39" s="127"/>
      <c r="F39" s="127"/>
      <c r="G39" s="128" t="s">
        <v>48</v>
      </c>
      <c r="H39" s="129" t="s">
        <v>49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50</v>
      </c>
      <c r="E50" s="133"/>
      <c r="F50" s="133"/>
      <c r="G50" s="132" t="s">
        <v>51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52</v>
      </c>
      <c r="E61" s="135"/>
      <c r="F61" s="136" t="s">
        <v>53</v>
      </c>
      <c r="G61" s="134" t="s">
        <v>52</v>
      </c>
      <c r="H61" s="135"/>
      <c r="I61" s="135"/>
      <c r="J61" s="137" t="s">
        <v>53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54</v>
      </c>
      <c r="E65" s="138"/>
      <c r="F65" s="138"/>
      <c r="G65" s="132" t="s">
        <v>55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52</v>
      </c>
      <c r="E76" s="135"/>
      <c r="F76" s="136" t="s">
        <v>53</v>
      </c>
      <c r="G76" s="134" t="s">
        <v>52</v>
      </c>
      <c r="H76" s="135"/>
      <c r="I76" s="135"/>
      <c r="J76" s="137" t="s">
        <v>53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9" t="str">
        <f>E7</f>
        <v>Kaple Panny Marie Bolestné - dokončení díla</v>
      </c>
      <c r="F85" s="310"/>
      <c r="G85" s="310"/>
      <c r="H85" s="310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110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1" t="str">
        <f>E9</f>
        <v>SO 06a - Instalace - elektro</v>
      </c>
      <c r="F87" s="311"/>
      <c r="G87" s="311"/>
      <c r="H87" s="311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Kámen</v>
      </c>
      <c r="G89" s="36"/>
      <c r="H89" s="36"/>
      <c r="I89" s="29" t="s">
        <v>22</v>
      </c>
      <c r="J89" s="66" t="str">
        <f>IF(J12="","",J12)</f>
        <v>4. 7. 2024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40.15" customHeight="1">
      <c r="A91" s="34"/>
      <c r="B91" s="35"/>
      <c r="C91" s="29" t="s">
        <v>24</v>
      </c>
      <c r="D91" s="36"/>
      <c r="E91" s="36"/>
      <c r="F91" s="27" t="str">
        <f>E15</f>
        <v>Kraj Vysočina</v>
      </c>
      <c r="G91" s="36"/>
      <c r="H91" s="36"/>
      <c r="I91" s="29" t="s">
        <v>30</v>
      </c>
      <c r="J91" s="32" t="str">
        <f>E21</f>
        <v>Ing. arch. Martin Laštovička, Husova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114</v>
      </c>
      <c r="D94" s="144"/>
      <c r="E94" s="144"/>
      <c r="F94" s="144"/>
      <c r="G94" s="144"/>
      <c r="H94" s="144"/>
      <c r="I94" s="144"/>
      <c r="J94" s="145" t="s">
        <v>115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116</v>
      </c>
      <c r="D96" s="36"/>
      <c r="E96" s="36"/>
      <c r="F96" s="36"/>
      <c r="G96" s="36"/>
      <c r="H96" s="36"/>
      <c r="I96" s="36"/>
      <c r="J96" s="84">
        <f>J120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117</v>
      </c>
    </row>
    <row r="97" spans="1:31" s="9" customFormat="1" ht="24.95" customHeight="1">
      <c r="B97" s="147"/>
      <c r="C97" s="148"/>
      <c r="D97" s="149" t="s">
        <v>206</v>
      </c>
      <c r="E97" s="150"/>
      <c r="F97" s="150"/>
      <c r="G97" s="150"/>
      <c r="H97" s="150"/>
      <c r="I97" s="150"/>
      <c r="J97" s="151">
        <f>J121</f>
        <v>0</v>
      </c>
      <c r="K97" s="148"/>
      <c r="L97" s="152"/>
    </row>
    <row r="98" spans="1:31" s="15" customFormat="1" ht="19.899999999999999" customHeight="1">
      <c r="B98" s="229"/>
      <c r="C98" s="230"/>
      <c r="D98" s="231" t="s">
        <v>207</v>
      </c>
      <c r="E98" s="232"/>
      <c r="F98" s="232"/>
      <c r="G98" s="232"/>
      <c r="H98" s="232"/>
      <c r="I98" s="232"/>
      <c r="J98" s="233">
        <f>J122</f>
        <v>0</v>
      </c>
      <c r="K98" s="230"/>
      <c r="L98" s="234"/>
    </row>
    <row r="99" spans="1:31" s="9" customFormat="1" ht="24.95" customHeight="1">
      <c r="B99" s="147"/>
      <c r="C99" s="148"/>
      <c r="D99" s="149" t="s">
        <v>211</v>
      </c>
      <c r="E99" s="150"/>
      <c r="F99" s="150"/>
      <c r="G99" s="150"/>
      <c r="H99" s="150"/>
      <c r="I99" s="150"/>
      <c r="J99" s="151">
        <f>J131</f>
        <v>0</v>
      </c>
      <c r="K99" s="148"/>
      <c r="L99" s="152"/>
    </row>
    <row r="100" spans="1:31" s="15" customFormat="1" ht="19.899999999999999" customHeight="1">
      <c r="B100" s="229"/>
      <c r="C100" s="230"/>
      <c r="D100" s="231" t="s">
        <v>516</v>
      </c>
      <c r="E100" s="232"/>
      <c r="F100" s="232"/>
      <c r="G100" s="232"/>
      <c r="H100" s="232"/>
      <c r="I100" s="232"/>
      <c r="J100" s="233">
        <f>J132</f>
        <v>0</v>
      </c>
      <c r="K100" s="230"/>
      <c r="L100" s="234"/>
    </row>
    <row r="101" spans="1:31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>
      <c r="A107" s="34"/>
      <c r="B107" s="35"/>
      <c r="C107" s="23" t="s">
        <v>123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309" t="str">
        <f>E7</f>
        <v>Kaple Panny Marie Bolestné - dokončení díla</v>
      </c>
      <c r="F110" s="310"/>
      <c r="G110" s="310"/>
      <c r="H110" s="310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110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261" t="str">
        <f>E9</f>
        <v>SO 06a - Instalace - elektro</v>
      </c>
      <c r="F112" s="311"/>
      <c r="G112" s="311"/>
      <c r="H112" s="311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20</v>
      </c>
      <c r="D114" s="36"/>
      <c r="E114" s="36"/>
      <c r="F114" s="27" t="str">
        <f>F12</f>
        <v>Kámen</v>
      </c>
      <c r="G114" s="36"/>
      <c r="H114" s="36"/>
      <c r="I114" s="29" t="s">
        <v>22</v>
      </c>
      <c r="J114" s="66" t="str">
        <f>IF(J12="","",J12)</f>
        <v>4. 7. 2024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40.15" customHeight="1">
      <c r="A116" s="34"/>
      <c r="B116" s="35"/>
      <c r="C116" s="29" t="s">
        <v>24</v>
      </c>
      <c r="D116" s="36"/>
      <c r="E116" s="36"/>
      <c r="F116" s="27" t="str">
        <f>E15</f>
        <v>Kraj Vysočina</v>
      </c>
      <c r="G116" s="36"/>
      <c r="H116" s="36"/>
      <c r="I116" s="29" t="s">
        <v>30</v>
      </c>
      <c r="J116" s="32" t="str">
        <f>E21</f>
        <v>Ing. arch. Martin Laštovička, Husova 12, Jihlava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28</v>
      </c>
      <c r="D117" s="36"/>
      <c r="E117" s="36"/>
      <c r="F117" s="27" t="str">
        <f>IF(E18="","",E18)</f>
        <v>Vyplň údaj</v>
      </c>
      <c r="G117" s="36"/>
      <c r="H117" s="36"/>
      <c r="I117" s="29" t="s">
        <v>33</v>
      </c>
      <c r="J117" s="32" t="str">
        <f>E24</f>
        <v xml:space="preserve"> 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0" customFormat="1" ht="29.25" customHeight="1">
      <c r="A119" s="153"/>
      <c r="B119" s="154"/>
      <c r="C119" s="155" t="s">
        <v>124</v>
      </c>
      <c r="D119" s="156" t="s">
        <v>62</v>
      </c>
      <c r="E119" s="156" t="s">
        <v>58</v>
      </c>
      <c r="F119" s="156" t="s">
        <v>59</v>
      </c>
      <c r="G119" s="156" t="s">
        <v>125</v>
      </c>
      <c r="H119" s="156" t="s">
        <v>126</v>
      </c>
      <c r="I119" s="156" t="s">
        <v>127</v>
      </c>
      <c r="J119" s="157" t="s">
        <v>115</v>
      </c>
      <c r="K119" s="158" t="s">
        <v>128</v>
      </c>
      <c r="L119" s="159"/>
      <c r="M119" s="75" t="s">
        <v>1</v>
      </c>
      <c r="N119" s="76" t="s">
        <v>41</v>
      </c>
      <c r="O119" s="76" t="s">
        <v>129</v>
      </c>
      <c r="P119" s="76" t="s">
        <v>130</v>
      </c>
      <c r="Q119" s="76" t="s">
        <v>131</v>
      </c>
      <c r="R119" s="76" t="s">
        <v>132</v>
      </c>
      <c r="S119" s="76" t="s">
        <v>133</v>
      </c>
      <c r="T119" s="77" t="s">
        <v>134</v>
      </c>
      <c r="U119" s="153"/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153"/>
    </row>
    <row r="120" spans="1:65" s="2" customFormat="1" ht="22.9" customHeight="1">
      <c r="A120" s="34"/>
      <c r="B120" s="35"/>
      <c r="C120" s="82" t="s">
        <v>135</v>
      </c>
      <c r="D120" s="36"/>
      <c r="E120" s="36"/>
      <c r="F120" s="36"/>
      <c r="G120" s="36"/>
      <c r="H120" s="36"/>
      <c r="I120" s="36"/>
      <c r="J120" s="160">
        <f>BK120</f>
        <v>0</v>
      </c>
      <c r="K120" s="36"/>
      <c r="L120" s="39"/>
      <c r="M120" s="78"/>
      <c r="N120" s="161"/>
      <c r="O120" s="79"/>
      <c r="P120" s="162">
        <f>P121+P131</f>
        <v>0</v>
      </c>
      <c r="Q120" s="79"/>
      <c r="R120" s="162">
        <f>R121+R131</f>
        <v>1.4E-3</v>
      </c>
      <c r="S120" s="79"/>
      <c r="T120" s="163">
        <f>T121+T131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76</v>
      </c>
      <c r="AU120" s="17" t="s">
        <v>117</v>
      </c>
      <c r="BK120" s="164">
        <f>BK121+BK131</f>
        <v>0</v>
      </c>
    </row>
    <row r="121" spans="1:65" s="11" customFormat="1" ht="25.9" customHeight="1">
      <c r="B121" s="165"/>
      <c r="C121" s="166"/>
      <c r="D121" s="167" t="s">
        <v>76</v>
      </c>
      <c r="E121" s="168" t="s">
        <v>216</v>
      </c>
      <c r="F121" s="168" t="s">
        <v>217</v>
      </c>
      <c r="G121" s="166"/>
      <c r="H121" s="166"/>
      <c r="I121" s="169"/>
      <c r="J121" s="170">
        <f>BK121</f>
        <v>0</v>
      </c>
      <c r="K121" s="166"/>
      <c r="L121" s="171"/>
      <c r="M121" s="172"/>
      <c r="N121" s="173"/>
      <c r="O121" s="173"/>
      <c r="P121" s="174">
        <f>P122</f>
        <v>0</v>
      </c>
      <c r="Q121" s="173"/>
      <c r="R121" s="174">
        <f>R122</f>
        <v>0</v>
      </c>
      <c r="S121" s="173"/>
      <c r="T121" s="175">
        <f>T122</f>
        <v>0</v>
      </c>
      <c r="AR121" s="176" t="s">
        <v>85</v>
      </c>
      <c r="AT121" s="177" t="s">
        <v>76</v>
      </c>
      <c r="AU121" s="177" t="s">
        <v>77</v>
      </c>
      <c r="AY121" s="176" t="s">
        <v>138</v>
      </c>
      <c r="BK121" s="178">
        <f>BK122</f>
        <v>0</v>
      </c>
    </row>
    <row r="122" spans="1:65" s="11" customFormat="1" ht="22.9" customHeight="1">
      <c r="B122" s="165"/>
      <c r="C122" s="166"/>
      <c r="D122" s="167" t="s">
        <v>76</v>
      </c>
      <c r="E122" s="235" t="s">
        <v>85</v>
      </c>
      <c r="F122" s="235" t="s">
        <v>218</v>
      </c>
      <c r="G122" s="166"/>
      <c r="H122" s="166"/>
      <c r="I122" s="169"/>
      <c r="J122" s="236">
        <f>BK122</f>
        <v>0</v>
      </c>
      <c r="K122" s="166"/>
      <c r="L122" s="171"/>
      <c r="M122" s="172"/>
      <c r="N122" s="173"/>
      <c r="O122" s="173"/>
      <c r="P122" s="174">
        <f>SUM(P123:P130)</f>
        <v>0</v>
      </c>
      <c r="Q122" s="173"/>
      <c r="R122" s="174">
        <f>SUM(R123:R130)</f>
        <v>0</v>
      </c>
      <c r="S122" s="173"/>
      <c r="T122" s="175">
        <f>SUM(T123:T130)</f>
        <v>0</v>
      </c>
      <c r="AR122" s="176" t="s">
        <v>85</v>
      </c>
      <c r="AT122" s="177" t="s">
        <v>76</v>
      </c>
      <c r="AU122" s="177" t="s">
        <v>85</v>
      </c>
      <c r="AY122" s="176" t="s">
        <v>138</v>
      </c>
      <c r="BK122" s="178">
        <f>SUM(BK123:BK130)</f>
        <v>0</v>
      </c>
    </row>
    <row r="123" spans="1:65" s="2" customFormat="1" ht="37.9" customHeight="1">
      <c r="A123" s="34"/>
      <c r="B123" s="35"/>
      <c r="C123" s="179" t="s">
        <v>155</v>
      </c>
      <c r="D123" s="179" t="s">
        <v>139</v>
      </c>
      <c r="E123" s="180" t="s">
        <v>517</v>
      </c>
      <c r="F123" s="181" t="s">
        <v>518</v>
      </c>
      <c r="G123" s="182" t="s">
        <v>222</v>
      </c>
      <c r="H123" s="183">
        <v>15.58</v>
      </c>
      <c r="I123" s="184"/>
      <c r="J123" s="185">
        <f>ROUND(I123*H123,2)</f>
        <v>0</v>
      </c>
      <c r="K123" s="186"/>
      <c r="L123" s="39"/>
      <c r="M123" s="187" t="s">
        <v>1</v>
      </c>
      <c r="N123" s="188" t="s">
        <v>42</v>
      </c>
      <c r="O123" s="71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1" t="s">
        <v>143</v>
      </c>
      <c r="AT123" s="191" t="s">
        <v>139</v>
      </c>
      <c r="AU123" s="191" t="s">
        <v>87</v>
      </c>
      <c r="AY123" s="17" t="s">
        <v>138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7" t="s">
        <v>85</v>
      </c>
      <c r="BK123" s="192">
        <f>ROUND(I123*H123,2)</f>
        <v>0</v>
      </c>
      <c r="BL123" s="17" t="s">
        <v>143</v>
      </c>
      <c r="BM123" s="191" t="s">
        <v>519</v>
      </c>
    </row>
    <row r="124" spans="1:65" s="14" customFormat="1" ht="11.25">
      <c r="B124" s="216"/>
      <c r="C124" s="217"/>
      <c r="D124" s="195" t="s">
        <v>144</v>
      </c>
      <c r="E124" s="218" t="s">
        <v>1</v>
      </c>
      <c r="F124" s="219" t="s">
        <v>520</v>
      </c>
      <c r="G124" s="217"/>
      <c r="H124" s="218" t="s">
        <v>1</v>
      </c>
      <c r="I124" s="220"/>
      <c r="J124" s="217"/>
      <c r="K124" s="217"/>
      <c r="L124" s="221"/>
      <c r="M124" s="222"/>
      <c r="N124" s="223"/>
      <c r="O124" s="223"/>
      <c r="P124" s="223"/>
      <c r="Q124" s="223"/>
      <c r="R124" s="223"/>
      <c r="S124" s="223"/>
      <c r="T124" s="224"/>
      <c r="AT124" s="225" t="s">
        <v>144</v>
      </c>
      <c r="AU124" s="225" t="s">
        <v>87</v>
      </c>
      <c r="AV124" s="14" t="s">
        <v>85</v>
      </c>
      <c r="AW124" s="14" t="s">
        <v>32</v>
      </c>
      <c r="AX124" s="14" t="s">
        <v>77</v>
      </c>
      <c r="AY124" s="225" t="s">
        <v>138</v>
      </c>
    </row>
    <row r="125" spans="1:65" s="12" customFormat="1" ht="11.25">
      <c r="B125" s="193"/>
      <c r="C125" s="194"/>
      <c r="D125" s="195" t="s">
        <v>144</v>
      </c>
      <c r="E125" s="196" t="s">
        <v>1</v>
      </c>
      <c r="F125" s="197" t="s">
        <v>521</v>
      </c>
      <c r="G125" s="194"/>
      <c r="H125" s="198">
        <v>15.58</v>
      </c>
      <c r="I125" s="199"/>
      <c r="J125" s="194"/>
      <c r="K125" s="194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144</v>
      </c>
      <c r="AU125" s="204" t="s">
        <v>87</v>
      </c>
      <c r="AV125" s="12" t="s">
        <v>87</v>
      </c>
      <c r="AW125" s="12" t="s">
        <v>32</v>
      </c>
      <c r="AX125" s="12" t="s">
        <v>77</v>
      </c>
      <c r="AY125" s="204" t="s">
        <v>138</v>
      </c>
    </row>
    <row r="126" spans="1:65" s="13" customFormat="1" ht="11.25">
      <c r="B126" s="205"/>
      <c r="C126" s="206"/>
      <c r="D126" s="195" t="s">
        <v>144</v>
      </c>
      <c r="E126" s="207" t="s">
        <v>1</v>
      </c>
      <c r="F126" s="208" t="s">
        <v>145</v>
      </c>
      <c r="G126" s="206"/>
      <c r="H126" s="209">
        <v>15.58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144</v>
      </c>
      <c r="AU126" s="215" t="s">
        <v>87</v>
      </c>
      <c r="AV126" s="13" t="s">
        <v>143</v>
      </c>
      <c r="AW126" s="13" t="s">
        <v>32</v>
      </c>
      <c r="AX126" s="13" t="s">
        <v>85</v>
      </c>
      <c r="AY126" s="215" t="s">
        <v>138</v>
      </c>
    </row>
    <row r="127" spans="1:65" s="2" customFormat="1" ht="24.2" customHeight="1">
      <c r="A127" s="34"/>
      <c r="B127" s="35"/>
      <c r="C127" s="179" t="s">
        <v>169</v>
      </c>
      <c r="D127" s="179" t="s">
        <v>139</v>
      </c>
      <c r="E127" s="180" t="s">
        <v>522</v>
      </c>
      <c r="F127" s="181" t="s">
        <v>523</v>
      </c>
      <c r="G127" s="182" t="s">
        <v>222</v>
      </c>
      <c r="H127" s="183">
        <v>15.58</v>
      </c>
      <c r="I127" s="184"/>
      <c r="J127" s="185">
        <f>ROUND(I127*H127,2)</f>
        <v>0</v>
      </c>
      <c r="K127" s="186"/>
      <c r="L127" s="39"/>
      <c r="M127" s="187" t="s">
        <v>1</v>
      </c>
      <c r="N127" s="188" t="s">
        <v>42</v>
      </c>
      <c r="O127" s="71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1" t="s">
        <v>143</v>
      </c>
      <c r="AT127" s="191" t="s">
        <v>139</v>
      </c>
      <c r="AU127" s="191" t="s">
        <v>87</v>
      </c>
      <c r="AY127" s="17" t="s">
        <v>138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7" t="s">
        <v>85</v>
      </c>
      <c r="BK127" s="192">
        <f>ROUND(I127*H127,2)</f>
        <v>0</v>
      </c>
      <c r="BL127" s="17" t="s">
        <v>143</v>
      </c>
      <c r="BM127" s="191" t="s">
        <v>524</v>
      </c>
    </row>
    <row r="128" spans="1:65" s="14" customFormat="1" ht="11.25">
      <c r="B128" s="216"/>
      <c r="C128" s="217"/>
      <c r="D128" s="195" t="s">
        <v>144</v>
      </c>
      <c r="E128" s="218" t="s">
        <v>1</v>
      </c>
      <c r="F128" s="219" t="s">
        <v>520</v>
      </c>
      <c r="G128" s="217"/>
      <c r="H128" s="218" t="s">
        <v>1</v>
      </c>
      <c r="I128" s="220"/>
      <c r="J128" s="217"/>
      <c r="K128" s="217"/>
      <c r="L128" s="221"/>
      <c r="M128" s="222"/>
      <c r="N128" s="223"/>
      <c r="O128" s="223"/>
      <c r="P128" s="223"/>
      <c r="Q128" s="223"/>
      <c r="R128" s="223"/>
      <c r="S128" s="223"/>
      <c r="T128" s="224"/>
      <c r="AT128" s="225" t="s">
        <v>144</v>
      </c>
      <c r="AU128" s="225" t="s">
        <v>87</v>
      </c>
      <c r="AV128" s="14" t="s">
        <v>85</v>
      </c>
      <c r="AW128" s="14" t="s">
        <v>32</v>
      </c>
      <c r="AX128" s="14" t="s">
        <v>77</v>
      </c>
      <c r="AY128" s="225" t="s">
        <v>138</v>
      </c>
    </row>
    <row r="129" spans="1:65" s="12" customFormat="1" ht="11.25">
      <c r="B129" s="193"/>
      <c r="C129" s="194"/>
      <c r="D129" s="195" t="s">
        <v>144</v>
      </c>
      <c r="E129" s="196" t="s">
        <v>1</v>
      </c>
      <c r="F129" s="197" t="s">
        <v>521</v>
      </c>
      <c r="G129" s="194"/>
      <c r="H129" s="198">
        <v>15.58</v>
      </c>
      <c r="I129" s="199"/>
      <c r="J129" s="194"/>
      <c r="K129" s="194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144</v>
      </c>
      <c r="AU129" s="204" t="s">
        <v>87</v>
      </c>
      <c r="AV129" s="12" t="s">
        <v>87</v>
      </c>
      <c r="AW129" s="12" t="s">
        <v>32</v>
      </c>
      <c r="AX129" s="12" t="s">
        <v>77</v>
      </c>
      <c r="AY129" s="204" t="s">
        <v>138</v>
      </c>
    </row>
    <row r="130" spans="1:65" s="13" customFormat="1" ht="11.25">
      <c r="B130" s="205"/>
      <c r="C130" s="206"/>
      <c r="D130" s="195" t="s">
        <v>144</v>
      </c>
      <c r="E130" s="207" t="s">
        <v>1</v>
      </c>
      <c r="F130" s="208" t="s">
        <v>145</v>
      </c>
      <c r="G130" s="206"/>
      <c r="H130" s="209">
        <v>15.58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144</v>
      </c>
      <c r="AU130" s="215" t="s">
        <v>87</v>
      </c>
      <c r="AV130" s="13" t="s">
        <v>143</v>
      </c>
      <c r="AW130" s="13" t="s">
        <v>32</v>
      </c>
      <c r="AX130" s="13" t="s">
        <v>85</v>
      </c>
      <c r="AY130" s="215" t="s">
        <v>138</v>
      </c>
    </row>
    <row r="131" spans="1:65" s="11" customFormat="1" ht="25.9" customHeight="1">
      <c r="B131" s="165"/>
      <c r="C131" s="166"/>
      <c r="D131" s="167" t="s">
        <v>76</v>
      </c>
      <c r="E131" s="168" t="s">
        <v>268</v>
      </c>
      <c r="F131" s="168" t="s">
        <v>269</v>
      </c>
      <c r="G131" s="166"/>
      <c r="H131" s="166"/>
      <c r="I131" s="169"/>
      <c r="J131" s="170">
        <f>BK131</f>
        <v>0</v>
      </c>
      <c r="K131" s="166"/>
      <c r="L131" s="171"/>
      <c r="M131" s="172"/>
      <c r="N131" s="173"/>
      <c r="O131" s="173"/>
      <c r="P131" s="174">
        <f>P132</f>
        <v>0</v>
      </c>
      <c r="Q131" s="173"/>
      <c r="R131" s="174">
        <f>R132</f>
        <v>1.4E-3</v>
      </c>
      <c r="S131" s="173"/>
      <c r="T131" s="175">
        <f>T132</f>
        <v>0</v>
      </c>
      <c r="AR131" s="176" t="s">
        <v>87</v>
      </c>
      <c r="AT131" s="177" t="s">
        <v>76</v>
      </c>
      <c r="AU131" s="177" t="s">
        <v>77</v>
      </c>
      <c r="AY131" s="176" t="s">
        <v>138</v>
      </c>
      <c r="BK131" s="178">
        <f>BK132</f>
        <v>0</v>
      </c>
    </row>
    <row r="132" spans="1:65" s="11" customFormat="1" ht="22.9" customHeight="1">
      <c r="B132" s="165"/>
      <c r="C132" s="166"/>
      <c r="D132" s="167" t="s">
        <v>76</v>
      </c>
      <c r="E132" s="235" t="s">
        <v>525</v>
      </c>
      <c r="F132" s="235" t="s">
        <v>526</v>
      </c>
      <c r="G132" s="166"/>
      <c r="H132" s="166"/>
      <c r="I132" s="169"/>
      <c r="J132" s="236">
        <f>BK132</f>
        <v>0</v>
      </c>
      <c r="K132" s="166"/>
      <c r="L132" s="171"/>
      <c r="M132" s="172"/>
      <c r="N132" s="173"/>
      <c r="O132" s="173"/>
      <c r="P132" s="174">
        <f>SUM(P133:P138)</f>
        <v>0</v>
      </c>
      <c r="Q132" s="173"/>
      <c r="R132" s="174">
        <f>SUM(R133:R138)</f>
        <v>1.4E-3</v>
      </c>
      <c r="S132" s="173"/>
      <c r="T132" s="175">
        <f>SUM(T133:T138)</f>
        <v>0</v>
      </c>
      <c r="AR132" s="176" t="s">
        <v>87</v>
      </c>
      <c r="AT132" s="177" t="s">
        <v>76</v>
      </c>
      <c r="AU132" s="177" t="s">
        <v>85</v>
      </c>
      <c r="AY132" s="176" t="s">
        <v>138</v>
      </c>
      <c r="BK132" s="178">
        <f>SUM(BK133:BK138)</f>
        <v>0</v>
      </c>
    </row>
    <row r="133" spans="1:65" s="2" customFormat="1" ht="24.2" customHeight="1">
      <c r="A133" s="34"/>
      <c r="B133" s="35"/>
      <c r="C133" s="179" t="s">
        <v>85</v>
      </c>
      <c r="D133" s="179" t="s">
        <v>139</v>
      </c>
      <c r="E133" s="180" t="s">
        <v>527</v>
      </c>
      <c r="F133" s="181" t="s">
        <v>528</v>
      </c>
      <c r="G133" s="182" t="s">
        <v>255</v>
      </c>
      <c r="H133" s="183">
        <v>2</v>
      </c>
      <c r="I133" s="184"/>
      <c r="J133" s="185">
        <f t="shared" ref="J133:J138" si="0">ROUND(I133*H133,2)</f>
        <v>0</v>
      </c>
      <c r="K133" s="186"/>
      <c r="L133" s="39"/>
      <c r="M133" s="187" t="s">
        <v>1</v>
      </c>
      <c r="N133" s="188" t="s">
        <v>42</v>
      </c>
      <c r="O133" s="71"/>
      <c r="P133" s="189">
        <f t="shared" ref="P133:P138" si="1">O133*H133</f>
        <v>0</v>
      </c>
      <c r="Q133" s="189">
        <v>0</v>
      </c>
      <c r="R133" s="189">
        <f t="shared" ref="R133:R138" si="2">Q133*H133</f>
        <v>0</v>
      </c>
      <c r="S133" s="189">
        <v>0</v>
      </c>
      <c r="T133" s="190">
        <f t="shared" ref="T133:T138" si="3"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1" t="s">
        <v>226</v>
      </c>
      <c r="AT133" s="191" t="s">
        <v>139</v>
      </c>
      <c r="AU133" s="191" t="s">
        <v>87</v>
      </c>
      <c r="AY133" s="17" t="s">
        <v>138</v>
      </c>
      <c r="BE133" s="192">
        <f t="shared" ref="BE133:BE138" si="4">IF(N133="základní",J133,0)</f>
        <v>0</v>
      </c>
      <c r="BF133" s="192">
        <f t="shared" ref="BF133:BF138" si="5">IF(N133="snížená",J133,0)</f>
        <v>0</v>
      </c>
      <c r="BG133" s="192">
        <f t="shared" ref="BG133:BG138" si="6">IF(N133="zákl. přenesená",J133,0)</f>
        <v>0</v>
      </c>
      <c r="BH133" s="192">
        <f t="shared" ref="BH133:BH138" si="7">IF(N133="sníž. přenesená",J133,0)</f>
        <v>0</v>
      </c>
      <c r="BI133" s="192">
        <f t="shared" ref="BI133:BI138" si="8">IF(N133="nulová",J133,0)</f>
        <v>0</v>
      </c>
      <c r="BJ133" s="17" t="s">
        <v>85</v>
      </c>
      <c r="BK133" s="192">
        <f t="shared" ref="BK133:BK138" si="9">ROUND(I133*H133,2)</f>
        <v>0</v>
      </c>
      <c r="BL133" s="17" t="s">
        <v>226</v>
      </c>
      <c r="BM133" s="191" t="s">
        <v>529</v>
      </c>
    </row>
    <row r="134" spans="1:65" s="2" customFormat="1" ht="16.5" customHeight="1">
      <c r="A134" s="34"/>
      <c r="B134" s="35"/>
      <c r="C134" s="237" t="s">
        <v>87</v>
      </c>
      <c r="D134" s="237" t="s">
        <v>227</v>
      </c>
      <c r="E134" s="238" t="s">
        <v>530</v>
      </c>
      <c r="F134" s="239" t="s">
        <v>531</v>
      </c>
      <c r="G134" s="240" t="s">
        <v>255</v>
      </c>
      <c r="H134" s="241">
        <v>2</v>
      </c>
      <c r="I134" s="242"/>
      <c r="J134" s="243">
        <f t="shared" si="0"/>
        <v>0</v>
      </c>
      <c r="K134" s="244"/>
      <c r="L134" s="245"/>
      <c r="M134" s="246" t="s">
        <v>1</v>
      </c>
      <c r="N134" s="247" t="s">
        <v>42</v>
      </c>
      <c r="O134" s="71"/>
      <c r="P134" s="189">
        <f t="shared" si="1"/>
        <v>0</v>
      </c>
      <c r="Q134" s="189">
        <v>6.9999999999999999E-4</v>
      </c>
      <c r="R134" s="189">
        <f t="shared" si="2"/>
        <v>1.4E-3</v>
      </c>
      <c r="S134" s="189">
        <v>0</v>
      </c>
      <c r="T134" s="190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1" t="s">
        <v>172</v>
      </c>
      <c r="AT134" s="191" t="s">
        <v>227</v>
      </c>
      <c r="AU134" s="191" t="s">
        <v>87</v>
      </c>
      <c r="AY134" s="17" t="s">
        <v>138</v>
      </c>
      <c r="BE134" s="192">
        <f t="shared" si="4"/>
        <v>0</v>
      </c>
      <c r="BF134" s="192">
        <f t="shared" si="5"/>
        <v>0</v>
      </c>
      <c r="BG134" s="192">
        <f t="shared" si="6"/>
        <v>0</v>
      </c>
      <c r="BH134" s="192">
        <f t="shared" si="7"/>
        <v>0</v>
      </c>
      <c r="BI134" s="192">
        <f t="shared" si="8"/>
        <v>0</v>
      </c>
      <c r="BJ134" s="17" t="s">
        <v>85</v>
      </c>
      <c r="BK134" s="192">
        <f t="shared" si="9"/>
        <v>0</v>
      </c>
      <c r="BL134" s="17" t="s">
        <v>226</v>
      </c>
      <c r="BM134" s="191" t="s">
        <v>532</v>
      </c>
    </row>
    <row r="135" spans="1:65" s="2" customFormat="1" ht="24.2" customHeight="1">
      <c r="A135" s="34"/>
      <c r="B135" s="35"/>
      <c r="C135" s="179" t="s">
        <v>143</v>
      </c>
      <c r="D135" s="179" t="s">
        <v>139</v>
      </c>
      <c r="E135" s="180" t="s">
        <v>533</v>
      </c>
      <c r="F135" s="181" t="s">
        <v>534</v>
      </c>
      <c r="G135" s="182" t="s">
        <v>260</v>
      </c>
      <c r="H135" s="183">
        <v>77.900000000000006</v>
      </c>
      <c r="I135" s="184"/>
      <c r="J135" s="185">
        <f t="shared" si="0"/>
        <v>0</v>
      </c>
      <c r="K135" s="186"/>
      <c r="L135" s="39"/>
      <c r="M135" s="187" t="s">
        <v>1</v>
      </c>
      <c r="N135" s="188" t="s">
        <v>42</v>
      </c>
      <c r="O135" s="71"/>
      <c r="P135" s="189">
        <f t="shared" si="1"/>
        <v>0</v>
      </c>
      <c r="Q135" s="189">
        <v>0</v>
      </c>
      <c r="R135" s="189">
        <f t="shared" si="2"/>
        <v>0</v>
      </c>
      <c r="S135" s="189">
        <v>0</v>
      </c>
      <c r="T135" s="190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1" t="s">
        <v>226</v>
      </c>
      <c r="AT135" s="191" t="s">
        <v>139</v>
      </c>
      <c r="AU135" s="191" t="s">
        <v>87</v>
      </c>
      <c r="AY135" s="17" t="s">
        <v>138</v>
      </c>
      <c r="BE135" s="192">
        <f t="shared" si="4"/>
        <v>0</v>
      </c>
      <c r="BF135" s="192">
        <f t="shared" si="5"/>
        <v>0</v>
      </c>
      <c r="BG135" s="192">
        <f t="shared" si="6"/>
        <v>0</v>
      </c>
      <c r="BH135" s="192">
        <f t="shared" si="7"/>
        <v>0</v>
      </c>
      <c r="BI135" s="192">
        <f t="shared" si="8"/>
        <v>0</v>
      </c>
      <c r="BJ135" s="17" t="s">
        <v>85</v>
      </c>
      <c r="BK135" s="192">
        <f t="shared" si="9"/>
        <v>0</v>
      </c>
      <c r="BL135" s="17" t="s">
        <v>226</v>
      </c>
      <c r="BM135" s="191" t="s">
        <v>535</v>
      </c>
    </row>
    <row r="136" spans="1:65" s="2" customFormat="1" ht="16.5" customHeight="1">
      <c r="A136" s="34"/>
      <c r="B136" s="35"/>
      <c r="C136" s="179" t="s">
        <v>175</v>
      </c>
      <c r="D136" s="179" t="s">
        <v>139</v>
      </c>
      <c r="E136" s="180" t="s">
        <v>536</v>
      </c>
      <c r="F136" s="181" t="s">
        <v>537</v>
      </c>
      <c r="G136" s="182" t="s">
        <v>260</v>
      </c>
      <c r="H136" s="183">
        <v>10</v>
      </c>
      <c r="I136" s="184"/>
      <c r="J136" s="185">
        <f t="shared" si="0"/>
        <v>0</v>
      </c>
      <c r="K136" s="186"/>
      <c r="L136" s="39"/>
      <c r="M136" s="187" t="s">
        <v>1</v>
      </c>
      <c r="N136" s="188" t="s">
        <v>42</v>
      </c>
      <c r="O136" s="71"/>
      <c r="P136" s="189">
        <f t="shared" si="1"/>
        <v>0</v>
      </c>
      <c r="Q136" s="189">
        <v>0</v>
      </c>
      <c r="R136" s="189">
        <f t="shared" si="2"/>
        <v>0</v>
      </c>
      <c r="S136" s="189">
        <v>0</v>
      </c>
      <c r="T136" s="190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1" t="s">
        <v>226</v>
      </c>
      <c r="AT136" s="191" t="s">
        <v>139</v>
      </c>
      <c r="AU136" s="191" t="s">
        <v>87</v>
      </c>
      <c r="AY136" s="17" t="s">
        <v>138</v>
      </c>
      <c r="BE136" s="192">
        <f t="shared" si="4"/>
        <v>0</v>
      </c>
      <c r="BF136" s="192">
        <f t="shared" si="5"/>
        <v>0</v>
      </c>
      <c r="BG136" s="192">
        <f t="shared" si="6"/>
        <v>0</v>
      </c>
      <c r="BH136" s="192">
        <f t="shared" si="7"/>
        <v>0</v>
      </c>
      <c r="BI136" s="192">
        <f t="shared" si="8"/>
        <v>0</v>
      </c>
      <c r="BJ136" s="17" t="s">
        <v>85</v>
      </c>
      <c r="BK136" s="192">
        <f t="shared" si="9"/>
        <v>0</v>
      </c>
      <c r="BL136" s="17" t="s">
        <v>226</v>
      </c>
      <c r="BM136" s="191" t="s">
        <v>538</v>
      </c>
    </row>
    <row r="137" spans="1:65" s="2" customFormat="1" ht="16.5" customHeight="1">
      <c r="A137" s="34"/>
      <c r="B137" s="35"/>
      <c r="C137" s="179" t="s">
        <v>179</v>
      </c>
      <c r="D137" s="179" t="s">
        <v>139</v>
      </c>
      <c r="E137" s="180" t="s">
        <v>539</v>
      </c>
      <c r="F137" s="181" t="s">
        <v>540</v>
      </c>
      <c r="G137" s="182" t="s">
        <v>338</v>
      </c>
      <c r="H137" s="183">
        <v>2</v>
      </c>
      <c r="I137" s="184"/>
      <c r="J137" s="185">
        <f t="shared" si="0"/>
        <v>0</v>
      </c>
      <c r="K137" s="186"/>
      <c r="L137" s="39"/>
      <c r="M137" s="187" t="s">
        <v>1</v>
      </c>
      <c r="N137" s="188" t="s">
        <v>42</v>
      </c>
      <c r="O137" s="71"/>
      <c r="P137" s="189">
        <f t="shared" si="1"/>
        <v>0</v>
      </c>
      <c r="Q137" s="189">
        <v>0</v>
      </c>
      <c r="R137" s="189">
        <f t="shared" si="2"/>
        <v>0</v>
      </c>
      <c r="S137" s="189">
        <v>0</v>
      </c>
      <c r="T137" s="190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1" t="s">
        <v>226</v>
      </c>
      <c r="AT137" s="191" t="s">
        <v>139</v>
      </c>
      <c r="AU137" s="191" t="s">
        <v>87</v>
      </c>
      <c r="AY137" s="17" t="s">
        <v>138</v>
      </c>
      <c r="BE137" s="192">
        <f t="shared" si="4"/>
        <v>0</v>
      </c>
      <c r="BF137" s="192">
        <f t="shared" si="5"/>
        <v>0</v>
      </c>
      <c r="BG137" s="192">
        <f t="shared" si="6"/>
        <v>0</v>
      </c>
      <c r="BH137" s="192">
        <f t="shared" si="7"/>
        <v>0</v>
      </c>
      <c r="BI137" s="192">
        <f t="shared" si="8"/>
        <v>0</v>
      </c>
      <c r="BJ137" s="17" t="s">
        <v>85</v>
      </c>
      <c r="BK137" s="192">
        <f t="shared" si="9"/>
        <v>0</v>
      </c>
      <c r="BL137" s="17" t="s">
        <v>226</v>
      </c>
      <c r="BM137" s="191" t="s">
        <v>541</v>
      </c>
    </row>
    <row r="138" spans="1:65" s="2" customFormat="1" ht="24.2" customHeight="1">
      <c r="A138" s="34"/>
      <c r="B138" s="35"/>
      <c r="C138" s="179" t="s">
        <v>188</v>
      </c>
      <c r="D138" s="179" t="s">
        <v>139</v>
      </c>
      <c r="E138" s="180" t="s">
        <v>542</v>
      </c>
      <c r="F138" s="181" t="s">
        <v>543</v>
      </c>
      <c r="G138" s="182" t="s">
        <v>255</v>
      </c>
      <c r="H138" s="183">
        <v>1</v>
      </c>
      <c r="I138" s="184"/>
      <c r="J138" s="185">
        <f t="shared" si="0"/>
        <v>0</v>
      </c>
      <c r="K138" s="186"/>
      <c r="L138" s="39"/>
      <c r="M138" s="252" t="s">
        <v>1</v>
      </c>
      <c r="N138" s="253" t="s">
        <v>42</v>
      </c>
      <c r="O138" s="254"/>
      <c r="P138" s="255">
        <f t="shared" si="1"/>
        <v>0</v>
      </c>
      <c r="Q138" s="255">
        <v>0</v>
      </c>
      <c r="R138" s="255">
        <f t="shared" si="2"/>
        <v>0</v>
      </c>
      <c r="S138" s="255">
        <v>0</v>
      </c>
      <c r="T138" s="256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1" t="s">
        <v>226</v>
      </c>
      <c r="AT138" s="191" t="s">
        <v>139</v>
      </c>
      <c r="AU138" s="191" t="s">
        <v>87</v>
      </c>
      <c r="AY138" s="17" t="s">
        <v>138</v>
      </c>
      <c r="BE138" s="192">
        <f t="shared" si="4"/>
        <v>0</v>
      </c>
      <c r="BF138" s="192">
        <f t="shared" si="5"/>
        <v>0</v>
      </c>
      <c r="BG138" s="192">
        <f t="shared" si="6"/>
        <v>0</v>
      </c>
      <c r="BH138" s="192">
        <f t="shared" si="7"/>
        <v>0</v>
      </c>
      <c r="BI138" s="192">
        <f t="shared" si="8"/>
        <v>0</v>
      </c>
      <c r="BJ138" s="17" t="s">
        <v>85</v>
      </c>
      <c r="BK138" s="192">
        <f t="shared" si="9"/>
        <v>0</v>
      </c>
      <c r="BL138" s="17" t="s">
        <v>226</v>
      </c>
      <c r="BM138" s="191" t="s">
        <v>544</v>
      </c>
    </row>
    <row r="139" spans="1:65" s="2" customFormat="1" ht="6.95" customHeight="1">
      <c r="A139" s="34"/>
      <c r="B139" s="54"/>
      <c r="C139" s="55"/>
      <c r="D139" s="55"/>
      <c r="E139" s="55"/>
      <c r="F139" s="55"/>
      <c r="G139" s="55"/>
      <c r="H139" s="55"/>
      <c r="I139" s="55"/>
      <c r="J139" s="55"/>
      <c r="K139" s="55"/>
      <c r="L139" s="39"/>
      <c r="M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</sheetData>
  <sheetProtection algorithmName="SHA-512" hashValue="FBvZDI2s1jZPcAwgcNoGjannKmC2xk2smWB+LhqhLSp21/1ci4HkOpFeeNMflV2mdTTxTH38EcxFurGBen0ZJw==" saltValue="PjSvZ4nHsW+6tKQWpb+yiPa4fJkWWhu5L0do5SDrvxRE4oWJ7zPTdXIWaghgHAPc1xHwUn+MPhKdh0rm2IpghQ==" spinCount="100000" sheet="1" objects="1" scenarios="1" formatColumns="0" formatRows="0" autoFilter="0"/>
  <autoFilter ref="C119:K138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7" t="s">
        <v>105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87</v>
      </c>
    </row>
    <row r="4" spans="1:46" s="1" customFormat="1" ht="24.95" customHeight="1">
      <c r="B4" s="20"/>
      <c r="D4" s="110" t="s">
        <v>109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302" t="str">
        <f>'Rekapitulace stavby'!K6</f>
        <v>Kaple Panny Marie Bolestné - dokončení díla</v>
      </c>
      <c r="F7" s="303"/>
      <c r="G7" s="303"/>
      <c r="H7" s="303"/>
      <c r="L7" s="20"/>
    </row>
    <row r="8" spans="1:46" s="2" customFormat="1" ht="12" customHeight="1">
      <c r="A8" s="34"/>
      <c r="B8" s="39"/>
      <c r="C8" s="34"/>
      <c r="D8" s="112" t="s">
        <v>110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4" t="s">
        <v>545</v>
      </c>
      <c r="F9" s="305"/>
      <c r="G9" s="305"/>
      <c r="H9" s="30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4. 7. 2024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6" t="str">
        <f>'Rekapitulace stavby'!E14</f>
        <v>Vyplň údaj</v>
      </c>
      <c r="F18" s="307"/>
      <c r="G18" s="307"/>
      <c r="H18" s="307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3.25" customHeight="1">
      <c r="A27" s="115"/>
      <c r="B27" s="116"/>
      <c r="C27" s="115"/>
      <c r="D27" s="115"/>
      <c r="E27" s="308" t="s">
        <v>112</v>
      </c>
      <c r="F27" s="308"/>
      <c r="G27" s="308"/>
      <c r="H27" s="308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37</v>
      </c>
      <c r="E30" s="34"/>
      <c r="F30" s="34"/>
      <c r="G30" s="34"/>
      <c r="H30" s="34"/>
      <c r="I30" s="34"/>
      <c r="J30" s="120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39</v>
      </c>
      <c r="G32" s="34"/>
      <c r="H32" s="34"/>
      <c r="I32" s="121" t="s">
        <v>38</v>
      </c>
      <c r="J32" s="121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41</v>
      </c>
      <c r="E33" s="112" t="s">
        <v>42</v>
      </c>
      <c r="F33" s="123">
        <f>ROUND((SUM(BE121:BE134)),  2)</f>
        <v>0</v>
      </c>
      <c r="G33" s="34"/>
      <c r="H33" s="34"/>
      <c r="I33" s="124">
        <v>0.21</v>
      </c>
      <c r="J33" s="123">
        <f>ROUND(((SUM(BE121:BE134))*I33),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43</v>
      </c>
      <c r="F34" s="123">
        <f>ROUND((SUM(BF121:BF134)),  2)</f>
        <v>0</v>
      </c>
      <c r="G34" s="34"/>
      <c r="H34" s="34"/>
      <c r="I34" s="124">
        <v>0.12</v>
      </c>
      <c r="J34" s="123">
        <f>ROUND(((SUM(BF121:BF134))*I34),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44</v>
      </c>
      <c r="F35" s="123">
        <f>ROUND((SUM(BG121:BG134)),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45</v>
      </c>
      <c r="F36" s="123">
        <f>ROUND((SUM(BH121:BH134)),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46</v>
      </c>
      <c r="F37" s="123">
        <f>ROUND((SUM(BI121:BI134)),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47</v>
      </c>
      <c r="E39" s="127"/>
      <c r="F39" s="127"/>
      <c r="G39" s="128" t="s">
        <v>48</v>
      </c>
      <c r="H39" s="129" t="s">
        <v>49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50</v>
      </c>
      <c r="E50" s="133"/>
      <c r="F50" s="133"/>
      <c r="G50" s="132" t="s">
        <v>51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52</v>
      </c>
      <c r="E61" s="135"/>
      <c r="F61" s="136" t="s">
        <v>53</v>
      </c>
      <c r="G61" s="134" t="s">
        <v>52</v>
      </c>
      <c r="H61" s="135"/>
      <c r="I61" s="135"/>
      <c r="J61" s="137" t="s">
        <v>53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54</v>
      </c>
      <c r="E65" s="138"/>
      <c r="F65" s="138"/>
      <c r="G65" s="132" t="s">
        <v>55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52</v>
      </c>
      <c r="E76" s="135"/>
      <c r="F76" s="136" t="s">
        <v>53</v>
      </c>
      <c r="G76" s="134" t="s">
        <v>52</v>
      </c>
      <c r="H76" s="135"/>
      <c r="I76" s="135"/>
      <c r="J76" s="137" t="s">
        <v>53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9" t="str">
        <f>E7</f>
        <v>Kaple Panny Marie Bolestné - dokončení díla</v>
      </c>
      <c r="F85" s="310"/>
      <c r="G85" s="310"/>
      <c r="H85" s="310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110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1" t="str">
        <f>E9</f>
        <v>SO 06b - Instalace hromosvod</v>
      </c>
      <c r="F87" s="311"/>
      <c r="G87" s="311"/>
      <c r="H87" s="311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Kámen</v>
      </c>
      <c r="G89" s="36"/>
      <c r="H89" s="36"/>
      <c r="I89" s="29" t="s">
        <v>22</v>
      </c>
      <c r="J89" s="66" t="str">
        <f>IF(J12="","",J12)</f>
        <v>4. 7. 2024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40.15" customHeight="1">
      <c r="A91" s="34"/>
      <c r="B91" s="35"/>
      <c r="C91" s="29" t="s">
        <v>24</v>
      </c>
      <c r="D91" s="36"/>
      <c r="E91" s="36"/>
      <c r="F91" s="27" t="str">
        <f>E15</f>
        <v>Kraj Vysočina</v>
      </c>
      <c r="G91" s="36"/>
      <c r="H91" s="36"/>
      <c r="I91" s="29" t="s">
        <v>30</v>
      </c>
      <c r="J91" s="32" t="str">
        <f>E21</f>
        <v>Ing. arch. Martin Laštovička, Husova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114</v>
      </c>
      <c r="D94" s="144"/>
      <c r="E94" s="144"/>
      <c r="F94" s="144"/>
      <c r="G94" s="144"/>
      <c r="H94" s="144"/>
      <c r="I94" s="144"/>
      <c r="J94" s="145" t="s">
        <v>115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116</v>
      </c>
      <c r="D96" s="36"/>
      <c r="E96" s="36"/>
      <c r="F96" s="36"/>
      <c r="G96" s="36"/>
      <c r="H96" s="36"/>
      <c r="I96" s="36"/>
      <c r="J96" s="84">
        <f>J121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117</v>
      </c>
    </row>
    <row r="97" spans="1:31" s="9" customFormat="1" ht="24.95" customHeight="1">
      <c r="B97" s="147"/>
      <c r="C97" s="148"/>
      <c r="D97" s="149" t="s">
        <v>206</v>
      </c>
      <c r="E97" s="150"/>
      <c r="F97" s="150"/>
      <c r="G97" s="150"/>
      <c r="H97" s="150"/>
      <c r="I97" s="150"/>
      <c r="J97" s="151">
        <f>J122</f>
        <v>0</v>
      </c>
      <c r="K97" s="148"/>
      <c r="L97" s="152"/>
    </row>
    <row r="98" spans="1:31" s="15" customFormat="1" ht="19.899999999999999" customHeight="1">
      <c r="B98" s="229"/>
      <c r="C98" s="230"/>
      <c r="D98" s="231" t="s">
        <v>348</v>
      </c>
      <c r="E98" s="232"/>
      <c r="F98" s="232"/>
      <c r="G98" s="232"/>
      <c r="H98" s="232"/>
      <c r="I98" s="232"/>
      <c r="J98" s="233">
        <f>J123</f>
        <v>0</v>
      </c>
      <c r="K98" s="230"/>
      <c r="L98" s="234"/>
    </row>
    <row r="99" spans="1:31" s="9" customFormat="1" ht="24.95" customHeight="1">
      <c r="B99" s="147"/>
      <c r="C99" s="148"/>
      <c r="D99" s="149" t="s">
        <v>546</v>
      </c>
      <c r="E99" s="150"/>
      <c r="F99" s="150"/>
      <c r="G99" s="150"/>
      <c r="H99" s="150"/>
      <c r="I99" s="150"/>
      <c r="J99" s="151">
        <f>J125</f>
        <v>0</v>
      </c>
      <c r="K99" s="148"/>
      <c r="L99" s="152"/>
    </row>
    <row r="100" spans="1:31" s="15" customFormat="1" ht="19.899999999999999" customHeight="1">
      <c r="B100" s="229"/>
      <c r="C100" s="230"/>
      <c r="D100" s="231" t="s">
        <v>547</v>
      </c>
      <c r="E100" s="232"/>
      <c r="F100" s="232"/>
      <c r="G100" s="232"/>
      <c r="H100" s="232"/>
      <c r="I100" s="232"/>
      <c r="J100" s="233">
        <f>J126</f>
        <v>0</v>
      </c>
      <c r="K100" s="230"/>
      <c r="L100" s="234"/>
    </row>
    <row r="101" spans="1:31" s="15" customFormat="1" ht="19.899999999999999" customHeight="1">
      <c r="B101" s="229"/>
      <c r="C101" s="230"/>
      <c r="D101" s="231" t="s">
        <v>548</v>
      </c>
      <c r="E101" s="232"/>
      <c r="F101" s="232"/>
      <c r="G101" s="232"/>
      <c r="H101" s="232"/>
      <c r="I101" s="232"/>
      <c r="J101" s="233">
        <f>J133</f>
        <v>0</v>
      </c>
      <c r="K101" s="230"/>
      <c r="L101" s="234"/>
    </row>
    <row r="102" spans="1:31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31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5" customHeight="1">
      <c r="A108" s="34"/>
      <c r="B108" s="35"/>
      <c r="C108" s="23" t="s">
        <v>123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309" t="str">
        <f>E7</f>
        <v>Kaple Panny Marie Bolestné - dokončení díla</v>
      </c>
      <c r="F111" s="310"/>
      <c r="G111" s="310"/>
      <c r="H111" s="310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110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61" t="str">
        <f>E9</f>
        <v>SO 06b - Instalace hromosvod</v>
      </c>
      <c r="F113" s="311"/>
      <c r="G113" s="311"/>
      <c r="H113" s="311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20</v>
      </c>
      <c r="D115" s="36"/>
      <c r="E115" s="36"/>
      <c r="F115" s="27" t="str">
        <f>F12</f>
        <v>Kámen</v>
      </c>
      <c r="G115" s="36"/>
      <c r="H115" s="36"/>
      <c r="I115" s="29" t="s">
        <v>22</v>
      </c>
      <c r="J115" s="66" t="str">
        <f>IF(J12="","",J12)</f>
        <v>4. 7. 2024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40.15" customHeight="1">
      <c r="A117" s="34"/>
      <c r="B117" s="35"/>
      <c r="C117" s="29" t="s">
        <v>24</v>
      </c>
      <c r="D117" s="36"/>
      <c r="E117" s="36"/>
      <c r="F117" s="27" t="str">
        <f>E15</f>
        <v>Kraj Vysočina</v>
      </c>
      <c r="G117" s="36"/>
      <c r="H117" s="36"/>
      <c r="I117" s="29" t="s">
        <v>30</v>
      </c>
      <c r="J117" s="32" t="str">
        <f>E21</f>
        <v>Ing. arch. Martin Laštovička, Husova 12, Jihlava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28</v>
      </c>
      <c r="D118" s="36"/>
      <c r="E118" s="36"/>
      <c r="F118" s="27" t="str">
        <f>IF(E18="","",E18)</f>
        <v>Vyplň údaj</v>
      </c>
      <c r="G118" s="36"/>
      <c r="H118" s="36"/>
      <c r="I118" s="29" t="s">
        <v>33</v>
      </c>
      <c r="J118" s="32" t="str">
        <f>E24</f>
        <v xml:space="preserve"> 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0" customFormat="1" ht="29.25" customHeight="1">
      <c r="A120" s="153"/>
      <c r="B120" s="154"/>
      <c r="C120" s="155" t="s">
        <v>124</v>
      </c>
      <c r="D120" s="156" t="s">
        <v>62</v>
      </c>
      <c r="E120" s="156" t="s">
        <v>58</v>
      </c>
      <c r="F120" s="156" t="s">
        <v>59</v>
      </c>
      <c r="G120" s="156" t="s">
        <v>125</v>
      </c>
      <c r="H120" s="156" t="s">
        <v>126</v>
      </c>
      <c r="I120" s="156" t="s">
        <v>127</v>
      </c>
      <c r="J120" s="157" t="s">
        <v>115</v>
      </c>
      <c r="K120" s="158" t="s">
        <v>128</v>
      </c>
      <c r="L120" s="159"/>
      <c r="M120" s="75" t="s">
        <v>1</v>
      </c>
      <c r="N120" s="76" t="s">
        <v>41</v>
      </c>
      <c r="O120" s="76" t="s">
        <v>129</v>
      </c>
      <c r="P120" s="76" t="s">
        <v>130</v>
      </c>
      <c r="Q120" s="76" t="s">
        <v>131</v>
      </c>
      <c r="R120" s="76" t="s">
        <v>132</v>
      </c>
      <c r="S120" s="76" t="s">
        <v>133</v>
      </c>
      <c r="T120" s="77" t="s">
        <v>134</v>
      </c>
      <c r="U120" s="153"/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3"/>
    </row>
    <row r="121" spans="1:65" s="2" customFormat="1" ht="22.9" customHeight="1">
      <c r="A121" s="34"/>
      <c r="B121" s="35"/>
      <c r="C121" s="82" t="s">
        <v>135</v>
      </c>
      <c r="D121" s="36"/>
      <c r="E121" s="36"/>
      <c r="F121" s="36"/>
      <c r="G121" s="36"/>
      <c r="H121" s="36"/>
      <c r="I121" s="36"/>
      <c r="J121" s="160">
        <f>BK121</f>
        <v>0</v>
      </c>
      <c r="K121" s="36"/>
      <c r="L121" s="39"/>
      <c r="M121" s="78"/>
      <c r="N121" s="161"/>
      <c r="O121" s="79"/>
      <c r="P121" s="162">
        <f>P122+P125</f>
        <v>0</v>
      </c>
      <c r="Q121" s="79"/>
      <c r="R121" s="162">
        <f>R122+R125</f>
        <v>1.3650000000000001E-2</v>
      </c>
      <c r="S121" s="79"/>
      <c r="T121" s="163">
        <f>T122+T125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76</v>
      </c>
      <c r="AU121" s="17" t="s">
        <v>117</v>
      </c>
      <c r="BK121" s="164">
        <f>BK122+BK125</f>
        <v>0</v>
      </c>
    </row>
    <row r="122" spans="1:65" s="11" customFormat="1" ht="25.9" customHeight="1">
      <c r="B122" s="165"/>
      <c r="C122" s="166"/>
      <c r="D122" s="167" t="s">
        <v>76</v>
      </c>
      <c r="E122" s="168" t="s">
        <v>216</v>
      </c>
      <c r="F122" s="168" t="s">
        <v>217</v>
      </c>
      <c r="G122" s="166"/>
      <c r="H122" s="166"/>
      <c r="I122" s="169"/>
      <c r="J122" s="170">
        <f>BK122</f>
        <v>0</v>
      </c>
      <c r="K122" s="166"/>
      <c r="L122" s="171"/>
      <c r="M122" s="172"/>
      <c r="N122" s="173"/>
      <c r="O122" s="173"/>
      <c r="P122" s="174">
        <f>P123</f>
        <v>0</v>
      </c>
      <c r="Q122" s="173"/>
      <c r="R122" s="174">
        <f>R123</f>
        <v>1.3650000000000001E-2</v>
      </c>
      <c r="S122" s="173"/>
      <c r="T122" s="175">
        <f>T123</f>
        <v>0</v>
      </c>
      <c r="AR122" s="176" t="s">
        <v>85</v>
      </c>
      <c r="AT122" s="177" t="s">
        <v>76</v>
      </c>
      <c r="AU122" s="177" t="s">
        <v>77</v>
      </c>
      <c r="AY122" s="176" t="s">
        <v>138</v>
      </c>
      <c r="BK122" s="178">
        <f>BK123</f>
        <v>0</v>
      </c>
    </row>
    <row r="123" spans="1:65" s="11" customFormat="1" ht="22.9" customHeight="1">
      <c r="B123" s="165"/>
      <c r="C123" s="166"/>
      <c r="D123" s="167" t="s">
        <v>76</v>
      </c>
      <c r="E123" s="235" t="s">
        <v>195</v>
      </c>
      <c r="F123" s="235" t="s">
        <v>360</v>
      </c>
      <c r="G123" s="166"/>
      <c r="H123" s="166"/>
      <c r="I123" s="169"/>
      <c r="J123" s="236">
        <f>BK123</f>
        <v>0</v>
      </c>
      <c r="K123" s="166"/>
      <c r="L123" s="171"/>
      <c r="M123" s="172"/>
      <c r="N123" s="173"/>
      <c r="O123" s="173"/>
      <c r="P123" s="174">
        <f>P124</f>
        <v>0</v>
      </c>
      <c r="Q123" s="173"/>
      <c r="R123" s="174">
        <f>R124</f>
        <v>1.3650000000000001E-2</v>
      </c>
      <c r="S123" s="173"/>
      <c r="T123" s="175">
        <f>T124</f>
        <v>0</v>
      </c>
      <c r="AR123" s="176" t="s">
        <v>85</v>
      </c>
      <c r="AT123" s="177" t="s">
        <v>76</v>
      </c>
      <c r="AU123" s="177" t="s">
        <v>85</v>
      </c>
      <c r="AY123" s="176" t="s">
        <v>138</v>
      </c>
      <c r="BK123" s="178">
        <f>BK124</f>
        <v>0</v>
      </c>
    </row>
    <row r="124" spans="1:65" s="2" customFormat="1" ht="37.9" customHeight="1">
      <c r="A124" s="34"/>
      <c r="B124" s="35"/>
      <c r="C124" s="179" t="s">
        <v>143</v>
      </c>
      <c r="D124" s="179" t="s">
        <v>139</v>
      </c>
      <c r="E124" s="180" t="s">
        <v>472</v>
      </c>
      <c r="F124" s="181" t="s">
        <v>473</v>
      </c>
      <c r="G124" s="182" t="s">
        <v>236</v>
      </c>
      <c r="H124" s="183">
        <v>65</v>
      </c>
      <c r="I124" s="184"/>
      <c r="J124" s="185">
        <f>ROUND(I124*H124,2)</f>
        <v>0</v>
      </c>
      <c r="K124" s="186"/>
      <c r="L124" s="39"/>
      <c r="M124" s="187" t="s">
        <v>1</v>
      </c>
      <c r="N124" s="188" t="s">
        <v>42</v>
      </c>
      <c r="O124" s="71"/>
      <c r="P124" s="189">
        <f>O124*H124</f>
        <v>0</v>
      </c>
      <c r="Q124" s="189">
        <v>2.1000000000000001E-4</v>
      </c>
      <c r="R124" s="189">
        <f>Q124*H124</f>
        <v>1.3650000000000001E-2</v>
      </c>
      <c r="S124" s="189">
        <v>0</v>
      </c>
      <c r="T124" s="190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1" t="s">
        <v>143</v>
      </c>
      <c r="AT124" s="191" t="s">
        <v>139</v>
      </c>
      <c r="AU124" s="191" t="s">
        <v>87</v>
      </c>
      <c r="AY124" s="17" t="s">
        <v>138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7" t="s">
        <v>85</v>
      </c>
      <c r="BK124" s="192">
        <f>ROUND(I124*H124,2)</f>
        <v>0</v>
      </c>
      <c r="BL124" s="17" t="s">
        <v>143</v>
      </c>
      <c r="BM124" s="191" t="s">
        <v>549</v>
      </c>
    </row>
    <row r="125" spans="1:65" s="11" customFormat="1" ht="25.9" customHeight="1">
      <c r="B125" s="165"/>
      <c r="C125" s="166"/>
      <c r="D125" s="167" t="s">
        <v>76</v>
      </c>
      <c r="E125" s="168" t="s">
        <v>227</v>
      </c>
      <c r="F125" s="168" t="s">
        <v>550</v>
      </c>
      <c r="G125" s="166"/>
      <c r="H125" s="166"/>
      <c r="I125" s="169"/>
      <c r="J125" s="170">
        <f>BK125</f>
        <v>0</v>
      </c>
      <c r="K125" s="166"/>
      <c r="L125" s="171"/>
      <c r="M125" s="172"/>
      <c r="N125" s="173"/>
      <c r="O125" s="173"/>
      <c r="P125" s="174">
        <f>P126+P133</f>
        <v>0</v>
      </c>
      <c r="Q125" s="173"/>
      <c r="R125" s="174">
        <f>R126+R133</f>
        <v>0</v>
      </c>
      <c r="S125" s="173"/>
      <c r="T125" s="175">
        <f>T126+T133</f>
        <v>0</v>
      </c>
      <c r="AR125" s="176" t="s">
        <v>155</v>
      </c>
      <c r="AT125" s="177" t="s">
        <v>76</v>
      </c>
      <c r="AU125" s="177" t="s">
        <v>77</v>
      </c>
      <c r="AY125" s="176" t="s">
        <v>138</v>
      </c>
      <c r="BK125" s="178">
        <f>BK126+BK133</f>
        <v>0</v>
      </c>
    </row>
    <row r="126" spans="1:65" s="11" customFormat="1" ht="22.9" customHeight="1">
      <c r="B126" s="165"/>
      <c r="C126" s="166"/>
      <c r="D126" s="167" t="s">
        <v>76</v>
      </c>
      <c r="E126" s="235" t="s">
        <v>551</v>
      </c>
      <c r="F126" s="235" t="s">
        <v>552</v>
      </c>
      <c r="G126" s="166"/>
      <c r="H126" s="166"/>
      <c r="I126" s="169"/>
      <c r="J126" s="236">
        <f>BK126</f>
        <v>0</v>
      </c>
      <c r="K126" s="166"/>
      <c r="L126" s="171"/>
      <c r="M126" s="172"/>
      <c r="N126" s="173"/>
      <c r="O126" s="173"/>
      <c r="P126" s="174">
        <f>SUM(P127:P132)</f>
        <v>0</v>
      </c>
      <c r="Q126" s="173"/>
      <c r="R126" s="174">
        <f>SUM(R127:R132)</f>
        <v>0</v>
      </c>
      <c r="S126" s="173"/>
      <c r="T126" s="175">
        <f>SUM(T127:T132)</f>
        <v>0</v>
      </c>
      <c r="AR126" s="176" t="s">
        <v>155</v>
      </c>
      <c r="AT126" s="177" t="s">
        <v>76</v>
      </c>
      <c r="AU126" s="177" t="s">
        <v>85</v>
      </c>
      <c r="AY126" s="176" t="s">
        <v>138</v>
      </c>
      <c r="BK126" s="178">
        <f>SUM(BK127:BK132)</f>
        <v>0</v>
      </c>
    </row>
    <row r="127" spans="1:65" s="2" customFormat="1" ht="37.9" customHeight="1">
      <c r="A127" s="34"/>
      <c r="B127" s="35"/>
      <c r="C127" s="179" t="s">
        <v>85</v>
      </c>
      <c r="D127" s="179" t="s">
        <v>139</v>
      </c>
      <c r="E127" s="180" t="s">
        <v>553</v>
      </c>
      <c r="F127" s="181" t="s">
        <v>554</v>
      </c>
      <c r="G127" s="182" t="s">
        <v>260</v>
      </c>
      <c r="H127" s="183">
        <v>24</v>
      </c>
      <c r="I127" s="184"/>
      <c r="J127" s="185">
        <f>ROUND(I127*H127,2)</f>
        <v>0</v>
      </c>
      <c r="K127" s="186"/>
      <c r="L127" s="39"/>
      <c r="M127" s="187" t="s">
        <v>1</v>
      </c>
      <c r="N127" s="188" t="s">
        <v>42</v>
      </c>
      <c r="O127" s="71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1" t="s">
        <v>555</v>
      </c>
      <c r="AT127" s="191" t="s">
        <v>139</v>
      </c>
      <c r="AU127" s="191" t="s">
        <v>87</v>
      </c>
      <c r="AY127" s="17" t="s">
        <v>138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7" t="s">
        <v>85</v>
      </c>
      <c r="BK127" s="192">
        <f>ROUND(I127*H127,2)</f>
        <v>0</v>
      </c>
      <c r="BL127" s="17" t="s">
        <v>555</v>
      </c>
      <c r="BM127" s="191" t="s">
        <v>556</v>
      </c>
    </row>
    <row r="128" spans="1:65" s="12" customFormat="1" ht="11.25">
      <c r="B128" s="193"/>
      <c r="C128" s="194"/>
      <c r="D128" s="195" t="s">
        <v>144</v>
      </c>
      <c r="E128" s="196" t="s">
        <v>1</v>
      </c>
      <c r="F128" s="197" t="s">
        <v>557</v>
      </c>
      <c r="G128" s="194"/>
      <c r="H128" s="198">
        <v>24</v>
      </c>
      <c r="I128" s="199"/>
      <c r="J128" s="194"/>
      <c r="K128" s="194"/>
      <c r="L128" s="200"/>
      <c r="M128" s="201"/>
      <c r="N128" s="202"/>
      <c r="O128" s="202"/>
      <c r="P128" s="202"/>
      <c r="Q128" s="202"/>
      <c r="R128" s="202"/>
      <c r="S128" s="202"/>
      <c r="T128" s="203"/>
      <c r="AT128" s="204" t="s">
        <v>144</v>
      </c>
      <c r="AU128" s="204" t="s">
        <v>87</v>
      </c>
      <c r="AV128" s="12" t="s">
        <v>87</v>
      </c>
      <c r="AW128" s="12" t="s">
        <v>32</v>
      </c>
      <c r="AX128" s="12" t="s">
        <v>85</v>
      </c>
      <c r="AY128" s="204" t="s">
        <v>138</v>
      </c>
    </row>
    <row r="129" spans="1:65" s="2" customFormat="1" ht="37.9" customHeight="1">
      <c r="A129" s="34"/>
      <c r="B129" s="35"/>
      <c r="C129" s="179" t="s">
        <v>87</v>
      </c>
      <c r="D129" s="179" t="s">
        <v>139</v>
      </c>
      <c r="E129" s="180" t="s">
        <v>558</v>
      </c>
      <c r="F129" s="181" t="s">
        <v>559</v>
      </c>
      <c r="G129" s="182" t="s">
        <v>255</v>
      </c>
      <c r="H129" s="183">
        <v>4</v>
      </c>
      <c r="I129" s="184"/>
      <c r="J129" s="185">
        <f>ROUND(I129*H129,2)</f>
        <v>0</v>
      </c>
      <c r="K129" s="186"/>
      <c r="L129" s="39"/>
      <c r="M129" s="187" t="s">
        <v>1</v>
      </c>
      <c r="N129" s="188" t="s">
        <v>42</v>
      </c>
      <c r="O129" s="71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1" t="s">
        <v>555</v>
      </c>
      <c r="AT129" s="191" t="s">
        <v>139</v>
      </c>
      <c r="AU129" s="191" t="s">
        <v>87</v>
      </c>
      <c r="AY129" s="17" t="s">
        <v>138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7" t="s">
        <v>85</v>
      </c>
      <c r="BK129" s="192">
        <f>ROUND(I129*H129,2)</f>
        <v>0</v>
      </c>
      <c r="BL129" s="17" t="s">
        <v>555</v>
      </c>
      <c r="BM129" s="191" t="s">
        <v>560</v>
      </c>
    </row>
    <row r="130" spans="1:65" s="2" customFormat="1" ht="24.2" customHeight="1">
      <c r="A130" s="34"/>
      <c r="B130" s="35"/>
      <c r="C130" s="179" t="s">
        <v>155</v>
      </c>
      <c r="D130" s="179" t="s">
        <v>139</v>
      </c>
      <c r="E130" s="180" t="s">
        <v>561</v>
      </c>
      <c r="F130" s="181" t="s">
        <v>562</v>
      </c>
      <c r="G130" s="182" t="s">
        <v>142</v>
      </c>
      <c r="H130" s="183">
        <v>1</v>
      </c>
      <c r="I130" s="184"/>
      <c r="J130" s="185">
        <f>ROUND(I130*H130,2)</f>
        <v>0</v>
      </c>
      <c r="K130" s="186"/>
      <c r="L130" s="39"/>
      <c r="M130" s="187" t="s">
        <v>1</v>
      </c>
      <c r="N130" s="188" t="s">
        <v>42</v>
      </c>
      <c r="O130" s="71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1" t="s">
        <v>555</v>
      </c>
      <c r="AT130" s="191" t="s">
        <v>139</v>
      </c>
      <c r="AU130" s="191" t="s">
        <v>87</v>
      </c>
      <c r="AY130" s="17" t="s">
        <v>138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7" t="s">
        <v>85</v>
      </c>
      <c r="BK130" s="192">
        <f>ROUND(I130*H130,2)</f>
        <v>0</v>
      </c>
      <c r="BL130" s="17" t="s">
        <v>555</v>
      </c>
      <c r="BM130" s="191" t="s">
        <v>563</v>
      </c>
    </row>
    <row r="131" spans="1:65" s="12" customFormat="1" ht="11.25">
      <c r="B131" s="193"/>
      <c r="C131" s="194"/>
      <c r="D131" s="195" t="s">
        <v>144</v>
      </c>
      <c r="E131" s="196" t="s">
        <v>1</v>
      </c>
      <c r="F131" s="197" t="s">
        <v>85</v>
      </c>
      <c r="G131" s="194"/>
      <c r="H131" s="198">
        <v>1</v>
      </c>
      <c r="I131" s="199"/>
      <c r="J131" s="194"/>
      <c r="K131" s="194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144</v>
      </c>
      <c r="AU131" s="204" t="s">
        <v>87</v>
      </c>
      <c r="AV131" s="12" t="s">
        <v>87</v>
      </c>
      <c r="AW131" s="12" t="s">
        <v>32</v>
      </c>
      <c r="AX131" s="12" t="s">
        <v>77</v>
      </c>
      <c r="AY131" s="204" t="s">
        <v>138</v>
      </c>
    </row>
    <row r="132" spans="1:65" s="13" customFormat="1" ht="11.25">
      <c r="B132" s="205"/>
      <c r="C132" s="206"/>
      <c r="D132" s="195" t="s">
        <v>144</v>
      </c>
      <c r="E132" s="207" t="s">
        <v>1</v>
      </c>
      <c r="F132" s="208" t="s">
        <v>145</v>
      </c>
      <c r="G132" s="206"/>
      <c r="H132" s="209">
        <v>1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144</v>
      </c>
      <c r="AU132" s="215" t="s">
        <v>87</v>
      </c>
      <c r="AV132" s="13" t="s">
        <v>143</v>
      </c>
      <c r="AW132" s="13" t="s">
        <v>32</v>
      </c>
      <c r="AX132" s="13" t="s">
        <v>85</v>
      </c>
      <c r="AY132" s="215" t="s">
        <v>138</v>
      </c>
    </row>
    <row r="133" spans="1:65" s="11" customFormat="1" ht="22.9" customHeight="1">
      <c r="B133" s="165"/>
      <c r="C133" s="166"/>
      <c r="D133" s="167" t="s">
        <v>76</v>
      </c>
      <c r="E133" s="235" t="s">
        <v>564</v>
      </c>
      <c r="F133" s="235" t="s">
        <v>565</v>
      </c>
      <c r="G133" s="166"/>
      <c r="H133" s="166"/>
      <c r="I133" s="169"/>
      <c r="J133" s="236">
        <f>BK133</f>
        <v>0</v>
      </c>
      <c r="K133" s="166"/>
      <c r="L133" s="171"/>
      <c r="M133" s="172"/>
      <c r="N133" s="173"/>
      <c r="O133" s="173"/>
      <c r="P133" s="174">
        <f>P134</f>
        <v>0</v>
      </c>
      <c r="Q133" s="173"/>
      <c r="R133" s="174">
        <f>R134</f>
        <v>0</v>
      </c>
      <c r="S133" s="173"/>
      <c r="T133" s="175">
        <f>T134</f>
        <v>0</v>
      </c>
      <c r="AR133" s="176" t="s">
        <v>155</v>
      </c>
      <c r="AT133" s="177" t="s">
        <v>76</v>
      </c>
      <c r="AU133" s="177" t="s">
        <v>85</v>
      </c>
      <c r="AY133" s="176" t="s">
        <v>138</v>
      </c>
      <c r="BK133" s="178">
        <f>BK134</f>
        <v>0</v>
      </c>
    </row>
    <row r="134" spans="1:65" s="2" customFormat="1" ht="16.5" customHeight="1">
      <c r="A134" s="34"/>
      <c r="B134" s="35"/>
      <c r="C134" s="179" t="s">
        <v>169</v>
      </c>
      <c r="D134" s="179" t="s">
        <v>139</v>
      </c>
      <c r="E134" s="180" t="s">
        <v>566</v>
      </c>
      <c r="F134" s="181" t="s">
        <v>567</v>
      </c>
      <c r="G134" s="182" t="s">
        <v>338</v>
      </c>
      <c r="H134" s="183">
        <v>1</v>
      </c>
      <c r="I134" s="184"/>
      <c r="J134" s="185">
        <f>ROUND(I134*H134,2)</f>
        <v>0</v>
      </c>
      <c r="K134" s="186"/>
      <c r="L134" s="39"/>
      <c r="M134" s="252" t="s">
        <v>1</v>
      </c>
      <c r="N134" s="253" t="s">
        <v>42</v>
      </c>
      <c r="O134" s="254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1" t="s">
        <v>555</v>
      </c>
      <c r="AT134" s="191" t="s">
        <v>139</v>
      </c>
      <c r="AU134" s="191" t="s">
        <v>87</v>
      </c>
      <c r="AY134" s="17" t="s">
        <v>138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7" t="s">
        <v>85</v>
      </c>
      <c r="BK134" s="192">
        <f>ROUND(I134*H134,2)</f>
        <v>0</v>
      </c>
      <c r="BL134" s="17" t="s">
        <v>555</v>
      </c>
      <c r="BM134" s="191" t="s">
        <v>568</v>
      </c>
    </row>
    <row r="135" spans="1:65" s="2" customFormat="1" ht="6.95" customHeight="1">
      <c r="A135" s="34"/>
      <c r="B135" s="54"/>
      <c r="C135" s="55"/>
      <c r="D135" s="55"/>
      <c r="E135" s="55"/>
      <c r="F135" s="55"/>
      <c r="G135" s="55"/>
      <c r="H135" s="55"/>
      <c r="I135" s="55"/>
      <c r="J135" s="55"/>
      <c r="K135" s="55"/>
      <c r="L135" s="39"/>
      <c r="M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</sheetData>
  <sheetProtection algorithmName="SHA-512" hashValue="UweJQN3loS2M7P7E2ClhTtBTyw0JdHCkyxAAsnhBEJEk13MRprNHEkRDW0f3G1SpMdARV6SBakDD4UJjoAtnTw==" saltValue="bCLAwpmLkmmNUmDHkHBQZ81lmpNNurXzdtFaRTrWcr4DOcD4HXF+SF/tx1bOPEkriYubAwZ7LmVsJDnAd0VpSg==" spinCount="100000" sheet="1" objects="1" scenarios="1" formatColumns="0" formatRows="0" autoFilter="0"/>
  <autoFilter ref="C120:K134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7" t="s">
        <v>108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87</v>
      </c>
    </row>
    <row r="4" spans="1:46" s="1" customFormat="1" ht="24.95" customHeight="1">
      <c r="B4" s="20"/>
      <c r="D4" s="110" t="s">
        <v>109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302" t="str">
        <f>'Rekapitulace stavby'!K6</f>
        <v>Kaple Panny Marie Bolestné - dokončení díla</v>
      </c>
      <c r="F7" s="303"/>
      <c r="G7" s="303"/>
      <c r="H7" s="303"/>
      <c r="L7" s="20"/>
    </row>
    <row r="8" spans="1:46" s="2" customFormat="1" ht="12" customHeight="1">
      <c r="A8" s="34"/>
      <c r="B8" s="39"/>
      <c r="C8" s="34"/>
      <c r="D8" s="112" t="s">
        <v>110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4" t="s">
        <v>569</v>
      </c>
      <c r="F9" s="305"/>
      <c r="G9" s="305"/>
      <c r="H9" s="30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4. 7. 2024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6" t="str">
        <f>'Rekapitulace stavby'!E14</f>
        <v>Vyplň údaj</v>
      </c>
      <c r="F18" s="307"/>
      <c r="G18" s="307"/>
      <c r="H18" s="307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3.25" customHeight="1">
      <c r="A27" s="115"/>
      <c r="B27" s="116"/>
      <c r="C27" s="115"/>
      <c r="D27" s="115"/>
      <c r="E27" s="308" t="s">
        <v>112</v>
      </c>
      <c r="F27" s="308"/>
      <c r="G27" s="308"/>
      <c r="H27" s="308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37</v>
      </c>
      <c r="E30" s="34"/>
      <c r="F30" s="34"/>
      <c r="G30" s="34"/>
      <c r="H30" s="34"/>
      <c r="I30" s="34"/>
      <c r="J30" s="120">
        <f>ROUND(J125,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39</v>
      </c>
      <c r="G32" s="34"/>
      <c r="H32" s="34"/>
      <c r="I32" s="121" t="s">
        <v>38</v>
      </c>
      <c r="J32" s="121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41</v>
      </c>
      <c r="E33" s="112" t="s">
        <v>42</v>
      </c>
      <c r="F33" s="123">
        <f>ROUND((SUM(BE125:BE172)),  2)</f>
        <v>0</v>
      </c>
      <c r="G33" s="34"/>
      <c r="H33" s="34"/>
      <c r="I33" s="124">
        <v>0.21</v>
      </c>
      <c r="J33" s="123">
        <f>ROUND(((SUM(BE125:BE172))*I33),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43</v>
      </c>
      <c r="F34" s="123">
        <f>ROUND((SUM(BF125:BF172)),  2)</f>
        <v>0</v>
      </c>
      <c r="G34" s="34"/>
      <c r="H34" s="34"/>
      <c r="I34" s="124">
        <v>0.12</v>
      </c>
      <c r="J34" s="123">
        <f>ROUND(((SUM(BF125:BF172))*I34),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44</v>
      </c>
      <c r="F35" s="123">
        <f>ROUND((SUM(BG125:BG172)),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45</v>
      </c>
      <c r="F36" s="123">
        <f>ROUND((SUM(BH125:BH172)),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46</v>
      </c>
      <c r="F37" s="123">
        <f>ROUND((SUM(BI125:BI172)),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47</v>
      </c>
      <c r="E39" s="127"/>
      <c r="F39" s="127"/>
      <c r="G39" s="128" t="s">
        <v>48</v>
      </c>
      <c r="H39" s="129" t="s">
        <v>49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50</v>
      </c>
      <c r="E50" s="133"/>
      <c r="F50" s="133"/>
      <c r="G50" s="132" t="s">
        <v>51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52</v>
      </c>
      <c r="E61" s="135"/>
      <c r="F61" s="136" t="s">
        <v>53</v>
      </c>
      <c r="G61" s="134" t="s">
        <v>52</v>
      </c>
      <c r="H61" s="135"/>
      <c r="I61" s="135"/>
      <c r="J61" s="137" t="s">
        <v>53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54</v>
      </c>
      <c r="E65" s="138"/>
      <c r="F65" s="138"/>
      <c r="G65" s="132" t="s">
        <v>55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52</v>
      </c>
      <c r="E76" s="135"/>
      <c r="F76" s="136" t="s">
        <v>53</v>
      </c>
      <c r="G76" s="134" t="s">
        <v>52</v>
      </c>
      <c r="H76" s="135"/>
      <c r="I76" s="135"/>
      <c r="J76" s="137" t="s">
        <v>53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9" t="str">
        <f>E7</f>
        <v>Kaple Panny Marie Bolestné - dokončení díla</v>
      </c>
      <c r="F85" s="310"/>
      <c r="G85" s="310"/>
      <c r="H85" s="310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110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1" t="str">
        <f>E9</f>
        <v>SO 08 - Úprava okolí kaple</v>
      </c>
      <c r="F87" s="311"/>
      <c r="G87" s="311"/>
      <c r="H87" s="311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Kámen</v>
      </c>
      <c r="G89" s="36"/>
      <c r="H89" s="36"/>
      <c r="I89" s="29" t="s">
        <v>22</v>
      </c>
      <c r="J89" s="66" t="str">
        <f>IF(J12="","",J12)</f>
        <v>4. 7. 2024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40.15" customHeight="1">
      <c r="A91" s="34"/>
      <c r="B91" s="35"/>
      <c r="C91" s="29" t="s">
        <v>24</v>
      </c>
      <c r="D91" s="36"/>
      <c r="E91" s="36"/>
      <c r="F91" s="27" t="str">
        <f>E15</f>
        <v>Kraj Vysočina</v>
      </c>
      <c r="G91" s="36"/>
      <c r="H91" s="36"/>
      <c r="I91" s="29" t="s">
        <v>30</v>
      </c>
      <c r="J91" s="32" t="str">
        <f>E21</f>
        <v>Ing. arch. Martin Laštovička, Husova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114</v>
      </c>
      <c r="D94" s="144"/>
      <c r="E94" s="144"/>
      <c r="F94" s="144"/>
      <c r="G94" s="144"/>
      <c r="H94" s="144"/>
      <c r="I94" s="144"/>
      <c r="J94" s="145" t="s">
        <v>115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116</v>
      </c>
      <c r="D96" s="36"/>
      <c r="E96" s="36"/>
      <c r="F96" s="36"/>
      <c r="G96" s="36"/>
      <c r="H96" s="36"/>
      <c r="I96" s="36"/>
      <c r="J96" s="84">
        <f>J125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117</v>
      </c>
    </row>
    <row r="97" spans="1:31" s="9" customFormat="1" ht="24.95" customHeight="1">
      <c r="B97" s="147"/>
      <c r="C97" s="148"/>
      <c r="D97" s="149" t="s">
        <v>206</v>
      </c>
      <c r="E97" s="150"/>
      <c r="F97" s="150"/>
      <c r="G97" s="150"/>
      <c r="H97" s="150"/>
      <c r="I97" s="150"/>
      <c r="J97" s="151">
        <f>J126</f>
        <v>0</v>
      </c>
      <c r="K97" s="148"/>
      <c r="L97" s="152"/>
    </row>
    <row r="98" spans="1:31" s="15" customFormat="1" ht="19.899999999999999" customHeight="1">
      <c r="B98" s="229"/>
      <c r="C98" s="230"/>
      <c r="D98" s="231" t="s">
        <v>570</v>
      </c>
      <c r="E98" s="232"/>
      <c r="F98" s="232"/>
      <c r="G98" s="232"/>
      <c r="H98" s="232"/>
      <c r="I98" s="232"/>
      <c r="J98" s="233">
        <f>J127</f>
        <v>0</v>
      </c>
      <c r="K98" s="230"/>
      <c r="L98" s="234"/>
    </row>
    <row r="99" spans="1:31" s="15" customFormat="1" ht="19.899999999999999" customHeight="1">
      <c r="B99" s="229"/>
      <c r="C99" s="230"/>
      <c r="D99" s="231" t="s">
        <v>571</v>
      </c>
      <c r="E99" s="232"/>
      <c r="F99" s="232"/>
      <c r="G99" s="232"/>
      <c r="H99" s="232"/>
      <c r="I99" s="232"/>
      <c r="J99" s="233">
        <f>J142</f>
        <v>0</v>
      </c>
      <c r="K99" s="230"/>
      <c r="L99" s="234"/>
    </row>
    <row r="100" spans="1:31" s="15" customFormat="1" ht="19.899999999999999" customHeight="1">
      <c r="B100" s="229"/>
      <c r="C100" s="230"/>
      <c r="D100" s="231" t="s">
        <v>572</v>
      </c>
      <c r="E100" s="232"/>
      <c r="F100" s="232"/>
      <c r="G100" s="232"/>
      <c r="H100" s="232"/>
      <c r="I100" s="232"/>
      <c r="J100" s="233">
        <f>J154</f>
        <v>0</v>
      </c>
      <c r="K100" s="230"/>
      <c r="L100" s="234"/>
    </row>
    <row r="101" spans="1:31" s="15" customFormat="1" ht="19.899999999999999" customHeight="1">
      <c r="B101" s="229"/>
      <c r="C101" s="230"/>
      <c r="D101" s="231" t="s">
        <v>573</v>
      </c>
      <c r="E101" s="232"/>
      <c r="F101" s="232"/>
      <c r="G101" s="232"/>
      <c r="H101" s="232"/>
      <c r="I101" s="232"/>
      <c r="J101" s="233">
        <f>J159</f>
        <v>0</v>
      </c>
      <c r="K101" s="230"/>
      <c r="L101" s="234"/>
    </row>
    <row r="102" spans="1:31" s="15" customFormat="1" ht="19.899999999999999" customHeight="1">
      <c r="B102" s="229"/>
      <c r="C102" s="230"/>
      <c r="D102" s="231" t="s">
        <v>208</v>
      </c>
      <c r="E102" s="232"/>
      <c r="F102" s="232"/>
      <c r="G102" s="232"/>
      <c r="H102" s="232"/>
      <c r="I102" s="232"/>
      <c r="J102" s="233">
        <f>J161</f>
        <v>0</v>
      </c>
      <c r="K102" s="230"/>
      <c r="L102" s="234"/>
    </row>
    <row r="103" spans="1:31" s="15" customFormat="1" ht="19.899999999999999" customHeight="1">
      <c r="B103" s="229"/>
      <c r="C103" s="230"/>
      <c r="D103" s="231" t="s">
        <v>209</v>
      </c>
      <c r="E103" s="232"/>
      <c r="F103" s="232"/>
      <c r="G103" s="232"/>
      <c r="H103" s="232"/>
      <c r="I103" s="232"/>
      <c r="J103" s="233">
        <f>J168</f>
        <v>0</v>
      </c>
      <c r="K103" s="230"/>
      <c r="L103" s="234"/>
    </row>
    <row r="104" spans="1:31" s="15" customFormat="1" ht="19.899999999999999" customHeight="1">
      <c r="B104" s="229"/>
      <c r="C104" s="230"/>
      <c r="D104" s="231" t="s">
        <v>574</v>
      </c>
      <c r="E104" s="232"/>
      <c r="F104" s="232"/>
      <c r="G104" s="232"/>
      <c r="H104" s="232"/>
      <c r="I104" s="232"/>
      <c r="J104" s="233">
        <f>J169</f>
        <v>0</v>
      </c>
      <c r="K104" s="230"/>
      <c r="L104" s="234"/>
    </row>
    <row r="105" spans="1:31" s="15" customFormat="1" ht="19.899999999999999" customHeight="1">
      <c r="B105" s="229"/>
      <c r="C105" s="230"/>
      <c r="D105" s="231" t="s">
        <v>468</v>
      </c>
      <c r="E105" s="232"/>
      <c r="F105" s="232"/>
      <c r="G105" s="232"/>
      <c r="H105" s="232"/>
      <c r="I105" s="232"/>
      <c r="J105" s="233">
        <f>J171</f>
        <v>0</v>
      </c>
      <c r="K105" s="230"/>
      <c r="L105" s="234"/>
    </row>
    <row r="106" spans="1:31" s="2" customFormat="1" ht="21.7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>
      <c r="A107" s="34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pans="1:31" s="2" customFormat="1" ht="6.95" customHeight="1">
      <c r="A111" s="34"/>
      <c r="B111" s="56"/>
      <c r="C111" s="57"/>
      <c r="D111" s="57"/>
      <c r="E111" s="57"/>
      <c r="F111" s="57"/>
      <c r="G111" s="57"/>
      <c r="H111" s="57"/>
      <c r="I111" s="57"/>
      <c r="J111" s="57"/>
      <c r="K111" s="57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24.95" customHeight="1">
      <c r="A112" s="34"/>
      <c r="B112" s="35"/>
      <c r="C112" s="23" t="s">
        <v>123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16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309" t="str">
        <f>E7</f>
        <v>Kaple Panny Marie Bolestné - dokončení díla</v>
      </c>
      <c r="F115" s="310"/>
      <c r="G115" s="310"/>
      <c r="H115" s="310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110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>
      <c r="A117" s="34"/>
      <c r="B117" s="35"/>
      <c r="C117" s="36"/>
      <c r="D117" s="36"/>
      <c r="E117" s="261" t="str">
        <f>E9</f>
        <v>SO 08 - Úprava okolí kaple</v>
      </c>
      <c r="F117" s="311"/>
      <c r="G117" s="311"/>
      <c r="H117" s="311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20</v>
      </c>
      <c r="D119" s="36"/>
      <c r="E119" s="36"/>
      <c r="F119" s="27" t="str">
        <f>F12</f>
        <v>Kámen</v>
      </c>
      <c r="G119" s="36"/>
      <c r="H119" s="36"/>
      <c r="I119" s="29" t="s">
        <v>22</v>
      </c>
      <c r="J119" s="66" t="str">
        <f>IF(J12="","",J12)</f>
        <v>4. 7. 2024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40.15" customHeight="1">
      <c r="A121" s="34"/>
      <c r="B121" s="35"/>
      <c r="C121" s="29" t="s">
        <v>24</v>
      </c>
      <c r="D121" s="36"/>
      <c r="E121" s="36"/>
      <c r="F121" s="27" t="str">
        <f>E15</f>
        <v>Kraj Vysočina</v>
      </c>
      <c r="G121" s="36"/>
      <c r="H121" s="36"/>
      <c r="I121" s="29" t="s">
        <v>30</v>
      </c>
      <c r="J121" s="32" t="str">
        <f>E21</f>
        <v>Ing. arch. Martin Laštovička, Husova 12, Jihlava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" customHeight="1">
      <c r="A122" s="34"/>
      <c r="B122" s="35"/>
      <c r="C122" s="29" t="s">
        <v>28</v>
      </c>
      <c r="D122" s="36"/>
      <c r="E122" s="36"/>
      <c r="F122" s="27" t="str">
        <f>IF(E18="","",E18)</f>
        <v>Vyplň údaj</v>
      </c>
      <c r="G122" s="36"/>
      <c r="H122" s="36"/>
      <c r="I122" s="29" t="s">
        <v>33</v>
      </c>
      <c r="J122" s="32" t="str">
        <f>E24</f>
        <v xml:space="preserve"> 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0" customFormat="1" ht="29.25" customHeight="1">
      <c r="A124" s="153"/>
      <c r="B124" s="154"/>
      <c r="C124" s="155" t="s">
        <v>124</v>
      </c>
      <c r="D124" s="156" t="s">
        <v>62</v>
      </c>
      <c r="E124" s="156" t="s">
        <v>58</v>
      </c>
      <c r="F124" s="156" t="s">
        <v>59</v>
      </c>
      <c r="G124" s="156" t="s">
        <v>125</v>
      </c>
      <c r="H124" s="156" t="s">
        <v>126</v>
      </c>
      <c r="I124" s="156" t="s">
        <v>127</v>
      </c>
      <c r="J124" s="157" t="s">
        <v>115</v>
      </c>
      <c r="K124" s="158" t="s">
        <v>128</v>
      </c>
      <c r="L124" s="159"/>
      <c r="M124" s="75" t="s">
        <v>1</v>
      </c>
      <c r="N124" s="76" t="s">
        <v>41</v>
      </c>
      <c r="O124" s="76" t="s">
        <v>129</v>
      </c>
      <c r="P124" s="76" t="s">
        <v>130</v>
      </c>
      <c r="Q124" s="76" t="s">
        <v>131</v>
      </c>
      <c r="R124" s="76" t="s">
        <v>132</v>
      </c>
      <c r="S124" s="76" t="s">
        <v>133</v>
      </c>
      <c r="T124" s="77" t="s">
        <v>134</v>
      </c>
      <c r="U124" s="153"/>
      <c r="V124" s="153"/>
      <c r="W124" s="153"/>
      <c r="X124" s="153"/>
      <c r="Y124" s="153"/>
      <c r="Z124" s="153"/>
      <c r="AA124" s="153"/>
      <c r="AB124" s="153"/>
      <c r="AC124" s="153"/>
      <c r="AD124" s="153"/>
      <c r="AE124" s="153"/>
    </row>
    <row r="125" spans="1:65" s="2" customFormat="1" ht="22.9" customHeight="1">
      <c r="A125" s="34"/>
      <c r="B125" s="35"/>
      <c r="C125" s="82" t="s">
        <v>135</v>
      </c>
      <c r="D125" s="36"/>
      <c r="E125" s="36"/>
      <c r="F125" s="36"/>
      <c r="G125" s="36"/>
      <c r="H125" s="36"/>
      <c r="I125" s="36"/>
      <c r="J125" s="160">
        <f>BK125</f>
        <v>0</v>
      </c>
      <c r="K125" s="36"/>
      <c r="L125" s="39"/>
      <c r="M125" s="78"/>
      <c r="N125" s="161"/>
      <c r="O125" s="79"/>
      <c r="P125" s="162">
        <f>P126</f>
        <v>0</v>
      </c>
      <c r="Q125" s="79"/>
      <c r="R125" s="162">
        <f>R126</f>
        <v>7.3466000000000004E-2</v>
      </c>
      <c r="S125" s="79"/>
      <c r="T125" s="163">
        <f>T126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76</v>
      </c>
      <c r="AU125" s="17" t="s">
        <v>117</v>
      </c>
      <c r="BK125" s="164">
        <f>BK126</f>
        <v>0</v>
      </c>
    </row>
    <row r="126" spans="1:65" s="11" customFormat="1" ht="25.9" customHeight="1">
      <c r="B126" s="165"/>
      <c r="C126" s="166"/>
      <c r="D126" s="167" t="s">
        <v>76</v>
      </c>
      <c r="E126" s="168" t="s">
        <v>216</v>
      </c>
      <c r="F126" s="168" t="s">
        <v>217</v>
      </c>
      <c r="G126" s="166"/>
      <c r="H126" s="166"/>
      <c r="I126" s="169"/>
      <c r="J126" s="170">
        <f>BK126</f>
        <v>0</v>
      </c>
      <c r="K126" s="166"/>
      <c r="L126" s="171"/>
      <c r="M126" s="172"/>
      <c r="N126" s="173"/>
      <c r="O126" s="173"/>
      <c r="P126" s="174">
        <f>P127+P142+P154+P159+P161+P168+P169+P171</f>
        <v>0</v>
      </c>
      <c r="Q126" s="173"/>
      <c r="R126" s="174">
        <f>R127+R142+R154+R159+R161+R168+R169+R171</f>
        <v>7.3466000000000004E-2</v>
      </c>
      <c r="S126" s="173"/>
      <c r="T126" s="175">
        <f>T127+T142+T154+T159+T161+T168+T169+T171</f>
        <v>0</v>
      </c>
      <c r="AR126" s="176" t="s">
        <v>85</v>
      </c>
      <c r="AT126" s="177" t="s">
        <v>76</v>
      </c>
      <c r="AU126" s="177" t="s">
        <v>77</v>
      </c>
      <c r="AY126" s="176" t="s">
        <v>138</v>
      </c>
      <c r="BK126" s="178">
        <f>BK127+BK142+BK154+BK159+BK161+BK168+BK169+BK171</f>
        <v>0</v>
      </c>
    </row>
    <row r="127" spans="1:65" s="11" customFormat="1" ht="22.9" customHeight="1">
      <c r="B127" s="165"/>
      <c r="C127" s="166"/>
      <c r="D127" s="167" t="s">
        <v>76</v>
      </c>
      <c r="E127" s="235" t="s">
        <v>575</v>
      </c>
      <c r="F127" s="235" t="s">
        <v>576</v>
      </c>
      <c r="G127" s="166"/>
      <c r="H127" s="166"/>
      <c r="I127" s="169"/>
      <c r="J127" s="236">
        <f>BK127</f>
        <v>0</v>
      </c>
      <c r="K127" s="166"/>
      <c r="L127" s="171"/>
      <c r="M127" s="172"/>
      <c r="N127" s="173"/>
      <c r="O127" s="173"/>
      <c r="P127" s="174">
        <f>SUM(P128:P141)</f>
        <v>0</v>
      </c>
      <c r="Q127" s="173"/>
      <c r="R127" s="174">
        <f>SUM(R128:R141)</f>
        <v>0</v>
      </c>
      <c r="S127" s="173"/>
      <c r="T127" s="175">
        <f>SUM(T128:T141)</f>
        <v>0</v>
      </c>
      <c r="AR127" s="176" t="s">
        <v>85</v>
      </c>
      <c r="AT127" s="177" t="s">
        <v>76</v>
      </c>
      <c r="AU127" s="177" t="s">
        <v>85</v>
      </c>
      <c r="AY127" s="176" t="s">
        <v>138</v>
      </c>
      <c r="BK127" s="178">
        <f>SUM(BK128:BK141)</f>
        <v>0</v>
      </c>
    </row>
    <row r="128" spans="1:65" s="2" customFormat="1" ht="24.2" customHeight="1">
      <c r="A128" s="34"/>
      <c r="B128" s="35"/>
      <c r="C128" s="179" t="s">
        <v>237</v>
      </c>
      <c r="D128" s="179" t="s">
        <v>139</v>
      </c>
      <c r="E128" s="180" t="s">
        <v>577</v>
      </c>
      <c r="F128" s="181" t="s">
        <v>578</v>
      </c>
      <c r="G128" s="182" t="s">
        <v>236</v>
      </c>
      <c r="H128" s="183">
        <v>173.23</v>
      </c>
      <c r="I128" s="184"/>
      <c r="J128" s="185">
        <f>ROUND(I128*H128,2)</f>
        <v>0</v>
      </c>
      <c r="K128" s="186"/>
      <c r="L128" s="39"/>
      <c r="M128" s="187" t="s">
        <v>1</v>
      </c>
      <c r="N128" s="188" t="s">
        <v>42</v>
      </c>
      <c r="O128" s="71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1" t="s">
        <v>143</v>
      </c>
      <c r="AT128" s="191" t="s">
        <v>139</v>
      </c>
      <c r="AU128" s="191" t="s">
        <v>87</v>
      </c>
      <c r="AY128" s="17" t="s">
        <v>138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7" t="s">
        <v>85</v>
      </c>
      <c r="BK128" s="192">
        <f>ROUND(I128*H128,2)</f>
        <v>0</v>
      </c>
      <c r="BL128" s="17" t="s">
        <v>143</v>
      </c>
      <c r="BM128" s="191" t="s">
        <v>579</v>
      </c>
    </row>
    <row r="129" spans="1:65" s="12" customFormat="1" ht="11.25">
      <c r="B129" s="193"/>
      <c r="C129" s="194"/>
      <c r="D129" s="195" t="s">
        <v>144</v>
      </c>
      <c r="E129" s="196" t="s">
        <v>1</v>
      </c>
      <c r="F129" s="197" t="s">
        <v>580</v>
      </c>
      <c r="G129" s="194"/>
      <c r="H129" s="198">
        <v>173.23</v>
      </c>
      <c r="I129" s="199"/>
      <c r="J129" s="194"/>
      <c r="K129" s="194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144</v>
      </c>
      <c r="AU129" s="204" t="s">
        <v>87</v>
      </c>
      <c r="AV129" s="12" t="s">
        <v>87</v>
      </c>
      <c r="AW129" s="12" t="s">
        <v>32</v>
      </c>
      <c r="AX129" s="12" t="s">
        <v>77</v>
      </c>
      <c r="AY129" s="204" t="s">
        <v>138</v>
      </c>
    </row>
    <row r="130" spans="1:65" s="13" customFormat="1" ht="11.25">
      <c r="B130" s="205"/>
      <c r="C130" s="206"/>
      <c r="D130" s="195" t="s">
        <v>144</v>
      </c>
      <c r="E130" s="207" t="s">
        <v>1</v>
      </c>
      <c r="F130" s="208" t="s">
        <v>145</v>
      </c>
      <c r="G130" s="206"/>
      <c r="H130" s="209">
        <v>173.23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144</v>
      </c>
      <c r="AU130" s="215" t="s">
        <v>87</v>
      </c>
      <c r="AV130" s="13" t="s">
        <v>143</v>
      </c>
      <c r="AW130" s="13" t="s">
        <v>32</v>
      </c>
      <c r="AX130" s="13" t="s">
        <v>85</v>
      </c>
      <c r="AY130" s="215" t="s">
        <v>138</v>
      </c>
    </row>
    <row r="131" spans="1:65" s="2" customFormat="1" ht="24.2" customHeight="1">
      <c r="A131" s="34"/>
      <c r="B131" s="35"/>
      <c r="C131" s="179" t="s">
        <v>581</v>
      </c>
      <c r="D131" s="179" t="s">
        <v>139</v>
      </c>
      <c r="E131" s="180" t="s">
        <v>582</v>
      </c>
      <c r="F131" s="181" t="s">
        <v>583</v>
      </c>
      <c r="G131" s="182" t="s">
        <v>222</v>
      </c>
      <c r="H131" s="183">
        <v>25.984999999999999</v>
      </c>
      <c r="I131" s="184"/>
      <c r="J131" s="185">
        <f>ROUND(I131*H131,2)</f>
        <v>0</v>
      </c>
      <c r="K131" s="186"/>
      <c r="L131" s="39"/>
      <c r="M131" s="187" t="s">
        <v>1</v>
      </c>
      <c r="N131" s="188" t="s">
        <v>42</v>
      </c>
      <c r="O131" s="71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1" t="s">
        <v>143</v>
      </c>
      <c r="AT131" s="191" t="s">
        <v>139</v>
      </c>
      <c r="AU131" s="191" t="s">
        <v>87</v>
      </c>
      <c r="AY131" s="17" t="s">
        <v>138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7" t="s">
        <v>85</v>
      </c>
      <c r="BK131" s="192">
        <f>ROUND(I131*H131,2)</f>
        <v>0</v>
      </c>
      <c r="BL131" s="17" t="s">
        <v>143</v>
      </c>
      <c r="BM131" s="191" t="s">
        <v>584</v>
      </c>
    </row>
    <row r="132" spans="1:65" s="12" customFormat="1" ht="11.25">
      <c r="B132" s="193"/>
      <c r="C132" s="194"/>
      <c r="D132" s="195" t="s">
        <v>144</v>
      </c>
      <c r="E132" s="196" t="s">
        <v>1</v>
      </c>
      <c r="F132" s="197" t="s">
        <v>585</v>
      </c>
      <c r="G132" s="194"/>
      <c r="H132" s="198">
        <v>25.984999999999999</v>
      </c>
      <c r="I132" s="199"/>
      <c r="J132" s="194"/>
      <c r="K132" s="194"/>
      <c r="L132" s="200"/>
      <c r="M132" s="201"/>
      <c r="N132" s="202"/>
      <c r="O132" s="202"/>
      <c r="P132" s="202"/>
      <c r="Q132" s="202"/>
      <c r="R132" s="202"/>
      <c r="S132" s="202"/>
      <c r="T132" s="203"/>
      <c r="AT132" s="204" t="s">
        <v>144</v>
      </c>
      <c r="AU132" s="204" t="s">
        <v>87</v>
      </c>
      <c r="AV132" s="12" t="s">
        <v>87</v>
      </c>
      <c r="AW132" s="12" t="s">
        <v>32</v>
      </c>
      <c r="AX132" s="12" t="s">
        <v>77</v>
      </c>
      <c r="AY132" s="204" t="s">
        <v>138</v>
      </c>
    </row>
    <row r="133" spans="1:65" s="13" customFormat="1" ht="11.25">
      <c r="B133" s="205"/>
      <c r="C133" s="206"/>
      <c r="D133" s="195" t="s">
        <v>144</v>
      </c>
      <c r="E133" s="207" t="s">
        <v>1</v>
      </c>
      <c r="F133" s="208" t="s">
        <v>145</v>
      </c>
      <c r="G133" s="206"/>
      <c r="H133" s="209">
        <v>25.984999999999999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144</v>
      </c>
      <c r="AU133" s="215" t="s">
        <v>87</v>
      </c>
      <c r="AV133" s="13" t="s">
        <v>143</v>
      </c>
      <c r="AW133" s="13" t="s">
        <v>32</v>
      </c>
      <c r="AX133" s="13" t="s">
        <v>85</v>
      </c>
      <c r="AY133" s="215" t="s">
        <v>138</v>
      </c>
    </row>
    <row r="134" spans="1:65" s="2" customFormat="1" ht="24.2" customHeight="1">
      <c r="A134" s="34"/>
      <c r="B134" s="35"/>
      <c r="C134" s="179" t="s">
        <v>586</v>
      </c>
      <c r="D134" s="179" t="s">
        <v>139</v>
      </c>
      <c r="E134" s="180" t="s">
        <v>587</v>
      </c>
      <c r="F134" s="181" t="s">
        <v>588</v>
      </c>
      <c r="G134" s="182" t="s">
        <v>222</v>
      </c>
      <c r="H134" s="183">
        <v>102.88200000000001</v>
      </c>
      <c r="I134" s="184"/>
      <c r="J134" s="185">
        <f>ROUND(I134*H134,2)</f>
        <v>0</v>
      </c>
      <c r="K134" s="186"/>
      <c r="L134" s="39"/>
      <c r="M134" s="187" t="s">
        <v>1</v>
      </c>
      <c r="N134" s="188" t="s">
        <v>42</v>
      </c>
      <c r="O134" s="71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1" t="s">
        <v>143</v>
      </c>
      <c r="AT134" s="191" t="s">
        <v>139</v>
      </c>
      <c r="AU134" s="191" t="s">
        <v>87</v>
      </c>
      <c r="AY134" s="17" t="s">
        <v>138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7" t="s">
        <v>85</v>
      </c>
      <c r="BK134" s="192">
        <f>ROUND(I134*H134,2)</f>
        <v>0</v>
      </c>
      <c r="BL134" s="17" t="s">
        <v>143</v>
      </c>
      <c r="BM134" s="191" t="s">
        <v>589</v>
      </c>
    </row>
    <row r="135" spans="1:65" s="12" customFormat="1" ht="22.5">
      <c r="B135" s="193"/>
      <c r="C135" s="194"/>
      <c r="D135" s="195" t="s">
        <v>144</v>
      </c>
      <c r="E135" s="196" t="s">
        <v>1</v>
      </c>
      <c r="F135" s="197" t="s">
        <v>590</v>
      </c>
      <c r="G135" s="194"/>
      <c r="H135" s="198">
        <v>8.6620000000000008</v>
      </c>
      <c r="I135" s="199"/>
      <c r="J135" s="194"/>
      <c r="K135" s="194"/>
      <c r="L135" s="200"/>
      <c r="M135" s="201"/>
      <c r="N135" s="202"/>
      <c r="O135" s="202"/>
      <c r="P135" s="202"/>
      <c r="Q135" s="202"/>
      <c r="R135" s="202"/>
      <c r="S135" s="202"/>
      <c r="T135" s="203"/>
      <c r="AT135" s="204" t="s">
        <v>144</v>
      </c>
      <c r="AU135" s="204" t="s">
        <v>87</v>
      </c>
      <c r="AV135" s="12" t="s">
        <v>87</v>
      </c>
      <c r="AW135" s="12" t="s">
        <v>32</v>
      </c>
      <c r="AX135" s="12" t="s">
        <v>77</v>
      </c>
      <c r="AY135" s="204" t="s">
        <v>138</v>
      </c>
    </row>
    <row r="136" spans="1:65" s="12" customFormat="1" ht="22.5">
      <c r="B136" s="193"/>
      <c r="C136" s="194"/>
      <c r="D136" s="195" t="s">
        <v>144</v>
      </c>
      <c r="E136" s="196" t="s">
        <v>1</v>
      </c>
      <c r="F136" s="197" t="s">
        <v>591</v>
      </c>
      <c r="G136" s="194"/>
      <c r="H136" s="198">
        <v>34.646000000000001</v>
      </c>
      <c r="I136" s="199"/>
      <c r="J136" s="194"/>
      <c r="K136" s="194"/>
      <c r="L136" s="200"/>
      <c r="M136" s="201"/>
      <c r="N136" s="202"/>
      <c r="O136" s="202"/>
      <c r="P136" s="202"/>
      <c r="Q136" s="202"/>
      <c r="R136" s="202"/>
      <c r="S136" s="202"/>
      <c r="T136" s="203"/>
      <c r="AT136" s="204" t="s">
        <v>144</v>
      </c>
      <c r="AU136" s="204" t="s">
        <v>87</v>
      </c>
      <c r="AV136" s="12" t="s">
        <v>87</v>
      </c>
      <c r="AW136" s="12" t="s">
        <v>32</v>
      </c>
      <c r="AX136" s="12" t="s">
        <v>77</v>
      </c>
      <c r="AY136" s="204" t="s">
        <v>138</v>
      </c>
    </row>
    <row r="137" spans="1:65" s="12" customFormat="1" ht="22.5">
      <c r="B137" s="193"/>
      <c r="C137" s="194"/>
      <c r="D137" s="195" t="s">
        <v>144</v>
      </c>
      <c r="E137" s="196" t="s">
        <v>1</v>
      </c>
      <c r="F137" s="197" t="s">
        <v>592</v>
      </c>
      <c r="G137" s="194"/>
      <c r="H137" s="198">
        <v>59.573999999999998</v>
      </c>
      <c r="I137" s="199"/>
      <c r="J137" s="194"/>
      <c r="K137" s="194"/>
      <c r="L137" s="200"/>
      <c r="M137" s="201"/>
      <c r="N137" s="202"/>
      <c r="O137" s="202"/>
      <c r="P137" s="202"/>
      <c r="Q137" s="202"/>
      <c r="R137" s="202"/>
      <c r="S137" s="202"/>
      <c r="T137" s="203"/>
      <c r="AT137" s="204" t="s">
        <v>144</v>
      </c>
      <c r="AU137" s="204" t="s">
        <v>87</v>
      </c>
      <c r="AV137" s="12" t="s">
        <v>87</v>
      </c>
      <c r="AW137" s="12" t="s">
        <v>32</v>
      </c>
      <c r="AX137" s="12" t="s">
        <v>77</v>
      </c>
      <c r="AY137" s="204" t="s">
        <v>138</v>
      </c>
    </row>
    <row r="138" spans="1:65" s="13" customFormat="1" ht="11.25">
      <c r="B138" s="205"/>
      <c r="C138" s="206"/>
      <c r="D138" s="195" t="s">
        <v>144</v>
      </c>
      <c r="E138" s="207" t="s">
        <v>1</v>
      </c>
      <c r="F138" s="208" t="s">
        <v>145</v>
      </c>
      <c r="G138" s="206"/>
      <c r="H138" s="209">
        <v>102.88200000000001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144</v>
      </c>
      <c r="AU138" s="215" t="s">
        <v>87</v>
      </c>
      <c r="AV138" s="13" t="s">
        <v>143</v>
      </c>
      <c r="AW138" s="13" t="s">
        <v>32</v>
      </c>
      <c r="AX138" s="13" t="s">
        <v>85</v>
      </c>
      <c r="AY138" s="215" t="s">
        <v>138</v>
      </c>
    </row>
    <row r="139" spans="1:65" s="2" customFormat="1" ht="24.2" customHeight="1">
      <c r="A139" s="34"/>
      <c r="B139" s="35"/>
      <c r="C139" s="179" t="s">
        <v>242</v>
      </c>
      <c r="D139" s="179" t="s">
        <v>139</v>
      </c>
      <c r="E139" s="180" t="s">
        <v>593</v>
      </c>
      <c r="F139" s="181" t="s">
        <v>594</v>
      </c>
      <c r="G139" s="182" t="s">
        <v>236</v>
      </c>
      <c r="H139" s="183">
        <v>397.19</v>
      </c>
      <c r="I139" s="184"/>
      <c r="J139" s="185">
        <f>ROUND(I139*H139,2)</f>
        <v>0</v>
      </c>
      <c r="K139" s="186"/>
      <c r="L139" s="39"/>
      <c r="M139" s="187" t="s">
        <v>1</v>
      </c>
      <c r="N139" s="188" t="s">
        <v>42</v>
      </c>
      <c r="O139" s="71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1" t="s">
        <v>143</v>
      </c>
      <c r="AT139" s="191" t="s">
        <v>139</v>
      </c>
      <c r="AU139" s="191" t="s">
        <v>87</v>
      </c>
      <c r="AY139" s="17" t="s">
        <v>138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7" t="s">
        <v>85</v>
      </c>
      <c r="BK139" s="192">
        <f>ROUND(I139*H139,2)</f>
        <v>0</v>
      </c>
      <c r="BL139" s="17" t="s">
        <v>143</v>
      </c>
      <c r="BM139" s="191" t="s">
        <v>595</v>
      </c>
    </row>
    <row r="140" spans="1:65" s="12" customFormat="1" ht="11.25">
      <c r="B140" s="193"/>
      <c r="C140" s="194"/>
      <c r="D140" s="195" t="s">
        <v>144</v>
      </c>
      <c r="E140" s="196" t="s">
        <v>1</v>
      </c>
      <c r="F140" s="197" t="s">
        <v>596</v>
      </c>
      <c r="G140" s="194"/>
      <c r="H140" s="198">
        <v>397.19</v>
      </c>
      <c r="I140" s="199"/>
      <c r="J140" s="194"/>
      <c r="K140" s="194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144</v>
      </c>
      <c r="AU140" s="204" t="s">
        <v>87</v>
      </c>
      <c r="AV140" s="12" t="s">
        <v>87</v>
      </c>
      <c r="AW140" s="12" t="s">
        <v>32</v>
      </c>
      <c r="AX140" s="12" t="s">
        <v>77</v>
      </c>
      <c r="AY140" s="204" t="s">
        <v>138</v>
      </c>
    </row>
    <row r="141" spans="1:65" s="13" customFormat="1" ht="11.25">
      <c r="B141" s="205"/>
      <c r="C141" s="206"/>
      <c r="D141" s="195" t="s">
        <v>144</v>
      </c>
      <c r="E141" s="207" t="s">
        <v>1</v>
      </c>
      <c r="F141" s="208" t="s">
        <v>145</v>
      </c>
      <c r="G141" s="206"/>
      <c r="H141" s="209">
        <v>397.19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144</v>
      </c>
      <c r="AU141" s="215" t="s">
        <v>87</v>
      </c>
      <c r="AV141" s="13" t="s">
        <v>143</v>
      </c>
      <c r="AW141" s="13" t="s">
        <v>32</v>
      </c>
      <c r="AX141" s="13" t="s">
        <v>85</v>
      </c>
      <c r="AY141" s="215" t="s">
        <v>138</v>
      </c>
    </row>
    <row r="142" spans="1:65" s="11" customFormat="1" ht="22.9" customHeight="1">
      <c r="B142" s="165"/>
      <c r="C142" s="166"/>
      <c r="D142" s="167" t="s">
        <v>76</v>
      </c>
      <c r="E142" s="235" t="s">
        <v>385</v>
      </c>
      <c r="F142" s="235" t="s">
        <v>597</v>
      </c>
      <c r="G142" s="166"/>
      <c r="H142" s="166"/>
      <c r="I142" s="169"/>
      <c r="J142" s="236">
        <f>BK142</f>
        <v>0</v>
      </c>
      <c r="K142" s="166"/>
      <c r="L142" s="171"/>
      <c r="M142" s="172"/>
      <c r="N142" s="173"/>
      <c r="O142" s="173"/>
      <c r="P142" s="174">
        <f>SUM(P143:P153)</f>
        <v>0</v>
      </c>
      <c r="Q142" s="173"/>
      <c r="R142" s="174">
        <f>SUM(R143:R153)</f>
        <v>4.1886000000000007E-2</v>
      </c>
      <c r="S142" s="173"/>
      <c r="T142" s="175">
        <f>SUM(T143:T153)</f>
        <v>0</v>
      </c>
      <c r="AR142" s="176" t="s">
        <v>85</v>
      </c>
      <c r="AT142" s="177" t="s">
        <v>76</v>
      </c>
      <c r="AU142" s="177" t="s">
        <v>85</v>
      </c>
      <c r="AY142" s="176" t="s">
        <v>138</v>
      </c>
      <c r="BK142" s="178">
        <f>SUM(BK143:BK153)</f>
        <v>0</v>
      </c>
    </row>
    <row r="143" spans="1:65" s="2" customFormat="1" ht="33" customHeight="1">
      <c r="A143" s="34"/>
      <c r="B143" s="35"/>
      <c r="C143" s="179" t="s">
        <v>389</v>
      </c>
      <c r="D143" s="179" t="s">
        <v>139</v>
      </c>
      <c r="E143" s="180" t="s">
        <v>598</v>
      </c>
      <c r="F143" s="181" t="s">
        <v>599</v>
      </c>
      <c r="G143" s="182" t="s">
        <v>236</v>
      </c>
      <c r="H143" s="183">
        <v>650</v>
      </c>
      <c r="I143" s="184"/>
      <c r="J143" s="185">
        <f>ROUND(I143*H143,2)</f>
        <v>0</v>
      </c>
      <c r="K143" s="186"/>
      <c r="L143" s="39"/>
      <c r="M143" s="187" t="s">
        <v>1</v>
      </c>
      <c r="N143" s="188" t="s">
        <v>42</v>
      </c>
      <c r="O143" s="71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1" t="s">
        <v>143</v>
      </c>
      <c r="AT143" s="191" t="s">
        <v>139</v>
      </c>
      <c r="AU143" s="191" t="s">
        <v>87</v>
      </c>
      <c r="AY143" s="17" t="s">
        <v>138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7" t="s">
        <v>85</v>
      </c>
      <c r="BK143" s="192">
        <f>ROUND(I143*H143,2)</f>
        <v>0</v>
      </c>
      <c r="BL143" s="17" t="s">
        <v>143</v>
      </c>
      <c r="BM143" s="191" t="s">
        <v>509</v>
      </c>
    </row>
    <row r="144" spans="1:65" s="2" customFormat="1" ht="16.5" customHeight="1">
      <c r="A144" s="34"/>
      <c r="B144" s="35"/>
      <c r="C144" s="179" t="s">
        <v>454</v>
      </c>
      <c r="D144" s="179" t="s">
        <v>139</v>
      </c>
      <c r="E144" s="180" t="s">
        <v>600</v>
      </c>
      <c r="F144" s="181" t="s">
        <v>601</v>
      </c>
      <c r="G144" s="182" t="s">
        <v>602</v>
      </c>
      <c r="H144" s="183">
        <v>4</v>
      </c>
      <c r="I144" s="184"/>
      <c r="J144" s="185">
        <f>ROUND(I144*H144,2)</f>
        <v>0</v>
      </c>
      <c r="K144" s="186"/>
      <c r="L144" s="39"/>
      <c r="M144" s="187" t="s">
        <v>1</v>
      </c>
      <c r="N144" s="188" t="s">
        <v>42</v>
      </c>
      <c r="O144" s="71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1" t="s">
        <v>143</v>
      </c>
      <c r="AT144" s="191" t="s">
        <v>139</v>
      </c>
      <c r="AU144" s="191" t="s">
        <v>87</v>
      </c>
      <c r="AY144" s="17" t="s">
        <v>138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7" t="s">
        <v>85</v>
      </c>
      <c r="BK144" s="192">
        <f>ROUND(I144*H144,2)</f>
        <v>0</v>
      </c>
      <c r="BL144" s="17" t="s">
        <v>143</v>
      </c>
      <c r="BM144" s="191" t="s">
        <v>603</v>
      </c>
    </row>
    <row r="145" spans="1:65" s="2" customFormat="1" ht="21.75" customHeight="1">
      <c r="A145" s="34"/>
      <c r="B145" s="35"/>
      <c r="C145" s="179" t="s">
        <v>459</v>
      </c>
      <c r="D145" s="179" t="s">
        <v>139</v>
      </c>
      <c r="E145" s="180" t="s">
        <v>604</v>
      </c>
      <c r="F145" s="181" t="s">
        <v>605</v>
      </c>
      <c r="G145" s="182" t="s">
        <v>236</v>
      </c>
      <c r="H145" s="183">
        <v>1300</v>
      </c>
      <c r="I145" s="184"/>
      <c r="J145" s="185">
        <f>ROUND(I145*H145,2)</f>
        <v>0</v>
      </c>
      <c r="K145" s="186"/>
      <c r="L145" s="39"/>
      <c r="M145" s="187" t="s">
        <v>1</v>
      </c>
      <c r="N145" s="188" t="s">
        <v>42</v>
      </c>
      <c r="O145" s="71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1" t="s">
        <v>143</v>
      </c>
      <c r="AT145" s="191" t="s">
        <v>139</v>
      </c>
      <c r="AU145" s="191" t="s">
        <v>87</v>
      </c>
      <c r="AY145" s="17" t="s">
        <v>138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7" t="s">
        <v>85</v>
      </c>
      <c r="BK145" s="192">
        <f>ROUND(I145*H145,2)</f>
        <v>0</v>
      </c>
      <c r="BL145" s="17" t="s">
        <v>143</v>
      </c>
      <c r="BM145" s="191" t="s">
        <v>606</v>
      </c>
    </row>
    <row r="146" spans="1:65" s="2" customFormat="1" ht="21.75" customHeight="1">
      <c r="A146" s="34"/>
      <c r="B146" s="35"/>
      <c r="C146" s="179" t="s">
        <v>392</v>
      </c>
      <c r="D146" s="179" t="s">
        <v>139</v>
      </c>
      <c r="E146" s="180" t="s">
        <v>607</v>
      </c>
      <c r="F146" s="181" t="s">
        <v>608</v>
      </c>
      <c r="G146" s="182" t="s">
        <v>236</v>
      </c>
      <c r="H146" s="183">
        <v>1300</v>
      </c>
      <c r="I146" s="184"/>
      <c r="J146" s="185">
        <f>ROUND(I146*H146,2)</f>
        <v>0</v>
      </c>
      <c r="K146" s="186"/>
      <c r="L146" s="39"/>
      <c r="M146" s="187" t="s">
        <v>1</v>
      </c>
      <c r="N146" s="188" t="s">
        <v>42</v>
      </c>
      <c r="O146" s="71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1" t="s">
        <v>143</v>
      </c>
      <c r="AT146" s="191" t="s">
        <v>139</v>
      </c>
      <c r="AU146" s="191" t="s">
        <v>87</v>
      </c>
      <c r="AY146" s="17" t="s">
        <v>138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7" t="s">
        <v>85</v>
      </c>
      <c r="BK146" s="192">
        <f>ROUND(I146*H146,2)</f>
        <v>0</v>
      </c>
      <c r="BL146" s="17" t="s">
        <v>143</v>
      </c>
      <c r="BM146" s="191" t="s">
        <v>335</v>
      </c>
    </row>
    <row r="147" spans="1:65" s="2" customFormat="1" ht="24.2" customHeight="1">
      <c r="A147" s="34"/>
      <c r="B147" s="35"/>
      <c r="C147" s="179" t="s">
        <v>511</v>
      </c>
      <c r="D147" s="179" t="s">
        <v>139</v>
      </c>
      <c r="E147" s="180" t="s">
        <v>609</v>
      </c>
      <c r="F147" s="181" t="s">
        <v>610</v>
      </c>
      <c r="G147" s="182" t="s">
        <v>236</v>
      </c>
      <c r="H147" s="183">
        <v>1047.1600000000001</v>
      </c>
      <c r="I147" s="184"/>
      <c r="J147" s="185">
        <f>ROUND(I147*H147,2)</f>
        <v>0</v>
      </c>
      <c r="K147" s="186"/>
      <c r="L147" s="39"/>
      <c r="M147" s="187" t="s">
        <v>1</v>
      </c>
      <c r="N147" s="188" t="s">
        <v>42</v>
      </c>
      <c r="O147" s="71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1" t="s">
        <v>143</v>
      </c>
      <c r="AT147" s="191" t="s">
        <v>139</v>
      </c>
      <c r="AU147" s="191" t="s">
        <v>87</v>
      </c>
      <c r="AY147" s="17" t="s">
        <v>138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7" t="s">
        <v>85</v>
      </c>
      <c r="BK147" s="192">
        <f>ROUND(I147*H147,2)</f>
        <v>0</v>
      </c>
      <c r="BL147" s="17" t="s">
        <v>143</v>
      </c>
      <c r="BM147" s="191" t="s">
        <v>611</v>
      </c>
    </row>
    <row r="148" spans="1:65" s="12" customFormat="1" ht="11.25">
      <c r="B148" s="193"/>
      <c r="C148" s="194"/>
      <c r="D148" s="195" t="s">
        <v>144</v>
      </c>
      <c r="E148" s="196" t="s">
        <v>1</v>
      </c>
      <c r="F148" s="197" t="s">
        <v>612</v>
      </c>
      <c r="G148" s="194"/>
      <c r="H148" s="198">
        <v>1047.1600000000001</v>
      </c>
      <c r="I148" s="199"/>
      <c r="J148" s="194"/>
      <c r="K148" s="194"/>
      <c r="L148" s="200"/>
      <c r="M148" s="201"/>
      <c r="N148" s="202"/>
      <c r="O148" s="202"/>
      <c r="P148" s="202"/>
      <c r="Q148" s="202"/>
      <c r="R148" s="202"/>
      <c r="S148" s="202"/>
      <c r="T148" s="203"/>
      <c r="AT148" s="204" t="s">
        <v>144</v>
      </c>
      <c r="AU148" s="204" t="s">
        <v>87</v>
      </c>
      <c r="AV148" s="12" t="s">
        <v>87</v>
      </c>
      <c r="AW148" s="12" t="s">
        <v>32</v>
      </c>
      <c r="AX148" s="12" t="s">
        <v>77</v>
      </c>
      <c r="AY148" s="204" t="s">
        <v>138</v>
      </c>
    </row>
    <row r="149" spans="1:65" s="13" customFormat="1" ht="11.25">
      <c r="B149" s="205"/>
      <c r="C149" s="206"/>
      <c r="D149" s="195" t="s">
        <v>144</v>
      </c>
      <c r="E149" s="207" t="s">
        <v>1</v>
      </c>
      <c r="F149" s="208" t="s">
        <v>145</v>
      </c>
      <c r="G149" s="206"/>
      <c r="H149" s="209">
        <v>1047.1600000000001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144</v>
      </c>
      <c r="AU149" s="215" t="s">
        <v>87</v>
      </c>
      <c r="AV149" s="13" t="s">
        <v>143</v>
      </c>
      <c r="AW149" s="13" t="s">
        <v>32</v>
      </c>
      <c r="AX149" s="13" t="s">
        <v>85</v>
      </c>
      <c r="AY149" s="215" t="s">
        <v>138</v>
      </c>
    </row>
    <row r="150" spans="1:65" s="2" customFormat="1" ht="16.5" customHeight="1">
      <c r="A150" s="34"/>
      <c r="B150" s="35"/>
      <c r="C150" s="179" t="s">
        <v>223</v>
      </c>
      <c r="D150" s="179" t="s">
        <v>139</v>
      </c>
      <c r="E150" s="180" t="s">
        <v>613</v>
      </c>
      <c r="F150" s="181" t="s">
        <v>614</v>
      </c>
      <c r="G150" s="182" t="s">
        <v>615</v>
      </c>
      <c r="H150" s="183">
        <v>41.886000000000003</v>
      </c>
      <c r="I150" s="184"/>
      <c r="J150" s="185">
        <f>ROUND(I150*H150,2)</f>
        <v>0</v>
      </c>
      <c r="K150" s="186"/>
      <c r="L150" s="39"/>
      <c r="M150" s="187" t="s">
        <v>1</v>
      </c>
      <c r="N150" s="188" t="s">
        <v>42</v>
      </c>
      <c r="O150" s="71"/>
      <c r="P150" s="189">
        <f>O150*H150</f>
        <v>0</v>
      </c>
      <c r="Q150" s="189">
        <v>1E-3</v>
      </c>
      <c r="R150" s="189">
        <f>Q150*H150</f>
        <v>4.1886000000000007E-2</v>
      </c>
      <c r="S150" s="189">
        <v>0</v>
      </c>
      <c r="T150" s="19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1" t="s">
        <v>143</v>
      </c>
      <c r="AT150" s="191" t="s">
        <v>139</v>
      </c>
      <c r="AU150" s="191" t="s">
        <v>87</v>
      </c>
      <c r="AY150" s="17" t="s">
        <v>138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7" t="s">
        <v>85</v>
      </c>
      <c r="BK150" s="192">
        <f>ROUND(I150*H150,2)</f>
        <v>0</v>
      </c>
      <c r="BL150" s="17" t="s">
        <v>143</v>
      </c>
      <c r="BM150" s="191" t="s">
        <v>616</v>
      </c>
    </row>
    <row r="151" spans="1:65" s="12" customFormat="1" ht="11.25">
      <c r="B151" s="193"/>
      <c r="C151" s="194"/>
      <c r="D151" s="195" t="s">
        <v>144</v>
      </c>
      <c r="E151" s="196" t="s">
        <v>1</v>
      </c>
      <c r="F151" s="197" t="s">
        <v>612</v>
      </c>
      <c r="G151" s="194"/>
      <c r="H151" s="198">
        <v>1047.1600000000001</v>
      </c>
      <c r="I151" s="199"/>
      <c r="J151" s="194"/>
      <c r="K151" s="194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144</v>
      </c>
      <c r="AU151" s="204" t="s">
        <v>87</v>
      </c>
      <c r="AV151" s="12" t="s">
        <v>87</v>
      </c>
      <c r="AW151" s="12" t="s">
        <v>32</v>
      </c>
      <c r="AX151" s="12" t="s">
        <v>77</v>
      </c>
      <c r="AY151" s="204" t="s">
        <v>138</v>
      </c>
    </row>
    <row r="152" spans="1:65" s="13" customFormat="1" ht="11.25">
      <c r="B152" s="205"/>
      <c r="C152" s="206"/>
      <c r="D152" s="195" t="s">
        <v>144</v>
      </c>
      <c r="E152" s="207" t="s">
        <v>1</v>
      </c>
      <c r="F152" s="208" t="s">
        <v>145</v>
      </c>
      <c r="G152" s="206"/>
      <c r="H152" s="209">
        <v>1047.1600000000001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144</v>
      </c>
      <c r="AU152" s="215" t="s">
        <v>87</v>
      </c>
      <c r="AV152" s="13" t="s">
        <v>143</v>
      </c>
      <c r="AW152" s="13" t="s">
        <v>32</v>
      </c>
      <c r="AX152" s="13" t="s">
        <v>85</v>
      </c>
      <c r="AY152" s="215" t="s">
        <v>138</v>
      </c>
    </row>
    <row r="153" spans="1:65" s="12" customFormat="1" ht="11.25">
      <c r="B153" s="193"/>
      <c r="C153" s="194"/>
      <c r="D153" s="195" t="s">
        <v>144</v>
      </c>
      <c r="E153" s="194"/>
      <c r="F153" s="197" t="s">
        <v>617</v>
      </c>
      <c r="G153" s="194"/>
      <c r="H153" s="198">
        <v>41.886000000000003</v>
      </c>
      <c r="I153" s="199"/>
      <c r="J153" s="194"/>
      <c r="K153" s="194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144</v>
      </c>
      <c r="AU153" s="204" t="s">
        <v>87</v>
      </c>
      <c r="AV153" s="12" t="s">
        <v>87</v>
      </c>
      <c r="AW153" s="12" t="s">
        <v>4</v>
      </c>
      <c r="AX153" s="12" t="s">
        <v>85</v>
      </c>
      <c r="AY153" s="204" t="s">
        <v>138</v>
      </c>
    </row>
    <row r="154" spans="1:65" s="11" customFormat="1" ht="22.9" customHeight="1">
      <c r="B154" s="165"/>
      <c r="C154" s="166"/>
      <c r="D154" s="167" t="s">
        <v>76</v>
      </c>
      <c r="E154" s="235" t="s">
        <v>395</v>
      </c>
      <c r="F154" s="235" t="s">
        <v>618</v>
      </c>
      <c r="G154" s="166"/>
      <c r="H154" s="166"/>
      <c r="I154" s="169"/>
      <c r="J154" s="236">
        <f>BK154</f>
        <v>0</v>
      </c>
      <c r="K154" s="166"/>
      <c r="L154" s="171"/>
      <c r="M154" s="172"/>
      <c r="N154" s="173"/>
      <c r="O154" s="173"/>
      <c r="P154" s="174">
        <f>SUM(P155:P158)</f>
        <v>0</v>
      </c>
      <c r="Q154" s="173"/>
      <c r="R154" s="174">
        <f>SUM(R155:R158)</f>
        <v>0</v>
      </c>
      <c r="S154" s="173"/>
      <c r="T154" s="175">
        <f>SUM(T155:T158)</f>
        <v>0</v>
      </c>
      <c r="AR154" s="176" t="s">
        <v>85</v>
      </c>
      <c r="AT154" s="177" t="s">
        <v>76</v>
      </c>
      <c r="AU154" s="177" t="s">
        <v>85</v>
      </c>
      <c r="AY154" s="176" t="s">
        <v>138</v>
      </c>
      <c r="BK154" s="178">
        <f>SUM(BK155:BK158)</f>
        <v>0</v>
      </c>
    </row>
    <row r="155" spans="1:65" s="2" customFormat="1" ht="21.75" customHeight="1">
      <c r="A155" s="34"/>
      <c r="B155" s="35"/>
      <c r="C155" s="179" t="s">
        <v>619</v>
      </c>
      <c r="D155" s="179" t="s">
        <v>139</v>
      </c>
      <c r="E155" s="180" t="s">
        <v>620</v>
      </c>
      <c r="F155" s="181" t="s">
        <v>621</v>
      </c>
      <c r="G155" s="182" t="s">
        <v>255</v>
      </c>
      <c r="H155" s="183">
        <v>2</v>
      </c>
      <c r="I155" s="184"/>
      <c r="J155" s="185">
        <f>ROUND(I155*H155,2)</f>
        <v>0</v>
      </c>
      <c r="K155" s="186"/>
      <c r="L155" s="39"/>
      <c r="M155" s="187" t="s">
        <v>1</v>
      </c>
      <c r="N155" s="188" t="s">
        <v>42</v>
      </c>
      <c r="O155" s="71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1" t="s">
        <v>143</v>
      </c>
      <c r="AT155" s="191" t="s">
        <v>139</v>
      </c>
      <c r="AU155" s="191" t="s">
        <v>87</v>
      </c>
      <c r="AY155" s="17" t="s">
        <v>138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7" t="s">
        <v>85</v>
      </c>
      <c r="BK155" s="192">
        <f>ROUND(I155*H155,2)</f>
        <v>0</v>
      </c>
      <c r="BL155" s="17" t="s">
        <v>143</v>
      </c>
      <c r="BM155" s="191" t="s">
        <v>622</v>
      </c>
    </row>
    <row r="156" spans="1:65" s="14" customFormat="1" ht="11.25">
      <c r="B156" s="216"/>
      <c r="C156" s="217"/>
      <c r="D156" s="195" t="s">
        <v>144</v>
      </c>
      <c r="E156" s="218" t="s">
        <v>1</v>
      </c>
      <c r="F156" s="219" t="s">
        <v>623</v>
      </c>
      <c r="G156" s="217"/>
      <c r="H156" s="218" t="s">
        <v>1</v>
      </c>
      <c r="I156" s="220"/>
      <c r="J156" s="217"/>
      <c r="K156" s="217"/>
      <c r="L156" s="221"/>
      <c r="M156" s="222"/>
      <c r="N156" s="223"/>
      <c r="O156" s="223"/>
      <c r="P156" s="223"/>
      <c r="Q156" s="223"/>
      <c r="R156" s="223"/>
      <c r="S156" s="223"/>
      <c r="T156" s="224"/>
      <c r="AT156" s="225" t="s">
        <v>144</v>
      </c>
      <c r="AU156" s="225" t="s">
        <v>87</v>
      </c>
      <c r="AV156" s="14" t="s">
        <v>85</v>
      </c>
      <c r="AW156" s="14" t="s">
        <v>32</v>
      </c>
      <c r="AX156" s="14" t="s">
        <v>77</v>
      </c>
      <c r="AY156" s="225" t="s">
        <v>138</v>
      </c>
    </row>
    <row r="157" spans="1:65" s="12" customFormat="1" ht="11.25">
      <c r="B157" s="193"/>
      <c r="C157" s="194"/>
      <c r="D157" s="195" t="s">
        <v>144</v>
      </c>
      <c r="E157" s="196" t="s">
        <v>1</v>
      </c>
      <c r="F157" s="197" t="s">
        <v>87</v>
      </c>
      <c r="G157" s="194"/>
      <c r="H157" s="198">
        <v>2</v>
      </c>
      <c r="I157" s="199"/>
      <c r="J157" s="194"/>
      <c r="K157" s="194"/>
      <c r="L157" s="200"/>
      <c r="M157" s="201"/>
      <c r="N157" s="202"/>
      <c r="O157" s="202"/>
      <c r="P157" s="202"/>
      <c r="Q157" s="202"/>
      <c r="R157" s="202"/>
      <c r="S157" s="202"/>
      <c r="T157" s="203"/>
      <c r="AT157" s="204" t="s">
        <v>144</v>
      </c>
      <c r="AU157" s="204" t="s">
        <v>87</v>
      </c>
      <c r="AV157" s="12" t="s">
        <v>87</v>
      </c>
      <c r="AW157" s="12" t="s">
        <v>32</v>
      </c>
      <c r="AX157" s="12" t="s">
        <v>77</v>
      </c>
      <c r="AY157" s="204" t="s">
        <v>138</v>
      </c>
    </row>
    <row r="158" spans="1:65" s="13" customFormat="1" ht="11.25">
      <c r="B158" s="205"/>
      <c r="C158" s="206"/>
      <c r="D158" s="195" t="s">
        <v>144</v>
      </c>
      <c r="E158" s="207" t="s">
        <v>1</v>
      </c>
      <c r="F158" s="208" t="s">
        <v>145</v>
      </c>
      <c r="G158" s="206"/>
      <c r="H158" s="209">
        <v>2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144</v>
      </c>
      <c r="AU158" s="215" t="s">
        <v>87</v>
      </c>
      <c r="AV158" s="13" t="s">
        <v>143</v>
      </c>
      <c r="AW158" s="13" t="s">
        <v>32</v>
      </c>
      <c r="AX158" s="13" t="s">
        <v>85</v>
      </c>
      <c r="AY158" s="215" t="s">
        <v>138</v>
      </c>
    </row>
    <row r="159" spans="1:65" s="11" customFormat="1" ht="22.9" customHeight="1">
      <c r="B159" s="165"/>
      <c r="C159" s="166"/>
      <c r="D159" s="167" t="s">
        <v>76</v>
      </c>
      <c r="E159" s="235" t="s">
        <v>143</v>
      </c>
      <c r="F159" s="235" t="s">
        <v>624</v>
      </c>
      <c r="G159" s="166"/>
      <c r="H159" s="166"/>
      <c r="I159" s="169"/>
      <c r="J159" s="236">
        <f>BK159</f>
        <v>0</v>
      </c>
      <c r="K159" s="166"/>
      <c r="L159" s="171"/>
      <c r="M159" s="172"/>
      <c r="N159" s="173"/>
      <c r="O159" s="173"/>
      <c r="P159" s="174">
        <f>P160</f>
        <v>0</v>
      </c>
      <c r="Q159" s="173"/>
      <c r="R159" s="174">
        <f>R160</f>
        <v>3.1579999999999997E-2</v>
      </c>
      <c r="S159" s="173"/>
      <c r="T159" s="175">
        <f>T160</f>
        <v>0</v>
      </c>
      <c r="AR159" s="176" t="s">
        <v>85</v>
      </c>
      <c r="AT159" s="177" t="s">
        <v>76</v>
      </c>
      <c r="AU159" s="177" t="s">
        <v>85</v>
      </c>
      <c r="AY159" s="176" t="s">
        <v>138</v>
      </c>
      <c r="BK159" s="178">
        <f>BK160</f>
        <v>0</v>
      </c>
    </row>
    <row r="160" spans="1:65" s="2" customFormat="1" ht="24.2" customHeight="1">
      <c r="A160" s="34"/>
      <c r="B160" s="35"/>
      <c r="C160" s="179" t="s">
        <v>334</v>
      </c>
      <c r="D160" s="179" t="s">
        <v>139</v>
      </c>
      <c r="E160" s="180" t="s">
        <v>625</v>
      </c>
      <c r="F160" s="181" t="s">
        <v>626</v>
      </c>
      <c r="G160" s="182" t="s">
        <v>142</v>
      </c>
      <c r="H160" s="183">
        <v>1</v>
      </c>
      <c r="I160" s="184"/>
      <c r="J160" s="185">
        <f>ROUND(I160*H160,2)</f>
        <v>0</v>
      </c>
      <c r="K160" s="186"/>
      <c r="L160" s="39"/>
      <c r="M160" s="187" t="s">
        <v>1</v>
      </c>
      <c r="N160" s="188" t="s">
        <v>42</v>
      </c>
      <c r="O160" s="71"/>
      <c r="P160" s="189">
        <f>O160*H160</f>
        <v>0</v>
      </c>
      <c r="Q160" s="189">
        <v>3.1579999999999997E-2</v>
      </c>
      <c r="R160" s="189">
        <f>Q160*H160</f>
        <v>3.1579999999999997E-2</v>
      </c>
      <c r="S160" s="189">
        <v>0</v>
      </c>
      <c r="T160" s="19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1" t="s">
        <v>143</v>
      </c>
      <c r="AT160" s="191" t="s">
        <v>139</v>
      </c>
      <c r="AU160" s="191" t="s">
        <v>87</v>
      </c>
      <c r="AY160" s="17" t="s">
        <v>138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7" t="s">
        <v>85</v>
      </c>
      <c r="BK160" s="192">
        <f>ROUND(I160*H160,2)</f>
        <v>0</v>
      </c>
      <c r="BL160" s="17" t="s">
        <v>143</v>
      </c>
      <c r="BM160" s="191" t="s">
        <v>627</v>
      </c>
    </row>
    <row r="161" spans="1:65" s="11" customFormat="1" ht="22.9" customHeight="1">
      <c r="B161" s="165"/>
      <c r="C161" s="166"/>
      <c r="D161" s="167" t="s">
        <v>76</v>
      </c>
      <c r="E161" s="235" t="s">
        <v>169</v>
      </c>
      <c r="F161" s="235" t="s">
        <v>232</v>
      </c>
      <c r="G161" s="166"/>
      <c r="H161" s="166"/>
      <c r="I161" s="169"/>
      <c r="J161" s="236">
        <f>BK161</f>
        <v>0</v>
      </c>
      <c r="K161" s="166"/>
      <c r="L161" s="171"/>
      <c r="M161" s="172"/>
      <c r="N161" s="173"/>
      <c r="O161" s="173"/>
      <c r="P161" s="174">
        <f>SUM(P162:P167)</f>
        <v>0</v>
      </c>
      <c r="Q161" s="173"/>
      <c r="R161" s="174">
        <f>SUM(R162:R167)</f>
        <v>0</v>
      </c>
      <c r="S161" s="173"/>
      <c r="T161" s="175">
        <f>SUM(T162:T167)</f>
        <v>0</v>
      </c>
      <c r="AR161" s="176" t="s">
        <v>85</v>
      </c>
      <c r="AT161" s="177" t="s">
        <v>76</v>
      </c>
      <c r="AU161" s="177" t="s">
        <v>85</v>
      </c>
      <c r="AY161" s="176" t="s">
        <v>138</v>
      </c>
      <c r="BK161" s="178">
        <f>SUM(BK162:BK167)</f>
        <v>0</v>
      </c>
    </row>
    <row r="162" spans="1:65" s="2" customFormat="1" ht="24.2" customHeight="1">
      <c r="A162" s="34"/>
      <c r="B162" s="35"/>
      <c r="C162" s="179" t="s">
        <v>247</v>
      </c>
      <c r="D162" s="179" t="s">
        <v>139</v>
      </c>
      <c r="E162" s="180" t="s">
        <v>628</v>
      </c>
      <c r="F162" s="181" t="s">
        <v>629</v>
      </c>
      <c r="G162" s="182" t="s">
        <v>236</v>
      </c>
      <c r="H162" s="183">
        <v>173.23</v>
      </c>
      <c r="I162" s="184"/>
      <c r="J162" s="185">
        <f>ROUND(I162*H162,2)</f>
        <v>0</v>
      </c>
      <c r="K162" s="186"/>
      <c r="L162" s="39"/>
      <c r="M162" s="187" t="s">
        <v>1</v>
      </c>
      <c r="N162" s="188" t="s">
        <v>42</v>
      </c>
      <c r="O162" s="71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1" t="s">
        <v>143</v>
      </c>
      <c r="AT162" s="191" t="s">
        <v>139</v>
      </c>
      <c r="AU162" s="191" t="s">
        <v>87</v>
      </c>
      <c r="AY162" s="17" t="s">
        <v>138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7" t="s">
        <v>85</v>
      </c>
      <c r="BK162" s="192">
        <f>ROUND(I162*H162,2)</f>
        <v>0</v>
      </c>
      <c r="BL162" s="17" t="s">
        <v>143</v>
      </c>
      <c r="BM162" s="191" t="s">
        <v>630</v>
      </c>
    </row>
    <row r="163" spans="1:65" s="12" customFormat="1" ht="11.25">
      <c r="B163" s="193"/>
      <c r="C163" s="194"/>
      <c r="D163" s="195" t="s">
        <v>144</v>
      </c>
      <c r="E163" s="196" t="s">
        <v>1</v>
      </c>
      <c r="F163" s="197" t="s">
        <v>580</v>
      </c>
      <c r="G163" s="194"/>
      <c r="H163" s="198">
        <v>173.23</v>
      </c>
      <c r="I163" s="199"/>
      <c r="J163" s="194"/>
      <c r="K163" s="194"/>
      <c r="L163" s="200"/>
      <c r="M163" s="201"/>
      <c r="N163" s="202"/>
      <c r="O163" s="202"/>
      <c r="P163" s="202"/>
      <c r="Q163" s="202"/>
      <c r="R163" s="202"/>
      <c r="S163" s="202"/>
      <c r="T163" s="203"/>
      <c r="AT163" s="204" t="s">
        <v>144</v>
      </c>
      <c r="AU163" s="204" t="s">
        <v>87</v>
      </c>
      <c r="AV163" s="12" t="s">
        <v>87</v>
      </c>
      <c r="AW163" s="12" t="s">
        <v>32</v>
      </c>
      <c r="AX163" s="12" t="s">
        <v>77</v>
      </c>
      <c r="AY163" s="204" t="s">
        <v>138</v>
      </c>
    </row>
    <row r="164" spans="1:65" s="13" customFormat="1" ht="11.25">
      <c r="B164" s="205"/>
      <c r="C164" s="206"/>
      <c r="D164" s="195" t="s">
        <v>144</v>
      </c>
      <c r="E164" s="207" t="s">
        <v>1</v>
      </c>
      <c r="F164" s="208" t="s">
        <v>145</v>
      </c>
      <c r="G164" s="206"/>
      <c r="H164" s="209">
        <v>173.23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144</v>
      </c>
      <c r="AU164" s="215" t="s">
        <v>87</v>
      </c>
      <c r="AV164" s="13" t="s">
        <v>143</v>
      </c>
      <c r="AW164" s="13" t="s">
        <v>32</v>
      </c>
      <c r="AX164" s="13" t="s">
        <v>85</v>
      </c>
      <c r="AY164" s="215" t="s">
        <v>138</v>
      </c>
    </row>
    <row r="165" spans="1:65" s="2" customFormat="1" ht="24.2" customHeight="1">
      <c r="A165" s="34"/>
      <c r="B165" s="35"/>
      <c r="C165" s="179" t="s">
        <v>631</v>
      </c>
      <c r="D165" s="179" t="s">
        <v>139</v>
      </c>
      <c r="E165" s="180" t="s">
        <v>632</v>
      </c>
      <c r="F165" s="181" t="s">
        <v>633</v>
      </c>
      <c r="G165" s="182" t="s">
        <v>236</v>
      </c>
      <c r="H165" s="183">
        <v>173.23</v>
      </c>
      <c r="I165" s="184"/>
      <c r="J165" s="185">
        <f>ROUND(I165*H165,2)</f>
        <v>0</v>
      </c>
      <c r="K165" s="186"/>
      <c r="L165" s="39"/>
      <c r="M165" s="187" t="s">
        <v>1</v>
      </c>
      <c r="N165" s="188" t="s">
        <v>42</v>
      </c>
      <c r="O165" s="71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1" t="s">
        <v>143</v>
      </c>
      <c r="AT165" s="191" t="s">
        <v>139</v>
      </c>
      <c r="AU165" s="191" t="s">
        <v>87</v>
      </c>
      <c r="AY165" s="17" t="s">
        <v>138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7" t="s">
        <v>85</v>
      </c>
      <c r="BK165" s="192">
        <f>ROUND(I165*H165,2)</f>
        <v>0</v>
      </c>
      <c r="BL165" s="17" t="s">
        <v>143</v>
      </c>
      <c r="BM165" s="191" t="s">
        <v>634</v>
      </c>
    </row>
    <row r="166" spans="1:65" s="12" customFormat="1" ht="11.25">
      <c r="B166" s="193"/>
      <c r="C166" s="194"/>
      <c r="D166" s="195" t="s">
        <v>144</v>
      </c>
      <c r="E166" s="196" t="s">
        <v>1</v>
      </c>
      <c r="F166" s="197" t="s">
        <v>580</v>
      </c>
      <c r="G166" s="194"/>
      <c r="H166" s="198">
        <v>173.23</v>
      </c>
      <c r="I166" s="199"/>
      <c r="J166" s="194"/>
      <c r="K166" s="194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144</v>
      </c>
      <c r="AU166" s="204" t="s">
        <v>87</v>
      </c>
      <c r="AV166" s="12" t="s">
        <v>87</v>
      </c>
      <c r="AW166" s="12" t="s">
        <v>32</v>
      </c>
      <c r="AX166" s="12" t="s">
        <v>77</v>
      </c>
      <c r="AY166" s="204" t="s">
        <v>138</v>
      </c>
    </row>
    <row r="167" spans="1:65" s="13" customFormat="1" ht="11.25">
      <c r="B167" s="205"/>
      <c r="C167" s="206"/>
      <c r="D167" s="195" t="s">
        <v>144</v>
      </c>
      <c r="E167" s="207" t="s">
        <v>1</v>
      </c>
      <c r="F167" s="208" t="s">
        <v>145</v>
      </c>
      <c r="G167" s="206"/>
      <c r="H167" s="209">
        <v>173.23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144</v>
      </c>
      <c r="AU167" s="215" t="s">
        <v>87</v>
      </c>
      <c r="AV167" s="13" t="s">
        <v>143</v>
      </c>
      <c r="AW167" s="13" t="s">
        <v>32</v>
      </c>
      <c r="AX167" s="13" t="s">
        <v>85</v>
      </c>
      <c r="AY167" s="215" t="s">
        <v>138</v>
      </c>
    </row>
    <row r="168" spans="1:65" s="11" customFormat="1" ht="22.9" customHeight="1">
      <c r="B168" s="165"/>
      <c r="C168" s="166"/>
      <c r="D168" s="167" t="s">
        <v>76</v>
      </c>
      <c r="E168" s="235" t="s">
        <v>188</v>
      </c>
      <c r="F168" s="235" t="s">
        <v>251</v>
      </c>
      <c r="G168" s="166"/>
      <c r="H168" s="166"/>
      <c r="I168" s="169"/>
      <c r="J168" s="236">
        <f>BK168</f>
        <v>0</v>
      </c>
      <c r="K168" s="166"/>
      <c r="L168" s="171"/>
      <c r="M168" s="172"/>
      <c r="N168" s="173"/>
      <c r="O168" s="173"/>
      <c r="P168" s="174">
        <v>0</v>
      </c>
      <c r="Q168" s="173"/>
      <c r="R168" s="174">
        <v>0</v>
      </c>
      <c r="S168" s="173"/>
      <c r="T168" s="175">
        <v>0</v>
      </c>
      <c r="AR168" s="176" t="s">
        <v>85</v>
      </c>
      <c r="AT168" s="177" t="s">
        <v>76</v>
      </c>
      <c r="AU168" s="177" t="s">
        <v>85</v>
      </c>
      <c r="AY168" s="176" t="s">
        <v>138</v>
      </c>
      <c r="BK168" s="178">
        <v>0</v>
      </c>
    </row>
    <row r="169" spans="1:65" s="11" customFormat="1" ht="22.9" customHeight="1">
      <c r="B169" s="165"/>
      <c r="C169" s="166"/>
      <c r="D169" s="167" t="s">
        <v>76</v>
      </c>
      <c r="E169" s="235" t="s">
        <v>635</v>
      </c>
      <c r="F169" s="235" t="s">
        <v>636</v>
      </c>
      <c r="G169" s="166"/>
      <c r="H169" s="166"/>
      <c r="I169" s="169"/>
      <c r="J169" s="236">
        <f>BK169</f>
        <v>0</v>
      </c>
      <c r="K169" s="166"/>
      <c r="L169" s="171"/>
      <c r="M169" s="172"/>
      <c r="N169" s="173"/>
      <c r="O169" s="173"/>
      <c r="P169" s="174">
        <f>P170</f>
        <v>0</v>
      </c>
      <c r="Q169" s="173"/>
      <c r="R169" s="174">
        <f>R170</f>
        <v>0</v>
      </c>
      <c r="S169" s="173"/>
      <c r="T169" s="175">
        <f>T170</f>
        <v>0</v>
      </c>
      <c r="AR169" s="176" t="s">
        <v>85</v>
      </c>
      <c r="AT169" s="177" t="s">
        <v>76</v>
      </c>
      <c r="AU169" s="177" t="s">
        <v>85</v>
      </c>
      <c r="AY169" s="176" t="s">
        <v>138</v>
      </c>
      <c r="BK169" s="178">
        <f>BK170</f>
        <v>0</v>
      </c>
    </row>
    <row r="170" spans="1:65" s="2" customFormat="1" ht="16.5" customHeight="1">
      <c r="A170" s="34"/>
      <c r="B170" s="35"/>
      <c r="C170" s="179" t="s">
        <v>616</v>
      </c>
      <c r="D170" s="179" t="s">
        <v>139</v>
      </c>
      <c r="E170" s="180" t="s">
        <v>637</v>
      </c>
      <c r="F170" s="181" t="s">
        <v>638</v>
      </c>
      <c r="G170" s="182" t="s">
        <v>255</v>
      </c>
      <c r="H170" s="183">
        <v>1</v>
      </c>
      <c r="I170" s="184"/>
      <c r="J170" s="185">
        <f>ROUND(I170*H170,2)</f>
        <v>0</v>
      </c>
      <c r="K170" s="186"/>
      <c r="L170" s="39"/>
      <c r="M170" s="187" t="s">
        <v>1</v>
      </c>
      <c r="N170" s="188" t="s">
        <v>42</v>
      </c>
      <c r="O170" s="71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1" t="s">
        <v>143</v>
      </c>
      <c r="AT170" s="191" t="s">
        <v>139</v>
      </c>
      <c r="AU170" s="191" t="s">
        <v>87</v>
      </c>
      <c r="AY170" s="17" t="s">
        <v>138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7" t="s">
        <v>85</v>
      </c>
      <c r="BK170" s="192">
        <f>ROUND(I170*H170,2)</f>
        <v>0</v>
      </c>
      <c r="BL170" s="17" t="s">
        <v>143</v>
      </c>
      <c r="BM170" s="191" t="s">
        <v>639</v>
      </c>
    </row>
    <row r="171" spans="1:65" s="11" customFormat="1" ht="22.9" customHeight="1">
      <c r="B171" s="165"/>
      <c r="C171" s="166"/>
      <c r="D171" s="167" t="s">
        <v>76</v>
      </c>
      <c r="E171" s="235" t="s">
        <v>475</v>
      </c>
      <c r="F171" s="235" t="s">
        <v>476</v>
      </c>
      <c r="G171" s="166"/>
      <c r="H171" s="166"/>
      <c r="I171" s="169"/>
      <c r="J171" s="236">
        <f>BK171</f>
        <v>0</v>
      </c>
      <c r="K171" s="166"/>
      <c r="L171" s="171"/>
      <c r="M171" s="172"/>
      <c r="N171" s="173"/>
      <c r="O171" s="173"/>
      <c r="P171" s="174">
        <f>P172</f>
        <v>0</v>
      </c>
      <c r="Q171" s="173"/>
      <c r="R171" s="174">
        <f>R172</f>
        <v>0</v>
      </c>
      <c r="S171" s="173"/>
      <c r="T171" s="175">
        <f>T172</f>
        <v>0</v>
      </c>
      <c r="AR171" s="176" t="s">
        <v>85</v>
      </c>
      <c r="AT171" s="177" t="s">
        <v>76</v>
      </c>
      <c r="AU171" s="177" t="s">
        <v>85</v>
      </c>
      <c r="AY171" s="176" t="s">
        <v>138</v>
      </c>
      <c r="BK171" s="178">
        <f>BK172</f>
        <v>0</v>
      </c>
    </row>
    <row r="172" spans="1:65" s="2" customFormat="1" ht="24.2" customHeight="1">
      <c r="A172" s="34"/>
      <c r="B172" s="35"/>
      <c r="C172" s="179" t="s">
        <v>640</v>
      </c>
      <c r="D172" s="179" t="s">
        <v>139</v>
      </c>
      <c r="E172" s="180" t="s">
        <v>641</v>
      </c>
      <c r="F172" s="181" t="s">
        <v>642</v>
      </c>
      <c r="G172" s="182" t="s">
        <v>230</v>
      </c>
      <c r="H172" s="183">
        <v>2.4700000000000002</v>
      </c>
      <c r="I172" s="184"/>
      <c r="J172" s="185">
        <f>ROUND(I172*H172,2)</f>
        <v>0</v>
      </c>
      <c r="K172" s="186"/>
      <c r="L172" s="39"/>
      <c r="M172" s="252" t="s">
        <v>1</v>
      </c>
      <c r="N172" s="253" t="s">
        <v>42</v>
      </c>
      <c r="O172" s="254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1" t="s">
        <v>143</v>
      </c>
      <c r="AT172" s="191" t="s">
        <v>139</v>
      </c>
      <c r="AU172" s="191" t="s">
        <v>87</v>
      </c>
      <c r="AY172" s="17" t="s">
        <v>138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7" t="s">
        <v>85</v>
      </c>
      <c r="BK172" s="192">
        <f>ROUND(I172*H172,2)</f>
        <v>0</v>
      </c>
      <c r="BL172" s="17" t="s">
        <v>143</v>
      </c>
      <c r="BM172" s="191" t="s">
        <v>643</v>
      </c>
    </row>
    <row r="173" spans="1:65" s="2" customFormat="1" ht="6.95" customHeight="1">
      <c r="A173" s="34"/>
      <c r="B173" s="54"/>
      <c r="C173" s="55"/>
      <c r="D173" s="55"/>
      <c r="E173" s="55"/>
      <c r="F173" s="55"/>
      <c r="G173" s="55"/>
      <c r="H173" s="55"/>
      <c r="I173" s="55"/>
      <c r="J173" s="55"/>
      <c r="K173" s="55"/>
      <c r="L173" s="39"/>
      <c r="M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</row>
  </sheetData>
  <sheetProtection algorithmName="SHA-512" hashValue="RFMi7Ci83HpQynxONWrGOUMmuws3RkJSsMn0mvTQm8mbUNu3CStJGvtXGYsTYCJ4+V7vMITyJK9NAhgss9y7gw==" saltValue="iD1dJ4nczT8qePaMqfenjJ8ZdnQ6SGimi9t6bgKwJHUt7oaXVTCRbgP8ei/oIeQcAR4ZRrYtcioJJhGxRrh9kw==" spinCount="100000" sheet="1" objects="1" scenarios="1" formatColumns="0" formatRows="0" autoFilter="0"/>
  <autoFilter ref="C124:K172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 stavby</vt:lpstr>
      <vt:lpstr>00 - Ostatní Vedlenší Nák...</vt:lpstr>
      <vt:lpstr>SO 01 - Spodní stavba</vt:lpstr>
      <vt:lpstr>SO 02 - Statika a krov</vt:lpstr>
      <vt:lpstr>SO 04 - Exterier</vt:lpstr>
      <vt:lpstr>SO 05 - Výplně otvorů</vt:lpstr>
      <vt:lpstr>SO 06a - Instalace - elektro</vt:lpstr>
      <vt:lpstr>SO 06b - Instalace hromosvod</vt:lpstr>
      <vt:lpstr>SO 08 - Úprava okolí kaple</vt:lpstr>
      <vt:lpstr>'00 - Ostatní Vedlenší Nák...'!Názvy_tisku</vt:lpstr>
      <vt:lpstr>'Rekapitulace stavby'!Názvy_tisku</vt:lpstr>
      <vt:lpstr>'SO 01 - Spodní stavba'!Názvy_tisku</vt:lpstr>
      <vt:lpstr>'SO 02 - Statika a krov'!Názvy_tisku</vt:lpstr>
      <vt:lpstr>'SO 04 - Exterier'!Názvy_tisku</vt:lpstr>
      <vt:lpstr>'SO 05 - Výplně otvorů'!Názvy_tisku</vt:lpstr>
      <vt:lpstr>'SO 06a - Instalace - elektro'!Názvy_tisku</vt:lpstr>
      <vt:lpstr>'SO 06b - Instalace hromosvod'!Názvy_tisku</vt:lpstr>
      <vt:lpstr>'SO 08 - Úprava okolí kaple'!Názvy_tisku</vt:lpstr>
      <vt:lpstr>'00 - Ostatní Vedlenší Nák...'!Oblast_tisku</vt:lpstr>
      <vt:lpstr>'Rekapitulace stavby'!Oblast_tisku</vt:lpstr>
      <vt:lpstr>'SO 01 - Spodní stavba'!Oblast_tisku</vt:lpstr>
      <vt:lpstr>'SO 02 - Statika a krov'!Oblast_tisku</vt:lpstr>
      <vt:lpstr>'SO 04 - Exterier'!Oblast_tisku</vt:lpstr>
      <vt:lpstr>'SO 05 - Výplně otvorů'!Oblast_tisku</vt:lpstr>
      <vt:lpstr>'SO 06a - Instalace - elektro'!Oblast_tisku</vt:lpstr>
      <vt:lpstr>'SO 06b - Instalace hromosvod'!Oblast_tisku</vt:lpstr>
      <vt:lpstr>'SO 08 - Úprava okolí kaple'!Oblast_tisku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Jindra</dc:creator>
  <cp:lastModifiedBy>Nestrojilová Ivana Bc. DiS.</cp:lastModifiedBy>
  <dcterms:created xsi:type="dcterms:W3CDTF">2024-07-24T13:14:14Z</dcterms:created>
  <dcterms:modified xsi:type="dcterms:W3CDTF">2024-08-21T09:44:55Z</dcterms:modified>
</cp:coreProperties>
</file>