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enda.j\Documents\AKCE\OA, VOŠZ a SZŠ, SOŠS Jihlava - Oprava výtahu Karoliny Světlé\rozpočet\"/>
    </mc:Choice>
  </mc:AlternateContent>
  <bookViews>
    <workbookView xWindow="0" yWindow="0" windowWidth="28800" windowHeight="11880" firstSheet="1" activeTab="3"/>
  </bookViews>
  <sheets>
    <sheet name="Pokyny pro vyplnění" sheetId="11" r:id="rId1"/>
    <sheet name="Stavba" sheetId="1" r:id="rId2"/>
    <sheet name="VzorPolozky" sheetId="10" state="hidden" r:id="rId3"/>
    <sheet name="VÝKAZ VÝMĚR" sheetId="12" r:id="rId4"/>
  </sheets>
  <externalReferences>
    <externalReference r:id="rId5"/>
  </externalReferences>
  <definedNames>
    <definedName name="CelkemDPHVypocet" localSheetId="1">Stavba!$H$40</definedName>
    <definedName name="CenaCelkem">Stavba!$G$29</definedName>
    <definedName name="CenaCelkemBezDPH">Stavba!$G$28</definedName>
    <definedName name="CenaCelkemVypocet" localSheetId="1">Stavba!$I$40</definedName>
    <definedName name="cisloobjektu">Stavba!$C$3</definedName>
    <definedName name="CisloRozpoctu">'[1]Krycí list'!$C$2</definedName>
    <definedName name="CisloStavby" localSheetId="1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1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1">Stavba!$A$1:$J$55</definedName>
    <definedName name="_xlnm.Print_Area" localSheetId="3">'VÝKAZ VÝMĚR'!$A$1:$U$69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Stavba!$F$40</definedName>
    <definedName name="ZakladDPHZakl">Stavba!$G$25</definedName>
    <definedName name="ZakladDPHZaklVypocet" localSheetId="1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5" i="12" l="1"/>
  <c r="I65" i="12"/>
  <c r="K64" i="12"/>
  <c r="I64" i="12"/>
  <c r="K63" i="12"/>
  <c r="I63" i="12"/>
  <c r="A63" i="12"/>
  <c r="A64" i="12" s="1"/>
  <c r="A65" i="12" s="1"/>
  <c r="K62" i="12"/>
  <c r="I62" i="12"/>
  <c r="Q61" i="12"/>
  <c r="O61" i="12"/>
  <c r="M61" i="12"/>
  <c r="AC59" i="12"/>
  <c r="F39" i="1" s="1"/>
  <c r="F40" i="1" s="1"/>
  <c r="G23" i="1" s="1"/>
  <c r="F9" i="12"/>
  <c r="G9" i="12" s="1"/>
  <c r="I9" i="12"/>
  <c r="K9" i="12"/>
  <c r="O9" i="12"/>
  <c r="Q9" i="12"/>
  <c r="U9" i="12"/>
  <c r="F11" i="12"/>
  <c r="G11" i="12" s="1"/>
  <c r="M11" i="12" s="1"/>
  <c r="I11" i="12"/>
  <c r="K11" i="12"/>
  <c r="O11" i="12"/>
  <c r="Q11" i="12"/>
  <c r="U11" i="12"/>
  <c r="F13" i="12"/>
  <c r="G13" i="12" s="1"/>
  <c r="M13" i="12" s="1"/>
  <c r="I13" i="12"/>
  <c r="K13" i="12"/>
  <c r="O13" i="12"/>
  <c r="Q13" i="12"/>
  <c r="U13" i="12"/>
  <c r="F17" i="12"/>
  <c r="G17" i="12" s="1"/>
  <c r="I17" i="12"/>
  <c r="K17" i="12"/>
  <c r="O17" i="12"/>
  <c r="Q17" i="12"/>
  <c r="U17" i="12"/>
  <c r="F19" i="12"/>
  <c r="G19" i="12" s="1"/>
  <c r="M19" i="12" s="1"/>
  <c r="I19" i="12"/>
  <c r="K19" i="12"/>
  <c r="O19" i="12"/>
  <c r="Q19" i="12"/>
  <c r="U19" i="12"/>
  <c r="F21" i="12"/>
  <c r="G21" i="12" s="1"/>
  <c r="M21" i="12" s="1"/>
  <c r="I21" i="12"/>
  <c r="K21" i="12"/>
  <c r="O21" i="12"/>
  <c r="Q21" i="12"/>
  <c r="U21" i="12"/>
  <c r="F23" i="12"/>
  <c r="G23" i="12" s="1"/>
  <c r="M23" i="12" s="1"/>
  <c r="I23" i="12"/>
  <c r="K23" i="12"/>
  <c r="O23" i="12"/>
  <c r="Q23" i="12"/>
  <c r="U23" i="12"/>
  <c r="F26" i="12"/>
  <c r="G26" i="12" s="1"/>
  <c r="I26" i="12"/>
  <c r="K26" i="12"/>
  <c r="O26" i="12"/>
  <c r="O25" i="12" s="1"/>
  <c r="Q26" i="12"/>
  <c r="U26" i="12"/>
  <c r="U25" i="12" s="1"/>
  <c r="F28" i="12"/>
  <c r="G28" i="12" s="1"/>
  <c r="M28" i="12" s="1"/>
  <c r="I28" i="12"/>
  <c r="K28" i="12"/>
  <c r="O28" i="12"/>
  <c r="Q28" i="12"/>
  <c r="U28" i="12"/>
  <c r="F31" i="12"/>
  <c r="G31" i="12" s="1"/>
  <c r="M31" i="12" s="1"/>
  <c r="I31" i="12"/>
  <c r="K31" i="12"/>
  <c r="O31" i="12"/>
  <c r="Q31" i="12"/>
  <c r="U31" i="12"/>
  <c r="F33" i="12"/>
  <c r="G33" i="12" s="1"/>
  <c r="I33" i="12"/>
  <c r="K33" i="12"/>
  <c r="K30" i="12" s="1"/>
  <c r="H50" i="1" s="1"/>
  <c r="O33" i="12"/>
  <c r="Q33" i="12"/>
  <c r="U33" i="12"/>
  <c r="F36" i="12"/>
  <c r="G36" i="12" s="1"/>
  <c r="I36" i="12"/>
  <c r="K36" i="12"/>
  <c r="O36" i="12"/>
  <c r="Q36" i="12"/>
  <c r="U36" i="12"/>
  <c r="F38" i="12"/>
  <c r="G38" i="12" s="1"/>
  <c r="M38" i="12" s="1"/>
  <c r="I38" i="12"/>
  <c r="K38" i="12"/>
  <c r="O38" i="12"/>
  <c r="Q38" i="12"/>
  <c r="U38" i="12"/>
  <c r="F40" i="12"/>
  <c r="G40" i="12" s="1"/>
  <c r="M40" i="12" s="1"/>
  <c r="I40" i="12"/>
  <c r="K40" i="12"/>
  <c r="O40" i="12"/>
  <c r="Q40" i="12"/>
  <c r="U40" i="12"/>
  <c r="F42" i="12"/>
  <c r="G42" i="12" s="1"/>
  <c r="M42" i="12" s="1"/>
  <c r="I42" i="12"/>
  <c r="K42" i="12"/>
  <c r="O42" i="12"/>
  <c r="Q42" i="12"/>
  <c r="U42" i="12"/>
  <c r="F44" i="12"/>
  <c r="G44" i="12" s="1"/>
  <c r="M44" i="12" s="1"/>
  <c r="I44" i="12"/>
  <c r="K44" i="12"/>
  <c r="O44" i="12"/>
  <c r="Q44" i="12"/>
  <c r="U44" i="12"/>
  <c r="F47" i="12"/>
  <c r="G47" i="12" s="1"/>
  <c r="I47" i="12"/>
  <c r="K47" i="12"/>
  <c r="O47" i="12"/>
  <c r="Q47" i="12"/>
  <c r="U47" i="12"/>
  <c r="F49" i="12"/>
  <c r="G49" i="12" s="1"/>
  <c r="M49" i="12" s="1"/>
  <c r="I49" i="12"/>
  <c r="K49" i="12"/>
  <c r="O49" i="12"/>
  <c r="Q49" i="12"/>
  <c r="U49" i="12"/>
  <c r="F52" i="12"/>
  <c r="G52" i="12" s="1"/>
  <c r="M52" i="12" s="1"/>
  <c r="I52" i="12"/>
  <c r="K52" i="12"/>
  <c r="O52" i="12"/>
  <c r="Q52" i="12"/>
  <c r="U52" i="12"/>
  <c r="F56" i="12"/>
  <c r="G56" i="12" s="1"/>
  <c r="I56" i="12"/>
  <c r="K56" i="12"/>
  <c r="O56" i="12"/>
  <c r="Q56" i="12"/>
  <c r="U56" i="12"/>
  <c r="F57" i="12"/>
  <c r="G57" i="12" s="1"/>
  <c r="M57" i="12" s="1"/>
  <c r="I57" i="12"/>
  <c r="K57" i="12"/>
  <c r="O57" i="12"/>
  <c r="Q57" i="12"/>
  <c r="U57" i="12"/>
  <c r="G20" i="1"/>
  <c r="E20" i="1"/>
  <c r="G18" i="1"/>
  <c r="E18" i="1"/>
  <c r="G27" i="1"/>
  <c r="J28" i="1"/>
  <c r="J26" i="1"/>
  <c r="G38" i="1"/>
  <c r="F38" i="1"/>
  <c r="J23" i="1"/>
  <c r="J24" i="1"/>
  <c r="J25" i="1"/>
  <c r="J27" i="1"/>
  <c r="E24" i="1"/>
  <c r="E26" i="1"/>
  <c r="I30" i="12" l="1"/>
  <c r="G50" i="1" s="1"/>
  <c r="I50" i="1" s="1"/>
  <c r="I20" i="1"/>
  <c r="I18" i="1"/>
  <c r="F63" i="12"/>
  <c r="G63" i="12" s="1"/>
  <c r="K61" i="12"/>
  <c r="H52" i="1" s="1"/>
  <c r="G16" i="1" s="1"/>
  <c r="I55" i="12"/>
  <c r="G54" i="1" s="1"/>
  <c r="G16" i="12"/>
  <c r="F64" i="12"/>
  <c r="G64" i="12" s="1"/>
  <c r="F65" i="12"/>
  <c r="G65" i="12" s="1"/>
  <c r="K55" i="12"/>
  <c r="H54" i="1" s="1"/>
  <c r="G19" i="1" s="1"/>
  <c r="I25" i="12"/>
  <c r="G49" i="1" s="1"/>
  <c r="F62" i="12"/>
  <c r="G62" i="12" s="1"/>
  <c r="I61" i="12"/>
  <c r="G52" i="1" s="1"/>
  <c r="G46" i="12"/>
  <c r="M47" i="12"/>
  <c r="M46" i="12" s="1"/>
  <c r="M26" i="12"/>
  <c r="M25" i="12" s="1"/>
  <c r="G25" i="12"/>
  <c r="Q55" i="12"/>
  <c r="O55" i="12"/>
  <c r="Q46" i="12"/>
  <c r="Q25" i="12"/>
  <c r="K35" i="12"/>
  <c r="H51" i="1" s="1"/>
  <c r="I35" i="12"/>
  <c r="G51" i="1" s="1"/>
  <c r="K25" i="12"/>
  <c r="H49" i="1" s="1"/>
  <c r="U55" i="12"/>
  <c r="G35" i="12"/>
  <c r="M36" i="12"/>
  <c r="M35" i="12" s="1"/>
  <c r="M33" i="12"/>
  <c r="M30" i="12" s="1"/>
  <c r="AD59" i="12"/>
  <c r="G39" i="1" s="1"/>
  <c r="G40" i="1" s="1"/>
  <c r="O46" i="12"/>
  <c r="U30" i="12"/>
  <c r="Q8" i="12"/>
  <c r="Q30" i="12"/>
  <c r="U16" i="12"/>
  <c r="O8" i="12"/>
  <c r="Q16" i="12"/>
  <c r="K8" i="12"/>
  <c r="H47" i="1" s="1"/>
  <c r="I46" i="12"/>
  <c r="G53" i="1" s="1"/>
  <c r="O16" i="12"/>
  <c r="I8" i="12"/>
  <c r="G47" i="1" s="1"/>
  <c r="M17" i="12"/>
  <c r="M16" i="12" s="1"/>
  <c r="E19" i="1"/>
  <c r="K46" i="12"/>
  <c r="H53" i="1" s="1"/>
  <c r="G17" i="1" s="1"/>
  <c r="O30" i="12"/>
  <c r="K16" i="12"/>
  <c r="H48" i="1" s="1"/>
  <c r="I16" i="12"/>
  <c r="G48" i="1" s="1"/>
  <c r="U35" i="12"/>
  <c r="Q35" i="12"/>
  <c r="O35" i="12"/>
  <c r="G30" i="12"/>
  <c r="U46" i="12"/>
  <c r="U8" i="12"/>
  <c r="G24" i="1"/>
  <c r="G55" i="12"/>
  <c r="M56" i="12"/>
  <c r="M55" i="12" s="1"/>
  <c r="G8" i="12"/>
  <c r="M9" i="12"/>
  <c r="M8" i="12" s="1"/>
  <c r="E16" i="1" l="1"/>
  <c r="I19" i="1"/>
  <c r="I52" i="1"/>
  <c r="G61" i="12"/>
  <c r="G59" i="12" s="1"/>
  <c r="I49" i="1"/>
  <c r="I54" i="1"/>
  <c r="I53" i="1"/>
  <c r="H39" i="1"/>
  <c r="H40" i="1" s="1"/>
  <c r="G55" i="1"/>
  <c r="I48" i="1"/>
  <c r="I51" i="1"/>
  <c r="G21" i="1"/>
  <c r="E17" i="1"/>
  <c r="I17" i="1" s="1"/>
  <c r="G28" i="1"/>
  <c r="H55" i="1"/>
  <c r="I47" i="1"/>
  <c r="I16" i="1" l="1"/>
  <c r="G25" i="1" s="1"/>
  <c r="G26" i="1" s="1"/>
  <c r="G29" i="1" s="1"/>
  <c r="I55" i="1"/>
  <c r="I39" i="1"/>
  <c r="I40" i="1" s="1"/>
  <c r="J39" i="1" s="1"/>
  <c r="E21" i="1"/>
  <c r="I21" i="1" s="1"/>
  <c r="J40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<sst xmlns="http://schemas.openxmlformats.org/spreadsheetml/2006/main" count="308" uniqueCount="169">
  <si>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</si>
  <si>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</si>
  <si>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</si>
  <si>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</si>
  <si>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</si>
  <si>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</si>
  <si>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</si>
  <si>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</si>
  <si>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</si>
  <si>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</si>
  <si>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</si>
  <si>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</si>
  <si>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</si>
  <si>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</si>
  <si>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</si>
  <si>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</si>
  <si>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</si>
  <si>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</si>
  <si>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</si>
  <si>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</si>
  <si>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</si>
  <si>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</si>
  <si>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</si>
  <si>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</si>
  <si>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</si>
  <si>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</si>
  <si>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</si>
  <si>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</si>
  <si>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</si>
  <si>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</si>
  <si>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</si>
  <si>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</si>
  <si>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</si>
  <si>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</si>
  <si>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</si>
  <si>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</si>
  <si>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</si>
  <si>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</si>
  <si>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</si>
  <si>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</si>
  <si>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</si>
  <si>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</si>
  <si>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OA, VOŠZ a SZŠ, SOŠS Jihlava</t>
  </si>
  <si>
    <t>Rozpočet:</t>
  </si>
  <si>
    <t>Misto</t>
  </si>
  <si>
    <t>2024664 - OA, VOŠZ a SZŠ, SOŠS Jihlava</t>
  </si>
  <si>
    <t>Rozpočet</t>
  </si>
  <si>
    <t>Celkem za stavbu</t>
  </si>
  <si>
    <t>CZK</t>
  </si>
  <si>
    <t>Rekapitulace dílů</t>
  </si>
  <si>
    <t>Typ dílu</t>
  </si>
  <si>
    <t>61</t>
  </si>
  <si>
    <t>Upravy povrchů vnitřní</t>
  </si>
  <si>
    <t>94</t>
  </si>
  <si>
    <t>Lešení a stavební výtahy</t>
  </si>
  <si>
    <t>96</t>
  </si>
  <si>
    <t>Bourání konstrukcí</t>
  </si>
  <si>
    <t>97</t>
  </si>
  <si>
    <t>Prorážení otvorů</t>
  </si>
  <si>
    <t>99</t>
  </si>
  <si>
    <t>Staveništní přesun hmot</t>
  </si>
  <si>
    <t>783</t>
  </si>
  <si>
    <t>Nátěry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</si>
  <si>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</si>
  <si>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</si>
  <si>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</si>
  <si>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</si>
  <si>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</si>
  <si>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</si>
  <si>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</si>
  <si>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</si>
  <si>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</si>
  <si>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</si>
  <si>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</si>
  <si>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</si>
  <si>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</si>
  <si>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</si>
  <si>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</si>
  <si>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</si>
  <si>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</si>
  <si>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</si>
  <si>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</si>
  <si>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</si>
  <si>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</si>
  <si>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</si>
  <si>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</si>
  <si>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</si>
  <si>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</si>
  <si>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</si>
  <si>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</si>
  <si>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</si>
  <si>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</si>
  <si>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612409991RT2</t>
  </si>
  <si>
    <t>Začištění omítek kolem oken,dveří apod., s použitím suché maltové směsi</t>
  </si>
  <si>
    <t>m</t>
  </si>
  <si>
    <t>POL1_0</t>
  </si>
  <si>
    <t>(2*2,15+1,08)*6*0,3</t>
  </si>
  <si>
    <t>VV</t>
  </si>
  <si>
    <t>611100011RAA</t>
  </si>
  <si>
    <t>Oprava omítek stropů vnitřních vápenocem.štukových, oprava z 10 %</t>
  </si>
  <si>
    <t>m2</t>
  </si>
  <si>
    <t>POL2_0</t>
  </si>
  <si>
    <t>2,25*1,8</t>
  </si>
  <si>
    <t>612100032RAA</t>
  </si>
  <si>
    <t>Oprava omítek stěn vnitřních vápenocem. štukových, oprava ze 30 %</t>
  </si>
  <si>
    <t>(2,25+1,8)*2*19,75</t>
  </si>
  <si>
    <t>-2,1*1*6</t>
  </si>
  <si>
    <t>943943222R00</t>
  </si>
  <si>
    <t>Montáž lešení prostorové lehké, do 200kg, H 22 m</t>
  </si>
  <si>
    <t>m3</t>
  </si>
  <si>
    <t>2,25*1,7*19,75</t>
  </si>
  <si>
    <t>943955021R00</t>
  </si>
  <si>
    <t>Montáž lešeňové podlahy s příčníky a podél.,H 10 m</t>
  </si>
  <si>
    <t>2,25*1,7*8</t>
  </si>
  <si>
    <t>943943822R00</t>
  </si>
  <si>
    <t>Demontáž lešení, prostor. lehké, 200 kPa, H 22 m</t>
  </si>
  <si>
    <t>943955822R00</t>
  </si>
  <si>
    <t>Demontáž leš. podlahy s příč. a podélníky, H 20 m</t>
  </si>
  <si>
    <t>968072455R00</t>
  </si>
  <si>
    <t>Vybourání kovových dveřních zárubní pl. do 2 m2</t>
  </si>
  <si>
    <t>0,8*2*6</t>
  </si>
  <si>
    <t>968071125R00</t>
  </si>
  <si>
    <t>Vyvěšení, zavěšení kovových křídel dveří pl. 2 m2</t>
  </si>
  <si>
    <t>kus</t>
  </si>
  <si>
    <t>6</t>
  </si>
  <si>
    <t>974200020RA0</t>
  </si>
  <si>
    <t>Vysekání rýh ve zdech z betonu, 10 x 10 cm</t>
  </si>
  <si>
    <t>971100021RAB</t>
  </si>
  <si>
    <t>Vybourání otvorů ve zdivu cihelném, tloušťka 45 cm</t>
  </si>
  <si>
    <t>0,3*0,3</t>
  </si>
  <si>
    <t>999281111R00</t>
  </si>
  <si>
    <t>Přesun hmot pro opravy a údržbu do výšky 25 m</t>
  </si>
  <si>
    <t>t</t>
  </si>
  <si>
    <t>1,48995+0,7296+0,2049</t>
  </si>
  <si>
    <t>999281151R00</t>
  </si>
  <si>
    <t>Přesun hmot pro opravy a údržbu do v. 25 m,nošením</t>
  </si>
  <si>
    <t>999281196R00</t>
  </si>
  <si>
    <t>Přesun hmot, opravy a údržba, příplatek do 5 km</t>
  </si>
  <si>
    <t>998009101R00</t>
  </si>
  <si>
    <t>Přesun hmot lešení samostatně budovaného</t>
  </si>
  <si>
    <t>1,0727</t>
  </si>
  <si>
    <t>998009193R00</t>
  </si>
  <si>
    <t>Příplatek za zvětšený přesun lešení do 500 m</t>
  </si>
  <si>
    <t>783824120R00</t>
  </si>
  <si>
    <t>Nátěr syntetický betonových povrchů 1x + 2x email</t>
  </si>
  <si>
    <t>2,25*1,7</t>
  </si>
  <si>
    <t>783851217R00</t>
  </si>
  <si>
    <t>Nátěr epoxidový stěn, napuštění</t>
  </si>
  <si>
    <t>783851213R00</t>
  </si>
  <si>
    <t>Nátěr epoxidový stěn 2x + 1x email + 2x tmel</t>
  </si>
  <si>
    <t>004111020R</t>
  </si>
  <si>
    <t xml:space="preserve">Vypracování projektové dokumentace </t>
  </si>
  <si>
    <t>Soubor</t>
  </si>
  <si>
    <t>005 12-1010.R</t>
  </si>
  <si>
    <t>Vybudování zařízení staveniště</t>
  </si>
  <si>
    <t>POL99_0</t>
  </si>
  <si>
    <t/>
  </si>
  <si>
    <t>SUM</t>
  </si>
  <si>
    <t>Poznámky uchazeče k zadání</t>
  </si>
  <si>
    <t>POPUZIV</t>
  </si>
  <si>
    <t>END</t>
  </si>
  <si>
    <t>Výtah, UPS klimatice a dveře sEI30</t>
  </si>
  <si>
    <t>Protipožární dveře EI30 900*1970mm</t>
  </si>
  <si>
    <t>Easy UPS 3S 20kVA 400V 3:3 UPS High Tow</t>
  </si>
  <si>
    <t>Venkovní + vnitřní klimatizační jednotka Sinclair RAY 3,2 kW</t>
  </si>
  <si>
    <t>Výtah Evakuační TOVe BS 800 6/6</t>
  </si>
  <si>
    <t xml:space="preserve">Cena celkem </t>
  </si>
  <si>
    <t>ks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</si>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</sst>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name val="Arial"/>
      <family val="2"/>
      <charset val="238"/>
    </font>
    <font>
      <sz val="8"/>
      <color rgb="FF333578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17" fillId="0" borderId="34" xfId="0" applyFont="1" applyBorder="1" applyAlignment="1">
      <alignment vertical="top" wrapText="1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17" fillId="0" borderId="33" xfId="0" applyNumberFormat="1" applyFont="1" applyBorder="1" applyAlignment="1">
      <alignment vertical="top" wrapText="1" shrinkToFit="1"/>
    </xf>
    <xf numFmtId="164" fontId="0" fillId="3" borderId="39" xfId="0" applyNumberFormat="1" applyFill="1" applyBorder="1" applyAlignment="1">
      <alignment vertical="top" shrinkToFit="1"/>
    </xf>
    <xf numFmtId="4" fontId="16" fillId="0" borderId="33" xfId="0" applyNumberFormat="1" applyFont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17" fillId="0" borderId="33" xfId="0" quotePrefix="1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0" xfId="0" applyFont="1"/>
    <xf numFmtId="0" fontId="18" fillId="0" borderId="52" xfId="0" applyFont="1" applyBorder="1"/>
    <xf numFmtId="0" fontId="18" fillId="0" borderId="33" xfId="0" applyFont="1" applyBorder="1"/>
    <xf numFmtId="0" fontId="18" fillId="0" borderId="39" xfId="0" applyFont="1" applyBorder="1"/>
    <xf numFmtId="49" fontId="18" fillId="0" borderId="52" xfId="0" applyNumberFormat="1" applyFont="1" applyBorder="1"/>
    <xf numFmtId="49" fontId="18" fillId="0" borderId="33" xfId="0" applyNumberFormat="1" applyFont="1" applyBorder="1"/>
    <xf numFmtId="49" fontId="18" fillId="0" borderId="39" xfId="0" applyNumberFormat="1" applyFont="1" applyBorder="1"/>
    <xf numFmtId="49" fontId="18" fillId="0" borderId="52" xfId="0" applyNumberFormat="1" applyFont="1" applyBorder="1" applyAlignment="1">
      <alignment horizontal="left" wrapText="1"/>
    </xf>
    <xf numFmtId="0" fontId="19" fillId="0" borderId="33" xfId="0" applyFont="1" applyBorder="1"/>
    <xf numFmtId="4" fontId="0" fillId="3" borderId="49" xfId="0" applyNumberFormat="1" applyFill="1" applyBorder="1" applyAlignment="1">
      <alignment vertical="top" shrinkToFit="1"/>
    </xf>
    <xf numFmtId="4" fontId="16" fillId="4" borderId="52" xfId="0" applyNumberFormat="1" applyFont="1" applyFill="1" applyBorder="1" applyAlignment="1" applyProtection="1">
      <alignment vertical="top" shrinkToFit="1"/>
      <protection locked="0"/>
    </xf>
    <xf numFmtId="0" fontId="0" fillId="0" borderId="53" xfId="0" applyBorder="1" applyAlignment="1">
      <alignment vertical="top"/>
    </xf>
    <xf numFmtId="49" fontId="0" fillId="0" borderId="43" xfId="0" applyNumberFormat="1" applyBorder="1" applyAlignment="1">
      <alignment vertical="top"/>
    </xf>
    <xf numFmtId="0" fontId="0" fillId="3" borderId="49" xfId="0" applyFill="1" applyBorder="1" applyAlignment="1">
      <alignment horizontal="left" vertical="top" wrapText="1"/>
    </xf>
    <xf numFmtId="0" fontId="0" fillId="3" borderId="54" xfId="0" applyFill="1" applyBorder="1" applyAlignment="1">
      <alignment vertical="top" shrinkToFit="1"/>
    </xf>
    <xf numFmtId="164" fontId="0" fillId="3" borderId="49" xfId="0" applyNumberFormat="1" applyFill="1" applyBorder="1" applyAlignment="1">
      <alignment vertical="top" shrinkToFit="1"/>
    </xf>
    <xf numFmtId="0" fontId="0" fillId="3" borderId="49" xfId="0" applyFill="1" applyBorder="1" applyAlignment="1">
      <alignment vertical="top" shrinkToFit="1"/>
    </xf>
    <xf numFmtId="0" fontId="3" fillId="2" borderId="0" xfId="0" applyFont="1" applyFill="1" applyAlignment="1">
      <alignment horizontal="left" wrapTex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0" fontId="8" fillId="0" borderId="6" xfId="0" applyFont="1" applyBorder="1" applyAlignment="1">
      <alignment horizontal="center"/>
    </xf>
    <xf numFmtId="0" fontId="0" fillId="0" borderId="18" xfId="0" applyBorder="1" applyAlignment="1">
      <alignment horizontal="center"/>
    </xf>
    <xf numFmtId="2" fontId="12" fillId="3" borderId="7" xfId="0" applyNumberFormat="1" applyFont="1" applyFill="1" applyBorder="1" applyAlignment="1">
      <alignment horizontal="right"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5" borderId="39" xfId="0" applyNumberFormat="1" applyFont="1" applyFill="1" applyBorder="1"/>
    <xf numFmtId="49" fontId="7" fillId="0" borderId="34" xfId="0" applyNumberFormat="1" applyFont="1" applyBorder="1" applyAlignment="1">
      <alignment vertical="center" wrapText="1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D11" sqref="D11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202" t="s">
        <v>39</v>
      </c>
      <c r="B2" s="202"/>
      <c r="C2" s="202"/>
      <c r="D2" s="202"/>
      <c r="E2" s="202"/>
      <c r="F2" s="202"/>
      <c r="G2" s="20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8"/>
  <sheetViews>
    <sheetView showGridLines="0" topLeftCell="B1" zoomScaleNormal="100" zoomScaleSheetLayoutView="75" workbookViewId="0">
      <selection activeCell="D13" sqref="D13:G13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36</v>
      </c>
      <c r="B1" s="217" t="s">
        <v>168</v>
      </c>
      <c r="C1" s="218"/>
      <c r="D1" s="218"/>
      <c r="E1" s="218"/>
      <c r="F1" s="218"/>
      <c r="G1" s="218"/>
      <c r="H1" s="218"/>
      <c r="I1" s="218"/>
      <c r="J1" s="219"/>
    </row>
    <row r="2" spans="1:15" ht="23.25" customHeight="1" x14ac:dyDescent="0.2">
      <c r="A2" s="3"/>
      <c r="B2" s="70" t="s">
        <v>40</v>
      </c>
      <c r="C2" s="71"/>
      <c r="D2" s="203" t="s">
        <v>45</v>
      </c>
      <c r="E2" s="204"/>
      <c r="F2" s="204"/>
      <c r="G2" s="204"/>
      <c r="H2" s="204"/>
      <c r="I2" s="204"/>
      <c r="J2" s="205"/>
      <c r="O2" s="1"/>
    </row>
    <row r="3" spans="1:15" ht="23.25" customHeight="1" x14ac:dyDescent="0.2">
      <c r="A3" s="3"/>
      <c r="B3" s="72" t="s">
        <v>44</v>
      </c>
      <c r="C3" s="73"/>
      <c r="D3" s="210" t="s">
        <v>42</v>
      </c>
      <c r="E3" s="211"/>
      <c r="F3" s="211"/>
      <c r="G3" s="211"/>
      <c r="H3" s="211"/>
      <c r="I3" s="211"/>
      <c r="J3" s="212"/>
    </row>
    <row r="4" spans="1:15" ht="23.25" hidden="1" customHeight="1" x14ac:dyDescent="0.2">
      <c r="A4" s="3"/>
      <c r="B4" s="74" t="s">
        <v>43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/>
      <c r="E5" s="22"/>
      <c r="F5" s="22"/>
      <c r="G5" s="22"/>
      <c r="H5" s="24" t="s">
        <v>33</v>
      </c>
      <c r="I5" s="79"/>
      <c r="J5" s="9"/>
    </row>
    <row r="6" spans="1:15" ht="15.75" customHeight="1" x14ac:dyDescent="0.2">
      <c r="A6" s="3"/>
      <c r="B6" s="34"/>
      <c r="C6" s="22"/>
      <c r="D6" s="79"/>
      <c r="E6" s="22"/>
      <c r="F6" s="22"/>
      <c r="G6" s="22"/>
      <c r="H6" s="24" t="s">
        <v>34</v>
      </c>
      <c r="I6" s="79"/>
      <c r="J6" s="9"/>
    </row>
    <row r="7" spans="1:15" ht="15.75" customHeight="1" x14ac:dyDescent="0.2">
      <c r="A7" s="3"/>
      <c r="B7" s="35"/>
      <c r="C7" s="80"/>
      <c r="D7" s="69"/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28"/>
      <c r="E11" s="228"/>
      <c r="F11" s="228"/>
      <c r="G11" s="228"/>
      <c r="H11" s="24" t="s">
        <v>33</v>
      </c>
      <c r="I11" s="81"/>
      <c r="J11" s="9"/>
    </row>
    <row r="12" spans="1:15" ht="15.75" customHeight="1" x14ac:dyDescent="0.2">
      <c r="A12" s="3"/>
      <c r="B12" s="34"/>
      <c r="C12" s="22"/>
      <c r="D12" s="215"/>
      <c r="E12" s="215"/>
      <c r="F12" s="215"/>
      <c r="G12" s="215"/>
      <c r="H12" s="24" t="s">
        <v>34</v>
      </c>
      <c r="I12" s="81"/>
      <c r="J12" s="9"/>
    </row>
    <row r="13" spans="1:15" ht="15.75" customHeight="1" x14ac:dyDescent="0.2">
      <c r="A13" s="3"/>
      <c r="B13" s="35"/>
      <c r="C13" s="82"/>
      <c r="D13" s="216"/>
      <c r="E13" s="216"/>
      <c r="F13" s="216"/>
      <c r="G13" s="216"/>
      <c r="H13" s="25"/>
      <c r="I13" s="29"/>
      <c r="J13" s="42"/>
    </row>
    <row r="14" spans="1:15" ht="24" hidden="1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209" t="s">
        <v>29</v>
      </c>
      <c r="F15" s="209"/>
      <c r="G15" s="213" t="s">
        <v>30</v>
      </c>
      <c r="H15" s="213"/>
      <c r="I15" s="213" t="s">
        <v>28</v>
      </c>
      <c r="J15" s="214"/>
    </row>
    <row r="16" spans="1:15" ht="23.25" customHeight="1" x14ac:dyDescent="0.2">
      <c r="A16" s="128" t="s">
        <v>23</v>
      </c>
      <c r="B16" s="129" t="s">
        <v>23</v>
      </c>
      <c r="C16" s="47"/>
      <c r="D16" s="48"/>
      <c r="E16" s="206">
        <f>SUMIF(F47:F54,A16,G47:G54)+SUMIF(F47:F54,"PSU",G47:G54)</f>
        <v>0</v>
      </c>
      <c r="F16" s="207"/>
      <c r="G16" s="206">
        <f>SUMIF(F47:F54,A16,H47:H54)+SUMIF(F47:F54,"PSU",H47:H54)</f>
        <v>0</v>
      </c>
      <c r="H16" s="207"/>
      <c r="I16" s="206">
        <f>E16+G16</f>
        <v>0</v>
      </c>
      <c r="J16" s="208"/>
    </row>
    <row r="17" spans="1:10" ht="23.25" customHeight="1" x14ac:dyDescent="0.2">
      <c r="A17" s="128" t="s">
        <v>24</v>
      </c>
      <c r="B17" s="129" t="s">
        <v>24</v>
      </c>
      <c r="C17" s="47"/>
      <c r="D17" s="48"/>
      <c r="E17" s="206">
        <f>SUMIF(F47:F54,A17,G47:G54)</f>
        <v>0</v>
      </c>
      <c r="F17" s="207"/>
      <c r="G17" s="206">
        <f>SUMIF(F47:F54,A17,H47:H54)</f>
        <v>0</v>
      </c>
      <c r="H17" s="207"/>
      <c r="I17" s="206">
        <f>E17+G17</f>
        <v>0</v>
      </c>
      <c r="J17" s="208"/>
    </row>
    <row r="18" spans="1:10" ht="23.25" customHeight="1" x14ac:dyDescent="0.2">
      <c r="A18" s="128" t="s">
        <v>25</v>
      </c>
      <c r="B18" s="129" t="s">
        <v>25</v>
      </c>
      <c r="C18" s="47"/>
      <c r="D18" s="48"/>
      <c r="E18" s="206">
        <f>SUMIF(F47:F54,A18,G47:G54)</f>
        <v>0</v>
      </c>
      <c r="F18" s="207"/>
      <c r="G18" s="206">
        <f>SUMIF(F47:F54,A18,H47:H54)</f>
        <v>0</v>
      </c>
      <c r="H18" s="207"/>
      <c r="I18" s="206">
        <f t="shared" ref="I18:I20" si="0">E18+G18</f>
        <v>0</v>
      </c>
      <c r="J18" s="208"/>
    </row>
    <row r="19" spans="1:10" ht="23.25" customHeight="1" x14ac:dyDescent="0.2">
      <c r="A19" s="128" t="s">
        <v>63</v>
      </c>
      <c r="B19" s="129" t="s">
        <v>26</v>
      </c>
      <c r="C19" s="47"/>
      <c r="D19" s="48"/>
      <c r="E19" s="206">
        <f>SUMIF(F47:F54,A19,G47:G54)</f>
        <v>0</v>
      </c>
      <c r="F19" s="207"/>
      <c r="G19" s="206">
        <f>SUMIF(F47:F54,A19,H47:H54)</f>
        <v>0</v>
      </c>
      <c r="H19" s="207"/>
      <c r="I19" s="206">
        <f t="shared" si="0"/>
        <v>0</v>
      </c>
      <c r="J19" s="208"/>
    </row>
    <row r="20" spans="1:10" ht="23.25" customHeight="1" x14ac:dyDescent="0.2">
      <c r="A20" s="128" t="s">
        <v>64</v>
      </c>
      <c r="B20" s="129" t="s">
        <v>27</v>
      </c>
      <c r="C20" s="47"/>
      <c r="D20" s="48"/>
      <c r="E20" s="206">
        <f>SUMIF(F47:F54,A20,G47:G54)</f>
        <v>0</v>
      </c>
      <c r="F20" s="207"/>
      <c r="G20" s="206">
        <f>SUMIF(F47:F54,A20,H47:H54)</f>
        <v>0</v>
      </c>
      <c r="H20" s="207"/>
      <c r="I20" s="206">
        <f t="shared" si="0"/>
        <v>0</v>
      </c>
      <c r="J20" s="208"/>
    </row>
    <row r="21" spans="1:10" ht="23.25" customHeight="1" x14ac:dyDescent="0.2">
      <c r="A21" s="3"/>
      <c r="B21" s="63" t="s">
        <v>28</v>
      </c>
      <c r="C21" s="64"/>
      <c r="D21" s="65"/>
      <c r="E21" s="226">
        <f>SUM(E16:F20)</f>
        <v>0</v>
      </c>
      <c r="F21" s="227"/>
      <c r="G21" s="226">
        <f>SUM(G16:H20)</f>
        <v>0</v>
      </c>
      <c r="H21" s="227"/>
      <c r="I21" s="226">
        <f t="shared" ref="I21" si="1">E21+G21</f>
        <v>0</v>
      </c>
      <c r="J21" s="231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15</v>
      </c>
      <c r="F23" s="50" t="s">
        <v>0</v>
      </c>
      <c r="G23" s="224">
        <f>ZakladDPHSniVypocet</f>
        <v>0</v>
      </c>
      <c r="H23" s="225"/>
      <c r="I23" s="225"/>
      <c r="J23" s="51" t="str">
        <f t="shared" ref="J23:J28" si="2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15</v>
      </c>
      <c r="F24" s="50" t="s">
        <v>0</v>
      </c>
      <c r="G24" s="229">
        <f>ZakladDPHSni*SazbaDPH1/100</f>
        <v>0</v>
      </c>
      <c r="H24" s="230"/>
      <c r="I24" s="230"/>
      <c r="J24" s="51" t="str">
        <f t="shared" si="2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224">
        <f>SUM(I16:J20)</f>
        <v>0</v>
      </c>
      <c r="H25" s="225"/>
      <c r="I25" s="225"/>
      <c r="J25" s="51" t="str">
        <f t="shared" si="2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220">
        <f>ZakladDPHZakl*SazbaDPH2/100</f>
        <v>0</v>
      </c>
      <c r="H26" s="221"/>
      <c r="I26" s="221"/>
      <c r="J26" s="45" t="str">
        <f t="shared" si="2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222">
        <f>0</f>
        <v>0</v>
      </c>
      <c r="H27" s="222"/>
      <c r="I27" s="222"/>
      <c r="J27" s="52" t="str">
        <f t="shared" si="2"/>
        <v>CZK</v>
      </c>
    </row>
    <row r="28" spans="1:10" ht="27.75" hidden="1" customHeight="1" thickBot="1" x14ac:dyDescent="0.25">
      <c r="A28" s="3"/>
      <c r="B28" s="101" t="s">
        <v>22</v>
      </c>
      <c r="C28" s="102"/>
      <c r="D28" s="102"/>
      <c r="E28" s="103"/>
      <c r="F28" s="104"/>
      <c r="G28" s="243">
        <f>ZakladDPHSniVypocet+ZakladDPHZaklVypocet</f>
        <v>0</v>
      </c>
      <c r="H28" s="243"/>
      <c r="I28" s="243"/>
      <c r="J28" s="105" t="str">
        <f t="shared" si="2"/>
        <v>CZK</v>
      </c>
    </row>
    <row r="29" spans="1:10" ht="27.75" customHeight="1" thickBot="1" x14ac:dyDescent="0.25">
      <c r="A29" s="3"/>
      <c r="B29" s="101" t="s">
        <v>35</v>
      </c>
      <c r="C29" s="106"/>
      <c r="D29" s="106"/>
      <c r="E29" s="106"/>
      <c r="F29" s="106"/>
      <c r="G29" s="223">
        <f>ZakladDPHSni+DPHSni+ZakladDPHZakl+DPHZakl+Zaokrouhleni</f>
        <v>0</v>
      </c>
      <c r="H29" s="223"/>
      <c r="I29" s="223"/>
      <c r="J29" s="107" t="s">
        <v>48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/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241"/>
      <c r="E34" s="241"/>
      <c r="G34" s="241"/>
      <c r="H34" s="241"/>
      <c r="I34" s="241"/>
      <c r="J34" s="31"/>
    </row>
    <row r="35" spans="1:10" ht="12.75" customHeight="1" x14ac:dyDescent="0.2">
      <c r="A35" s="3"/>
      <c r="B35" s="3"/>
      <c r="D35" s="242" t="s">
        <v>2</v>
      </c>
      <c r="E35" s="242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10" ht="25.5" hidden="1" customHeight="1" x14ac:dyDescent="0.2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5" t="s">
        <v>1</v>
      </c>
      <c r="J38" s="90" t="s">
        <v>0</v>
      </c>
    </row>
    <row r="39" spans="1:10" ht="25.5" hidden="1" customHeight="1" x14ac:dyDescent="0.2">
      <c r="A39" s="85">
        <v>1</v>
      </c>
      <c r="B39" s="91" t="s">
        <v>46</v>
      </c>
      <c r="C39" s="232" t="s">
        <v>45</v>
      </c>
      <c r="D39" s="233"/>
      <c r="E39" s="233"/>
      <c r="F39" s="96">
        <f>'VÝKAZ VÝMĚR'!AC59</f>
        <v>0</v>
      </c>
      <c r="G39" s="97">
        <f>'VÝKAZ VÝMĚR'!AD59</f>
        <v>0</v>
      </c>
      <c r="H39" s="98">
        <f>(F39*SazbaDPH1/100)+(G39*SazbaDPH2/100)</f>
        <v>0</v>
      </c>
      <c r="I39" s="98">
        <f>F39+G39+H39</f>
        <v>0</v>
      </c>
      <c r="J39" s="92" t="str">
        <f>IF(_xlfn.SINGLE(CenaCelkemVypocet)=0,"",I39/_xlfn.SINGLE(CenaCelkemVypocet)*100)</f>
        <v/>
      </c>
    </row>
    <row r="40" spans="1:10" ht="25.5" hidden="1" customHeight="1" x14ac:dyDescent="0.2">
      <c r="A40" s="85"/>
      <c r="B40" s="234" t="s">
        <v>47</v>
      </c>
      <c r="C40" s="235"/>
      <c r="D40" s="235"/>
      <c r="E40" s="236"/>
      <c r="F40" s="99">
        <f>SUMIF(A39:A39,"=1",F39:F39)</f>
        <v>0</v>
      </c>
      <c r="G40" s="100">
        <f>SUMIF(A39:A39,"=1",G39:G39)</f>
        <v>0</v>
      </c>
      <c r="H40" s="100">
        <f>SUMIF(A39:A39,"=1",H39:H39)</f>
        <v>0</v>
      </c>
      <c r="I40" s="100">
        <f>SUMIF(A39:A39,"=1",I39:I39)</f>
        <v>0</v>
      </c>
      <c r="J40" s="86">
        <f>SUMIF(A39:A39,"=1",J39:J39)</f>
        <v>0</v>
      </c>
    </row>
    <row r="44" spans="1:10" ht="15.75" x14ac:dyDescent="0.25">
      <c r="B44" s="108" t="s">
        <v>49</v>
      </c>
    </row>
    <row r="46" spans="1:10" ht="25.5" customHeight="1" x14ac:dyDescent="0.2">
      <c r="A46" s="109"/>
      <c r="B46" s="113" t="s">
        <v>16</v>
      </c>
      <c r="C46" s="113" t="s">
        <v>5</v>
      </c>
      <c r="D46" s="114"/>
      <c r="E46" s="114"/>
      <c r="F46" s="117" t="s">
        <v>50</v>
      </c>
      <c r="G46" s="117" t="s">
        <v>29</v>
      </c>
      <c r="H46" s="117" t="s">
        <v>30</v>
      </c>
      <c r="I46" s="237" t="s">
        <v>28</v>
      </c>
      <c r="J46" s="237"/>
    </row>
    <row r="47" spans="1:10" ht="25.5" customHeight="1" x14ac:dyDescent="0.2">
      <c r="A47" s="110"/>
      <c r="B47" s="118" t="s">
        <v>51</v>
      </c>
      <c r="C47" s="239" t="s">
        <v>52</v>
      </c>
      <c r="D47" s="240"/>
      <c r="E47" s="240"/>
      <c r="F47" s="120" t="s">
        <v>23</v>
      </c>
      <c r="G47" s="121">
        <f>'VÝKAZ VÝMĚR'!I8</f>
        <v>0</v>
      </c>
      <c r="H47" s="121">
        <f>'VÝKAZ VÝMĚR'!K8</f>
        <v>0</v>
      </c>
      <c r="I47" s="238">
        <f t="shared" ref="I47" si="3">G47+H47</f>
        <v>0</v>
      </c>
      <c r="J47" s="238"/>
    </row>
    <row r="48" spans="1:10" ht="25.5" customHeight="1" x14ac:dyDescent="0.2">
      <c r="A48" s="110"/>
      <c r="B48" s="112" t="s">
        <v>53</v>
      </c>
      <c r="C48" s="244" t="s">
        <v>54</v>
      </c>
      <c r="D48" s="245"/>
      <c r="E48" s="245"/>
      <c r="F48" s="122" t="s">
        <v>23</v>
      </c>
      <c r="G48" s="123">
        <f>'VÝKAZ VÝMĚR'!I16</f>
        <v>0</v>
      </c>
      <c r="H48" s="123">
        <f>'VÝKAZ VÝMĚR'!K16</f>
        <v>0</v>
      </c>
      <c r="I48" s="238">
        <f t="shared" ref="I48:I54" si="4">G48+H48</f>
        <v>0</v>
      </c>
      <c r="J48" s="238"/>
    </row>
    <row r="49" spans="1:10" ht="25.5" customHeight="1" x14ac:dyDescent="0.2">
      <c r="A49" s="110"/>
      <c r="B49" s="112" t="s">
        <v>55</v>
      </c>
      <c r="C49" s="244" t="s">
        <v>56</v>
      </c>
      <c r="D49" s="245"/>
      <c r="E49" s="245"/>
      <c r="F49" s="122" t="s">
        <v>23</v>
      </c>
      <c r="G49" s="123">
        <f>'VÝKAZ VÝMĚR'!I25</f>
        <v>0</v>
      </c>
      <c r="H49" s="123">
        <f>'VÝKAZ VÝMĚR'!K25</f>
        <v>0</v>
      </c>
      <c r="I49" s="238">
        <f t="shared" si="4"/>
        <v>0</v>
      </c>
      <c r="J49" s="238"/>
    </row>
    <row r="50" spans="1:10" ht="25.5" customHeight="1" x14ac:dyDescent="0.2">
      <c r="A50" s="110"/>
      <c r="B50" s="112" t="s">
        <v>57</v>
      </c>
      <c r="C50" s="244" t="s">
        <v>58</v>
      </c>
      <c r="D50" s="245"/>
      <c r="E50" s="245"/>
      <c r="F50" s="122" t="s">
        <v>23</v>
      </c>
      <c r="G50" s="123">
        <f>'VÝKAZ VÝMĚR'!I30</f>
        <v>0</v>
      </c>
      <c r="H50" s="123">
        <f>'VÝKAZ VÝMĚR'!K30</f>
        <v>0</v>
      </c>
      <c r="I50" s="238">
        <f t="shared" si="4"/>
        <v>0</v>
      </c>
      <c r="J50" s="238"/>
    </row>
    <row r="51" spans="1:10" ht="25.5" customHeight="1" x14ac:dyDescent="0.2">
      <c r="A51" s="110"/>
      <c r="B51" s="112" t="s">
        <v>59</v>
      </c>
      <c r="C51" s="244" t="s">
        <v>60</v>
      </c>
      <c r="D51" s="245"/>
      <c r="E51" s="247"/>
      <c r="F51" s="122" t="s">
        <v>23</v>
      </c>
      <c r="G51" s="123">
        <f>'VÝKAZ VÝMĚR'!I35</f>
        <v>0</v>
      </c>
      <c r="H51" s="123">
        <f>'VÝKAZ VÝMĚR'!K35</f>
        <v>0</v>
      </c>
      <c r="I51" s="238">
        <f t="shared" si="4"/>
        <v>0</v>
      </c>
      <c r="J51" s="238"/>
    </row>
    <row r="52" spans="1:10" ht="25.5" customHeight="1" x14ac:dyDescent="0.2">
      <c r="A52" s="110"/>
      <c r="B52" s="112"/>
      <c r="C52" s="244" t="s">
        <v>161</v>
      </c>
      <c r="D52" s="245"/>
      <c r="E52" s="247"/>
      <c r="F52" s="122" t="s">
        <v>23</v>
      </c>
      <c r="G52" s="123">
        <f>'VÝKAZ VÝMĚR'!I61</f>
        <v>0</v>
      </c>
      <c r="H52" s="123">
        <f>'VÝKAZ VÝMĚR'!K61</f>
        <v>0</v>
      </c>
      <c r="I52" s="238">
        <f t="shared" ref="I52" si="5">G52+H52</f>
        <v>0</v>
      </c>
      <c r="J52" s="238"/>
    </row>
    <row r="53" spans="1:10" ht="25.5" customHeight="1" x14ac:dyDescent="0.2">
      <c r="A53" s="110"/>
      <c r="B53" s="112" t="s">
        <v>61</v>
      </c>
      <c r="C53" s="244" t="s">
        <v>62</v>
      </c>
      <c r="D53" s="245"/>
      <c r="E53" s="245"/>
      <c r="F53" s="122" t="s">
        <v>24</v>
      </c>
      <c r="G53" s="123">
        <f>'VÝKAZ VÝMĚR'!I46</f>
        <v>0</v>
      </c>
      <c r="H53" s="123">
        <f>'VÝKAZ VÝMĚR'!K46</f>
        <v>0</v>
      </c>
      <c r="I53" s="238">
        <f t="shared" si="4"/>
        <v>0</v>
      </c>
      <c r="J53" s="238"/>
    </row>
    <row r="54" spans="1:10" ht="25.5" customHeight="1" x14ac:dyDescent="0.2">
      <c r="A54" s="110"/>
      <c r="B54" s="119" t="s">
        <v>63</v>
      </c>
      <c r="C54" s="248" t="s">
        <v>26</v>
      </c>
      <c r="D54" s="249"/>
      <c r="E54" s="249"/>
      <c r="F54" s="124" t="s">
        <v>63</v>
      </c>
      <c r="G54" s="125">
        <f>'VÝKAZ VÝMĚR'!I55</f>
        <v>0</v>
      </c>
      <c r="H54" s="125">
        <f>'VÝKAZ VÝMĚR'!K55</f>
        <v>0</v>
      </c>
      <c r="I54" s="238">
        <f t="shared" si="4"/>
        <v>0</v>
      </c>
      <c r="J54" s="238"/>
    </row>
    <row r="55" spans="1:10" ht="25.5" customHeight="1" x14ac:dyDescent="0.2">
      <c r="A55" s="111"/>
      <c r="B55" s="115" t="s">
        <v>166</v>
      </c>
      <c r="C55" s="115"/>
      <c r="D55" s="116"/>
      <c r="E55" s="116"/>
      <c r="F55" s="126"/>
      <c r="G55" s="127">
        <f>SUM(G47:G54)</f>
        <v>0</v>
      </c>
      <c r="H55" s="127">
        <f>SUM(H47:H54)</f>
        <v>0</v>
      </c>
      <c r="I55" s="246">
        <f>SUM(I47:J54)</f>
        <v>0</v>
      </c>
      <c r="J55" s="246"/>
    </row>
    <row r="56" spans="1:10" x14ac:dyDescent="0.2">
      <c r="F56" s="84"/>
      <c r="G56" s="84"/>
      <c r="H56" s="84"/>
      <c r="I56" s="84"/>
      <c r="J56" s="84"/>
    </row>
    <row r="57" spans="1:10" x14ac:dyDescent="0.2">
      <c r="F57" s="84"/>
      <c r="G57" s="84"/>
      <c r="H57" s="84"/>
      <c r="I57" s="84"/>
      <c r="J57" s="84"/>
    </row>
    <row r="58" spans="1:10" x14ac:dyDescent="0.2">
      <c r="F58" s="84"/>
      <c r="G58" s="84"/>
      <c r="H58" s="84"/>
      <c r="I58" s="84"/>
      <c r="J58" s="84"/>
    </row>
  </sheetData>
  <sheetProtection algorithmName="SHA-512" hashValue="GpQdbU67ELvCs2KdQgD6buB4L3OLxaaHZGpm9wFrwkpTdAbeI5uJt/hUlLtC3HJwrC3BG4uDEYc5lSpsdffKIQ==" saltValue="0Cj/KmbDPD8L8I0CqfnmLA==" spinCount="100000" sheet="1" objects="1" scenarios="1" selectLockedCells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I55:J55"/>
    <mergeCell ref="I51:J51"/>
    <mergeCell ref="C51:E51"/>
    <mergeCell ref="I53:J53"/>
    <mergeCell ref="C53:E53"/>
    <mergeCell ref="I54:J54"/>
    <mergeCell ref="C54:E54"/>
    <mergeCell ref="C52:E52"/>
    <mergeCell ref="I52:J52"/>
    <mergeCell ref="I48:J48"/>
    <mergeCell ref="C48:E48"/>
    <mergeCell ref="I49:J49"/>
    <mergeCell ref="C49:E49"/>
    <mergeCell ref="I50:J50"/>
    <mergeCell ref="C50:E50"/>
    <mergeCell ref="D34:E34"/>
    <mergeCell ref="D35:E35"/>
    <mergeCell ref="G19:H19"/>
    <mergeCell ref="G20:H20"/>
    <mergeCell ref="G34:I34"/>
    <mergeCell ref="G28:I28"/>
    <mergeCell ref="C39:E39"/>
    <mergeCell ref="B40:E40"/>
    <mergeCell ref="I46:J46"/>
    <mergeCell ref="I47:J47"/>
    <mergeCell ref="C47:E47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3:J3"/>
    <mergeCell ref="G15:H15"/>
    <mergeCell ref="I15:J15"/>
    <mergeCell ref="E16:F16"/>
    <mergeCell ref="D12:G12"/>
    <mergeCell ref="D13:G1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50" t="s">
        <v>6</v>
      </c>
      <c r="B1" s="250"/>
      <c r="C1" s="251"/>
      <c r="D1" s="250"/>
      <c r="E1" s="250"/>
      <c r="F1" s="250"/>
      <c r="G1" s="250"/>
    </row>
    <row r="2" spans="1:7" ht="24.95" customHeight="1" x14ac:dyDescent="0.2">
      <c r="A2" s="68" t="s">
        <v>41</v>
      </c>
      <c r="B2" s="67"/>
      <c r="C2" s="252"/>
      <c r="D2" s="252"/>
      <c r="E2" s="252"/>
      <c r="F2" s="252"/>
      <c r="G2" s="253"/>
    </row>
    <row r="3" spans="1:7" ht="24.95" hidden="1" customHeight="1" x14ac:dyDescent="0.2">
      <c r="A3" s="68" t="s">
        <v>7</v>
      </c>
      <c r="B3" s="67"/>
      <c r="C3" s="252"/>
      <c r="D3" s="252"/>
      <c r="E3" s="252"/>
      <c r="F3" s="252"/>
      <c r="G3" s="253"/>
    </row>
    <row r="4" spans="1:7" ht="24.95" hidden="1" customHeight="1" x14ac:dyDescent="0.2">
      <c r="A4" s="68" t="s">
        <v>8</v>
      </c>
      <c r="B4" s="67"/>
      <c r="C4" s="252"/>
      <c r="D4" s="252"/>
      <c r="E4" s="252"/>
      <c r="F4" s="252"/>
      <c r="G4" s="253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77"/>
  <sheetViews>
    <sheetView tabSelected="1" workbookViewId="0">
      <selection activeCell="J11" sqref="J11"/>
    </sheetView>
  </sheetViews>
  <sheetFormatPr defaultRowHeight="12.75" outlineLevelRow="1" x14ac:dyDescent="0.2"/>
  <cols>
    <col min="1" max="1" width="4.28515625" customWidth="1"/>
    <col min="2" max="2" width="14.42578125" style="83" customWidth="1"/>
    <col min="3" max="3" width="38.28515625" style="83" customWidth="1"/>
    <col min="4" max="4" width="4.5703125" customWidth="1"/>
    <col min="5" max="5" width="10.5703125" customWidth="1"/>
    <col min="6" max="6" width="9.85546875" customWidth="1"/>
    <col min="7" max="7" width="12.7109375" customWidth="1"/>
    <col min="12" max="13" width="0" hidden="1" customWidth="1"/>
    <col min="18" max="21" width="0" hidden="1" customWidth="1"/>
    <col min="29" max="39" width="0" hidden="1" customWidth="1"/>
  </cols>
  <sheetData>
    <row r="1" spans="1:60" ht="15.75" customHeight="1" x14ac:dyDescent="0.25">
      <c r="A1" s="266" t="s">
        <v>168</v>
      </c>
      <c r="B1" s="266"/>
      <c r="C1" s="266"/>
      <c r="D1" s="266"/>
      <c r="E1" s="266"/>
      <c r="F1" s="266"/>
      <c r="G1" s="266"/>
      <c r="AE1" t="s">
        <v>66</v>
      </c>
    </row>
    <row r="2" spans="1:60" ht="24.95" customHeight="1" x14ac:dyDescent="0.2">
      <c r="A2" s="132" t="s">
        <v>65</v>
      </c>
      <c r="B2" s="130"/>
      <c r="C2" s="267" t="s">
        <v>45</v>
      </c>
      <c r="D2" s="268"/>
      <c r="E2" s="268"/>
      <c r="F2" s="268"/>
      <c r="G2" s="269"/>
      <c r="AE2" t="s">
        <v>67</v>
      </c>
    </row>
    <row r="3" spans="1:60" ht="24.95" customHeight="1" x14ac:dyDescent="0.2">
      <c r="A3" s="133" t="s">
        <v>7</v>
      </c>
      <c r="B3" s="131"/>
      <c r="C3" s="270" t="s">
        <v>42</v>
      </c>
      <c r="D3" s="271"/>
      <c r="E3" s="271"/>
      <c r="F3" s="271"/>
      <c r="G3" s="272"/>
      <c r="AE3" t="s">
        <v>68</v>
      </c>
    </row>
    <row r="4" spans="1:60" ht="24.95" hidden="1" customHeight="1" x14ac:dyDescent="0.2">
      <c r="A4" s="133" t="s">
        <v>8</v>
      </c>
      <c r="B4" s="131"/>
      <c r="C4" s="270"/>
      <c r="D4" s="271"/>
      <c r="E4" s="271"/>
      <c r="F4" s="271"/>
      <c r="G4" s="272"/>
      <c r="AE4" t="s">
        <v>69</v>
      </c>
    </row>
    <row r="5" spans="1:60" hidden="1" x14ac:dyDescent="0.2">
      <c r="A5" s="134" t="s">
        <v>70</v>
      </c>
      <c r="B5" s="135"/>
      <c r="C5" s="135"/>
      <c r="D5" s="136"/>
      <c r="E5" s="136"/>
      <c r="F5" s="136"/>
      <c r="G5" s="137"/>
      <c r="AE5" t="s">
        <v>71</v>
      </c>
    </row>
    <row r="7" spans="1:60" ht="38.25" x14ac:dyDescent="0.2">
      <c r="A7" s="142" t="s">
        <v>72</v>
      </c>
      <c r="B7" s="143" t="s">
        <v>73</v>
      </c>
      <c r="C7" s="143" t="s">
        <v>74</v>
      </c>
      <c r="D7" s="142" t="s">
        <v>75</v>
      </c>
      <c r="E7" s="142" t="s">
        <v>76</v>
      </c>
      <c r="F7" s="138" t="s">
        <v>77</v>
      </c>
      <c r="G7" s="159" t="s">
        <v>28</v>
      </c>
      <c r="H7" s="160" t="s">
        <v>29</v>
      </c>
      <c r="I7" s="160" t="s">
        <v>78</v>
      </c>
      <c r="J7" s="160" t="s">
        <v>30</v>
      </c>
      <c r="K7" s="160" t="s">
        <v>79</v>
      </c>
      <c r="L7" s="160" t="s">
        <v>80</v>
      </c>
      <c r="M7" s="160" t="s">
        <v>81</v>
      </c>
      <c r="N7" s="160" t="s">
        <v>82</v>
      </c>
      <c r="O7" s="160" t="s">
        <v>83</v>
      </c>
      <c r="P7" s="160" t="s">
        <v>84</v>
      </c>
      <c r="Q7" s="160" t="s">
        <v>85</v>
      </c>
      <c r="R7" s="160" t="s">
        <v>86</v>
      </c>
      <c r="S7" s="160" t="s">
        <v>87</v>
      </c>
      <c r="T7" s="160" t="s">
        <v>88</v>
      </c>
      <c r="U7" s="145" t="s">
        <v>89</v>
      </c>
    </row>
    <row r="8" spans="1:60" x14ac:dyDescent="0.2">
      <c r="A8" s="161" t="s">
        <v>90</v>
      </c>
      <c r="B8" s="162" t="s">
        <v>51</v>
      </c>
      <c r="C8" s="163" t="s">
        <v>52</v>
      </c>
      <c r="D8" s="164"/>
      <c r="E8" s="165"/>
      <c r="F8" s="166"/>
      <c r="G8" s="166">
        <f>SUMIF(AE9:AE15,"&lt;&gt;NOR",G9:G15)</f>
        <v>0</v>
      </c>
      <c r="H8" s="166"/>
      <c r="I8" s="166">
        <f>SUM(I9:I15)</f>
        <v>0</v>
      </c>
      <c r="J8" s="166"/>
      <c r="K8" s="166">
        <f>SUM(K9:K15)</f>
        <v>0</v>
      </c>
      <c r="L8" s="166"/>
      <c r="M8" s="166">
        <f>SUM(M9:M15)</f>
        <v>0</v>
      </c>
      <c r="N8" s="144"/>
      <c r="O8" s="144">
        <f>SUM(O9:O15)</f>
        <v>2.4014000000000002</v>
      </c>
      <c r="P8" s="144"/>
      <c r="Q8" s="144">
        <f>SUM(Q9:Q15)</f>
        <v>1.4899499999999999</v>
      </c>
      <c r="R8" s="144"/>
      <c r="S8" s="144"/>
      <c r="T8" s="161"/>
      <c r="U8" s="144">
        <f>SUM(U9:U15)</f>
        <v>94.289999999999992</v>
      </c>
      <c r="AE8" t="s">
        <v>91</v>
      </c>
    </row>
    <row r="9" spans="1:60" ht="22.5" outlineLevel="1" x14ac:dyDescent="0.2">
      <c r="A9" s="140">
        <v>1</v>
      </c>
      <c r="B9" s="140" t="s">
        <v>92</v>
      </c>
      <c r="C9" s="178" t="s">
        <v>93</v>
      </c>
      <c r="D9" s="146" t="s">
        <v>94</v>
      </c>
      <c r="E9" s="153">
        <v>9.6839999999999993</v>
      </c>
      <c r="F9" s="156">
        <f>H9+J9</f>
        <v>0</v>
      </c>
      <c r="G9" s="156">
        <f>ROUND(E9*F9,2)</f>
        <v>0</v>
      </c>
      <c r="H9" s="157"/>
      <c r="I9" s="156">
        <f>ROUND(E9*H9,2)</f>
        <v>0</v>
      </c>
      <c r="J9" s="157"/>
      <c r="K9" s="156">
        <f>ROUND(E9*J9,2)</f>
        <v>0</v>
      </c>
      <c r="L9" s="156">
        <v>21</v>
      </c>
      <c r="M9" s="156">
        <f>G9*(1+L9/100)</f>
        <v>0</v>
      </c>
      <c r="N9" s="147">
        <v>2.3800000000000002E-3</v>
      </c>
      <c r="O9" s="147">
        <f>ROUND(E9*N9,5)</f>
        <v>2.3050000000000001E-2</v>
      </c>
      <c r="P9" s="147">
        <v>0</v>
      </c>
      <c r="Q9" s="147">
        <f>ROUND(E9*P9,5)</f>
        <v>0</v>
      </c>
      <c r="R9" s="147"/>
      <c r="S9" s="147"/>
      <c r="T9" s="148">
        <v>0.18232999999999999</v>
      </c>
      <c r="U9" s="147">
        <f>ROUND(E9*T9,2)</f>
        <v>1.77</v>
      </c>
      <c r="V9" s="139"/>
      <c r="W9" s="139"/>
      <c r="X9" s="139"/>
      <c r="Y9" s="139"/>
      <c r="Z9" s="139"/>
      <c r="AA9" s="139"/>
      <c r="AB9" s="139"/>
      <c r="AC9" s="139"/>
      <c r="AD9" s="139"/>
      <c r="AE9" s="139" t="s">
        <v>95</v>
      </c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</row>
    <row r="10" spans="1:60" outlineLevel="1" x14ac:dyDescent="0.2">
      <c r="A10" s="140"/>
      <c r="B10" s="140"/>
      <c r="C10" s="179" t="s">
        <v>96</v>
      </c>
      <c r="D10" s="149"/>
      <c r="E10" s="154">
        <v>9.6839999999999993</v>
      </c>
      <c r="F10" s="156"/>
      <c r="G10" s="156"/>
      <c r="H10" s="156"/>
      <c r="I10" s="156"/>
      <c r="J10" s="156"/>
      <c r="K10" s="156"/>
      <c r="L10" s="156"/>
      <c r="M10" s="156"/>
      <c r="N10" s="147"/>
      <c r="O10" s="147"/>
      <c r="P10" s="147"/>
      <c r="Q10" s="147"/>
      <c r="R10" s="147"/>
      <c r="S10" s="147"/>
      <c r="T10" s="148"/>
      <c r="U10" s="147"/>
      <c r="V10" s="139"/>
      <c r="W10" s="139"/>
      <c r="X10" s="139"/>
      <c r="Y10" s="139"/>
      <c r="Z10" s="139"/>
      <c r="AA10" s="139"/>
      <c r="AB10" s="139"/>
      <c r="AC10" s="139"/>
      <c r="AD10" s="139"/>
      <c r="AE10" s="139" t="s">
        <v>97</v>
      </c>
      <c r="AF10" s="139">
        <v>0</v>
      </c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39"/>
      <c r="AS10" s="139"/>
      <c r="AT10" s="139"/>
      <c r="AU10" s="139"/>
      <c r="AV10" s="139"/>
      <c r="AW10" s="139"/>
      <c r="AX10" s="139"/>
      <c r="AY10" s="139"/>
      <c r="AZ10" s="139"/>
      <c r="BA10" s="139"/>
      <c r="BB10" s="139"/>
      <c r="BC10" s="139"/>
      <c r="BD10" s="139"/>
      <c r="BE10" s="139"/>
      <c r="BF10" s="139"/>
      <c r="BG10" s="139"/>
      <c r="BH10" s="139"/>
    </row>
    <row r="11" spans="1:60" ht="22.5" outlineLevel="1" x14ac:dyDescent="0.2">
      <c r="A11" s="140">
        <v>2</v>
      </c>
      <c r="B11" s="140" t="s">
        <v>98</v>
      </c>
      <c r="C11" s="178" t="s">
        <v>99</v>
      </c>
      <c r="D11" s="146" t="s">
        <v>100</v>
      </c>
      <c r="E11" s="153">
        <v>4.05</v>
      </c>
      <c r="F11" s="156">
        <f>H11+J11</f>
        <v>0</v>
      </c>
      <c r="G11" s="156">
        <f>ROUND(E11*F11,2)</f>
        <v>0</v>
      </c>
      <c r="H11" s="157"/>
      <c r="I11" s="156">
        <f>ROUND(E11*H11,2)</f>
        <v>0</v>
      </c>
      <c r="J11" s="157"/>
      <c r="K11" s="156">
        <f>ROUND(E11*J11,2)</f>
        <v>0</v>
      </c>
      <c r="L11" s="156">
        <v>21</v>
      </c>
      <c r="M11" s="156">
        <f>G11*(1+L11/100)</f>
        <v>0</v>
      </c>
      <c r="N11" s="147">
        <v>6.4799999999999996E-3</v>
      </c>
      <c r="O11" s="147">
        <f>ROUND(E11*N11,5)</f>
        <v>2.6239999999999999E-2</v>
      </c>
      <c r="P11" s="147">
        <v>4.0000000000000001E-3</v>
      </c>
      <c r="Q11" s="147">
        <f>ROUND(E11*P11,5)</f>
        <v>1.6199999999999999E-2</v>
      </c>
      <c r="R11" s="147"/>
      <c r="S11" s="147"/>
      <c r="T11" s="148">
        <v>0.35138000000000003</v>
      </c>
      <c r="U11" s="147">
        <f>ROUND(E11*T11,2)</f>
        <v>1.42</v>
      </c>
      <c r="V11" s="139"/>
      <c r="W11" s="139"/>
      <c r="X11" s="139"/>
      <c r="Y11" s="139"/>
      <c r="Z11" s="139"/>
      <c r="AA11" s="139"/>
      <c r="AB11" s="139"/>
      <c r="AC11" s="139"/>
      <c r="AD11" s="139"/>
      <c r="AE11" s="139" t="s">
        <v>101</v>
      </c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</row>
    <row r="12" spans="1:60" outlineLevel="1" x14ac:dyDescent="0.2">
      <c r="A12" s="140"/>
      <c r="B12" s="140"/>
      <c r="C12" s="179" t="s">
        <v>102</v>
      </c>
      <c r="D12" s="149"/>
      <c r="E12" s="154">
        <v>4.05</v>
      </c>
      <c r="F12" s="156"/>
      <c r="G12" s="156"/>
      <c r="H12" s="156"/>
      <c r="I12" s="156"/>
      <c r="J12" s="156"/>
      <c r="K12" s="156"/>
      <c r="L12" s="156"/>
      <c r="M12" s="156"/>
      <c r="N12" s="147"/>
      <c r="O12" s="147"/>
      <c r="P12" s="147"/>
      <c r="Q12" s="147"/>
      <c r="R12" s="147"/>
      <c r="S12" s="147"/>
      <c r="T12" s="148"/>
      <c r="U12" s="147"/>
      <c r="V12" s="139"/>
      <c r="W12" s="139"/>
      <c r="X12" s="139"/>
      <c r="Y12" s="139"/>
      <c r="Z12" s="139"/>
      <c r="AA12" s="139"/>
      <c r="AB12" s="139"/>
      <c r="AC12" s="139"/>
      <c r="AD12" s="139"/>
      <c r="AE12" s="139" t="s">
        <v>97</v>
      </c>
      <c r="AF12" s="139">
        <v>0</v>
      </c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</row>
    <row r="13" spans="1:60" ht="22.5" outlineLevel="1" x14ac:dyDescent="0.2">
      <c r="A13" s="140">
        <v>3</v>
      </c>
      <c r="B13" s="140" t="s">
        <v>103</v>
      </c>
      <c r="C13" s="178" t="s">
        <v>104</v>
      </c>
      <c r="D13" s="146" t="s">
        <v>100</v>
      </c>
      <c r="E13" s="153">
        <v>147.375</v>
      </c>
      <c r="F13" s="156">
        <f>H13+J13</f>
        <v>0</v>
      </c>
      <c r="G13" s="156">
        <f>ROUND(E13*F13,2)</f>
        <v>0</v>
      </c>
      <c r="H13" s="157"/>
      <c r="I13" s="156">
        <f>ROUND(E13*H13,2)</f>
        <v>0</v>
      </c>
      <c r="J13" s="157"/>
      <c r="K13" s="156">
        <f>ROUND(E13*J13,2)</f>
        <v>0</v>
      </c>
      <c r="L13" s="156">
        <v>21</v>
      </c>
      <c r="M13" s="156">
        <f>G13*(1+L13/100)</f>
        <v>0</v>
      </c>
      <c r="N13" s="147">
        <v>1.5959999999999998E-2</v>
      </c>
      <c r="O13" s="147">
        <f>ROUND(E13*N13,5)</f>
        <v>2.3521100000000001</v>
      </c>
      <c r="P13" s="147">
        <v>0.01</v>
      </c>
      <c r="Q13" s="147">
        <f>ROUND(E13*P13,5)</f>
        <v>1.4737499999999999</v>
      </c>
      <c r="R13" s="147"/>
      <c r="S13" s="147"/>
      <c r="T13" s="148">
        <v>0.61817</v>
      </c>
      <c r="U13" s="147">
        <f>ROUND(E13*T13,2)</f>
        <v>91.1</v>
      </c>
      <c r="V13" s="139"/>
      <c r="W13" s="139"/>
      <c r="X13" s="139"/>
      <c r="Y13" s="139"/>
      <c r="Z13" s="139"/>
      <c r="AA13" s="139"/>
      <c r="AB13" s="139"/>
      <c r="AC13" s="139"/>
      <c r="AD13" s="139"/>
      <c r="AE13" s="139" t="s">
        <v>101</v>
      </c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</row>
    <row r="14" spans="1:60" outlineLevel="1" x14ac:dyDescent="0.2">
      <c r="A14" s="140"/>
      <c r="B14" s="140"/>
      <c r="C14" s="179" t="s">
        <v>105</v>
      </c>
      <c r="D14" s="149"/>
      <c r="E14" s="154">
        <v>159.97499999999999</v>
      </c>
      <c r="F14" s="156"/>
      <c r="G14" s="156"/>
      <c r="H14" s="156"/>
      <c r="I14" s="156"/>
      <c r="J14" s="156"/>
      <c r="K14" s="156"/>
      <c r="L14" s="156"/>
      <c r="M14" s="156"/>
      <c r="N14" s="147"/>
      <c r="O14" s="147"/>
      <c r="P14" s="147"/>
      <c r="Q14" s="147"/>
      <c r="R14" s="147"/>
      <c r="S14" s="147"/>
      <c r="T14" s="148"/>
      <c r="U14" s="147"/>
      <c r="V14" s="139"/>
      <c r="W14" s="139"/>
      <c r="X14" s="139"/>
      <c r="Y14" s="139"/>
      <c r="Z14" s="139"/>
      <c r="AA14" s="139"/>
      <c r="AB14" s="139"/>
      <c r="AC14" s="139"/>
      <c r="AD14" s="139"/>
      <c r="AE14" s="139" t="s">
        <v>97</v>
      </c>
      <c r="AF14" s="139">
        <v>0</v>
      </c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</row>
    <row r="15" spans="1:60" outlineLevel="1" x14ac:dyDescent="0.2">
      <c r="A15" s="140"/>
      <c r="B15" s="140"/>
      <c r="C15" s="179" t="s">
        <v>106</v>
      </c>
      <c r="D15" s="149"/>
      <c r="E15" s="154">
        <v>-12.6</v>
      </c>
      <c r="F15" s="156"/>
      <c r="G15" s="156"/>
      <c r="H15" s="156"/>
      <c r="I15" s="156"/>
      <c r="J15" s="156"/>
      <c r="K15" s="156"/>
      <c r="L15" s="156"/>
      <c r="M15" s="156"/>
      <c r="N15" s="147"/>
      <c r="O15" s="147"/>
      <c r="P15" s="147"/>
      <c r="Q15" s="147"/>
      <c r="R15" s="147"/>
      <c r="S15" s="147"/>
      <c r="T15" s="148"/>
      <c r="U15" s="147"/>
      <c r="V15" s="139"/>
      <c r="W15" s="139"/>
      <c r="X15" s="139"/>
      <c r="Y15" s="139"/>
      <c r="Z15" s="139"/>
      <c r="AA15" s="139"/>
      <c r="AB15" s="139"/>
      <c r="AC15" s="139"/>
      <c r="AD15" s="139"/>
      <c r="AE15" s="139" t="s">
        <v>97</v>
      </c>
      <c r="AF15" s="139">
        <v>0</v>
      </c>
      <c r="AG15" s="139"/>
      <c r="AH15" s="139"/>
      <c r="AI15" s="139"/>
      <c r="AJ15" s="139"/>
      <c r="AK15" s="139"/>
      <c r="AL15" s="139"/>
      <c r="AM15" s="139"/>
      <c r="AN15" s="139"/>
      <c r="AO15" s="139"/>
      <c r="AP15" s="139"/>
      <c r="AQ15" s="139"/>
      <c r="AR15" s="139"/>
      <c r="AS15" s="139"/>
      <c r="AT15" s="139"/>
      <c r="AU15" s="139"/>
      <c r="AV15" s="139"/>
      <c r="AW15" s="139"/>
      <c r="AX15" s="139"/>
      <c r="AY15" s="139"/>
      <c r="AZ15" s="139"/>
      <c r="BA15" s="139"/>
      <c r="BB15" s="139"/>
      <c r="BC15" s="139"/>
      <c r="BD15" s="139"/>
      <c r="BE15" s="139"/>
      <c r="BF15" s="139"/>
      <c r="BG15" s="139"/>
      <c r="BH15" s="139"/>
    </row>
    <row r="16" spans="1:60" x14ac:dyDescent="0.2">
      <c r="A16" s="141" t="s">
        <v>90</v>
      </c>
      <c r="B16" s="141" t="s">
        <v>53</v>
      </c>
      <c r="C16" s="180" t="s">
        <v>54</v>
      </c>
      <c r="D16" s="150"/>
      <c r="E16" s="155"/>
      <c r="F16" s="158"/>
      <c r="G16" s="158">
        <f>SUMIF(AE17:AE24,"&lt;&gt;NOR",G17:G24)</f>
        <v>0</v>
      </c>
      <c r="H16" s="158"/>
      <c r="I16" s="158">
        <f>SUM(I17:I24)</f>
        <v>0</v>
      </c>
      <c r="J16" s="158"/>
      <c r="K16" s="158">
        <f>SUM(K17:K24)</f>
        <v>0</v>
      </c>
      <c r="L16" s="158"/>
      <c r="M16" s="158">
        <f>SUM(M17:M24)</f>
        <v>0</v>
      </c>
      <c r="N16" s="151"/>
      <c r="O16" s="151">
        <f>SUM(O17:O24)</f>
        <v>1.0727</v>
      </c>
      <c r="P16" s="151"/>
      <c r="Q16" s="151">
        <f>SUM(Q17:Q24)</f>
        <v>0</v>
      </c>
      <c r="R16" s="151"/>
      <c r="S16" s="151"/>
      <c r="T16" s="152"/>
      <c r="U16" s="151">
        <f>SUM(U17:U24)</f>
        <v>8.1900000000000013</v>
      </c>
      <c r="AE16" t="s">
        <v>91</v>
      </c>
    </row>
    <row r="17" spans="1:60" outlineLevel="1" x14ac:dyDescent="0.2">
      <c r="A17" s="140">
        <v>4</v>
      </c>
      <c r="B17" s="140" t="s">
        <v>107</v>
      </c>
      <c r="C17" s="178" t="s">
        <v>108</v>
      </c>
      <c r="D17" s="146" t="s">
        <v>109</v>
      </c>
      <c r="E17" s="153">
        <v>75.543749999999989</v>
      </c>
      <c r="F17" s="156">
        <f>H17+J17</f>
        <v>0</v>
      </c>
      <c r="G17" s="156">
        <f>ROUND(E17*F17,2)</f>
        <v>0</v>
      </c>
      <c r="H17" s="157"/>
      <c r="I17" s="156">
        <f>ROUND(E17*H17,2)</f>
        <v>0</v>
      </c>
      <c r="J17" s="157"/>
      <c r="K17" s="156">
        <f>ROUND(E17*J17,2)</f>
        <v>0</v>
      </c>
      <c r="L17" s="156">
        <v>21</v>
      </c>
      <c r="M17" s="156">
        <f>G17*(1+L17/100)</f>
        <v>0</v>
      </c>
      <c r="N17" s="147">
        <v>7.3499999999999998E-3</v>
      </c>
      <c r="O17" s="147">
        <f>ROUND(E17*N17,5)</f>
        <v>0.55525000000000002</v>
      </c>
      <c r="P17" s="147">
        <v>0</v>
      </c>
      <c r="Q17" s="147">
        <f>ROUND(E17*P17,5)</f>
        <v>0</v>
      </c>
      <c r="R17" s="147"/>
      <c r="S17" s="147"/>
      <c r="T17" s="148">
        <v>3.3000000000000002E-2</v>
      </c>
      <c r="U17" s="147">
        <f>ROUND(E17*T17,2)</f>
        <v>2.4900000000000002</v>
      </c>
      <c r="V17" s="139"/>
      <c r="W17" s="139"/>
      <c r="X17" s="139"/>
      <c r="Y17" s="139"/>
      <c r="Z17" s="139"/>
      <c r="AA17" s="139"/>
      <c r="AB17" s="139"/>
      <c r="AC17" s="139"/>
      <c r="AD17" s="139"/>
      <c r="AE17" s="139" t="s">
        <v>95</v>
      </c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</row>
    <row r="18" spans="1:60" outlineLevel="1" x14ac:dyDescent="0.2">
      <c r="A18" s="140"/>
      <c r="B18" s="140"/>
      <c r="C18" s="179" t="s">
        <v>110</v>
      </c>
      <c r="D18" s="149"/>
      <c r="E18" s="154">
        <v>75.543750000000003</v>
      </c>
      <c r="F18" s="156"/>
      <c r="G18" s="156"/>
      <c r="H18" s="156"/>
      <c r="I18" s="156"/>
      <c r="J18" s="156"/>
      <c r="K18" s="156"/>
      <c r="L18" s="156"/>
      <c r="M18" s="156"/>
      <c r="N18" s="147"/>
      <c r="O18" s="147"/>
      <c r="P18" s="147"/>
      <c r="Q18" s="147"/>
      <c r="R18" s="147"/>
      <c r="S18" s="147"/>
      <c r="T18" s="148"/>
      <c r="U18" s="147"/>
      <c r="V18" s="139"/>
      <c r="W18" s="139"/>
      <c r="X18" s="139"/>
      <c r="Y18" s="139"/>
      <c r="Z18" s="139"/>
      <c r="AA18" s="139"/>
      <c r="AB18" s="139"/>
      <c r="AC18" s="139"/>
      <c r="AD18" s="139"/>
      <c r="AE18" s="139" t="s">
        <v>97</v>
      </c>
      <c r="AF18" s="139">
        <v>0</v>
      </c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</row>
    <row r="19" spans="1:60" outlineLevel="1" x14ac:dyDescent="0.2">
      <c r="A19" s="140">
        <v>5</v>
      </c>
      <c r="B19" s="140" t="s">
        <v>111</v>
      </c>
      <c r="C19" s="178" t="s">
        <v>112</v>
      </c>
      <c r="D19" s="146" t="s">
        <v>100</v>
      </c>
      <c r="E19" s="153">
        <v>30.599999999999998</v>
      </c>
      <c r="F19" s="156">
        <f>H19+J19</f>
        <v>0</v>
      </c>
      <c r="G19" s="156">
        <f>ROUND(E19*F19,2)</f>
        <v>0</v>
      </c>
      <c r="H19" s="157"/>
      <c r="I19" s="156">
        <f>ROUND(E19*H19,2)</f>
        <v>0</v>
      </c>
      <c r="J19" s="157"/>
      <c r="K19" s="156">
        <f>ROUND(E19*J19,2)</f>
        <v>0</v>
      </c>
      <c r="L19" s="156">
        <v>21</v>
      </c>
      <c r="M19" s="156">
        <f>G19*(1+L19/100)</f>
        <v>0</v>
      </c>
      <c r="N19" s="147">
        <v>1.6910000000000001E-2</v>
      </c>
      <c r="O19" s="147">
        <f>ROUND(E19*N19,5)</f>
        <v>0.51744999999999997</v>
      </c>
      <c r="P19" s="147">
        <v>0</v>
      </c>
      <c r="Q19" s="147">
        <f>ROUND(E19*P19,5)</f>
        <v>0</v>
      </c>
      <c r="R19" s="147"/>
      <c r="S19" s="147"/>
      <c r="T19" s="148">
        <v>0.08</v>
      </c>
      <c r="U19" s="147">
        <f>ROUND(E19*T19,2)</f>
        <v>2.4500000000000002</v>
      </c>
      <c r="V19" s="139"/>
      <c r="W19" s="139"/>
      <c r="X19" s="139"/>
      <c r="Y19" s="139"/>
      <c r="Z19" s="139"/>
      <c r="AA19" s="139"/>
      <c r="AB19" s="139"/>
      <c r="AC19" s="139"/>
      <c r="AD19" s="139"/>
      <c r="AE19" s="139" t="s">
        <v>95</v>
      </c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39"/>
      <c r="AU19" s="139"/>
      <c r="AV19" s="139"/>
      <c r="AW19" s="139"/>
      <c r="AX19" s="139"/>
      <c r="AY19" s="139"/>
      <c r="AZ19" s="139"/>
      <c r="BA19" s="139"/>
      <c r="BB19" s="139"/>
      <c r="BC19" s="139"/>
      <c r="BD19" s="139"/>
      <c r="BE19" s="139"/>
      <c r="BF19" s="139"/>
      <c r="BG19" s="139"/>
      <c r="BH19" s="139"/>
    </row>
    <row r="20" spans="1:60" outlineLevel="1" x14ac:dyDescent="0.2">
      <c r="A20" s="140"/>
      <c r="B20" s="140"/>
      <c r="C20" s="179" t="s">
        <v>113</v>
      </c>
      <c r="D20" s="149"/>
      <c r="E20" s="154">
        <v>30.6</v>
      </c>
      <c r="F20" s="156"/>
      <c r="G20" s="156"/>
      <c r="H20" s="156"/>
      <c r="I20" s="156"/>
      <c r="J20" s="156"/>
      <c r="K20" s="156"/>
      <c r="L20" s="156"/>
      <c r="M20" s="156"/>
      <c r="N20" s="147"/>
      <c r="O20" s="147"/>
      <c r="P20" s="147"/>
      <c r="Q20" s="147"/>
      <c r="R20" s="147"/>
      <c r="S20" s="147"/>
      <c r="T20" s="148"/>
      <c r="U20" s="147"/>
      <c r="V20" s="139"/>
      <c r="W20" s="139"/>
      <c r="X20" s="139"/>
      <c r="Y20" s="139"/>
      <c r="Z20" s="139"/>
      <c r="AA20" s="139"/>
      <c r="AB20" s="139"/>
      <c r="AC20" s="139"/>
      <c r="AD20" s="139"/>
      <c r="AE20" s="139" t="s">
        <v>97</v>
      </c>
      <c r="AF20" s="139">
        <v>0</v>
      </c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</row>
    <row r="21" spans="1:60" outlineLevel="1" x14ac:dyDescent="0.2">
      <c r="A21" s="140">
        <v>6</v>
      </c>
      <c r="B21" s="140" t="s">
        <v>114</v>
      </c>
      <c r="C21" s="178" t="s">
        <v>115</v>
      </c>
      <c r="D21" s="146" t="s">
        <v>109</v>
      </c>
      <c r="E21" s="153">
        <v>75.543749999999989</v>
      </c>
      <c r="F21" s="156">
        <f>H21+J21</f>
        <v>0</v>
      </c>
      <c r="G21" s="156">
        <f>ROUND(E21*F21,2)</f>
        <v>0</v>
      </c>
      <c r="H21" s="157"/>
      <c r="I21" s="156">
        <f>ROUND(E21*H21,2)</f>
        <v>0</v>
      </c>
      <c r="J21" s="157"/>
      <c r="K21" s="156">
        <f>ROUND(E21*J21,2)</f>
        <v>0</v>
      </c>
      <c r="L21" s="156">
        <v>21</v>
      </c>
      <c r="M21" s="156">
        <f>G21*(1+L21/100)</f>
        <v>0</v>
      </c>
      <c r="N21" s="147">
        <v>0</v>
      </c>
      <c r="O21" s="147">
        <f>ROUND(E21*N21,5)</f>
        <v>0</v>
      </c>
      <c r="P21" s="147">
        <v>0</v>
      </c>
      <c r="Q21" s="147">
        <f>ROUND(E21*P21,5)</f>
        <v>0</v>
      </c>
      <c r="R21" s="147"/>
      <c r="S21" s="147"/>
      <c r="T21" s="148">
        <v>2.1999999999999999E-2</v>
      </c>
      <c r="U21" s="147">
        <f>ROUND(E21*T21,2)</f>
        <v>1.66</v>
      </c>
      <c r="V21" s="139"/>
      <c r="W21" s="139"/>
      <c r="X21" s="139"/>
      <c r="Y21" s="139"/>
      <c r="Z21" s="139"/>
      <c r="AA21" s="139"/>
      <c r="AB21" s="139"/>
      <c r="AC21" s="139"/>
      <c r="AD21" s="139"/>
      <c r="AE21" s="139" t="s">
        <v>95</v>
      </c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</row>
    <row r="22" spans="1:60" outlineLevel="1" x14ac:dyDescent="0.2">
      <c r="A22" s="140"/>
      <c r="B22" s="140"/>
      <c r="C22" s="179" t="s">
        <v>110</v>
      </c>
      <c r="D22" s="149"/>
      <c r="E22" s="154">
        <v>75.543750000000003</v>
      </c>
      <c r="F22" s="156"/>
      <c r="G22" s="156"/>
      <c r="H22" s="156"/>
      <c r="I22" s="156"/>
      <c r="J22" s="156"/>
      <c r="K22" s="156"/>
      <c r="L22" s="156"/>
      <c r="M22" s="156"/>
      <c r="N22" s="147"/>
      <c r="O22" s="147"/>
      <c r="P22" s="147"/>
      <c r="Q22" s="147"/>
      <c r="R22" s="147"/>
      <c r="S22" s="147"/>
      <c r="T22" s="148"/>
      <c r="U22" s="147"/>
      <c r="V22" s="139"/>
      <c r="W22" s="139"/>
      <c r="X22" s="139"/>
      <c r="Y22" s="139"/>
      <c r="Z22" s="139"/>
      <c r="AA22" s="139"/>
      <c r="AB22" s="139"/>
      <c r="AC22" s="139"/>
      <c r="AD22" s="139"/>
      <c r="AE22" s="139" t="s">
        <v>97</v>
      </c>
      <c r="AF22" s="139">
        <v>0</v>
      </c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</row>
    <row r="23" spans="1:60" outlineLevel="1" x14ac:dyDescent="0.2">
      <c r="A23" s="140">
        <v>7</v>
      </c>
      <c r="B23" s="140" t="s">
        <v>116</v>
      </c>
      <c r="C23" s="178" t="s">
        <v>117</v>
      </c>
      <c r="D23" s="146" t="s">
        <v>100</v>
      </c>
      <c r="E23" s="153">
        <v>30.599999999999998</v>
      </c>
      <c r="F23" s="156">
        <f>H23+J23</f>
        <v>0</v>
      </c>
      <c r="G23" s="156">
        <f>ROUND(E23*F23,2)</f>
        <v>0</v>
      </c>
      <c r="H23" s="157"/>
      <c r="I23" s="156">
        <f>ROUND(E23*H23,2)</f>
        <v>0</v>
      </c>
      <c r="J23" s="157"/>
      <c r="K23" s="156">
        <f>ROUND(E23*J23,2)</f>
        <v>0</v>
      </c>
      <c r="L23" s="156">
        <v>21</v>
      </c>
      <c r="M23" s="156">
        <f>G23*(1+L23/100)</f>
        <v>0</v>
      </c>
      <c r="N23" s="147">
        <v>0</v>
      </c>
      <c r="O23" s="147">
        <f>ROUND(E23*N23,5)</f>
        <v>0</v>
      </c>
      <c r="P23" s="147">
        <v>0</v>
      </c>
      <c r="Q23" s="147">
        <f>ROUND(E23*P23,5)</f>
        <v>0</v>
      </c>
      <c r="R23" s="147"/>
      <c r="S23" s="147"/>
      <c r="T23" s="148">
        <v>5.1999999999999998E-2</v>
      </c>
      <c r="U23" s="147">
        <f>ROUND(E23*T23,2)</f>
        <v>1.59</v>
      </c>
      <c r="V23" s="139"/>
      <c r="W23" s="139"/>
      <c r="X23" s="139"/>
      <c r="Y23" s="139"/>
      <c r="Z23" s="139"/>
      <c r="AA23" s="139"/>
      <c r="AB23" s="139"/>
      <c r="AC23" s="139"/>
      <c r="AD23" s="139"/>
      <c r="AE23" s="139" t="s">
        <v>95</v>
      </c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</row>
    <row r="24" spans="1:60" outlineLevel="1" x14ac:dyDescent="0.2">
      <c r="A24" s="140"/>
      <c r="B24" s="140"/>
      <c r="C24" s="179" t="s">
        <v>113</v>
      </c>
      <c r="D24" s="149"/>
      <c r="E24" s="154">
        <v>30.6</v>
      </c>
      <c r="F24" s="156"/>
      <c r="G24" s="156"/>
      <c r="H24" s="156"/>
      <c r="I24" s="156"/>
      <c r="J24" s="156"/>
      <c r="K24" s="156"/>
      <c r="L24" s="156"/>
      <c r="M24" s="156"/>
      <c r="N24" s="147"/>
      <c r="O24" s="147"/>
      <c r="P24" s="147"/>
      <c r="Q24" s="147"/>
      <c r="R24" s="147"/>
      <c r="S24" s="147"/>
      <c r="T24" s="148"/>
      <c r="U24" s="147"/>
      <c r="V24" s="139"/>
      <c r="W24" s="139"/>
      <c r="X24" s="139"/>
      <c r="Y24" s="139"/>
      <c r="Z24" s="139"/>
      <c r="AA24" s="139"/>
      <c r="AB24" s="139"/>
      <c r="AC24" s="139"/>
      <c r="AD24" s="139"/>
      <c r="AE24" s="139" t="s">
        <v>97</v>
      </c>
      <c r="AF24" s="139">
        <v>0</v>
      </c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</row>
    <row r="25" spans="1:60" x14ac:dyDescent="0.2">
      <c r="A25" s="141" t="s">
        <v>90</v>
      </c>
      <c r="B25" s="141" t="s">
        <v>55</v>
      </c>
      <c r="C25" s="180" t="s">
        <v>56</v>
      </c>
      <c r="D25" s="150"/>
      <c r="E25" s="155"/>
      <c r="F25" s="158"/>
      <c r="G25" s="158">
        <f>SUMIF(AE26:AE29,"&lt;&gt;NOR",G26:G29)</f>
        <v>0</v>
      </c>
      <c r="H25" s="158"/>
      <c r="I25" s="158">
        <f>SUM(I26:I29)</f>
        <v>0</v>
      </c>
      <c r="J25" s="158"/>
      <c r="K25" s="158">
        <f>SUM(K26:K29)</f>
        <v>0</v>
      </c>
      <c r="L25" s="158"/>
      <c r="M25" s="158">
        <f>SUM(M26:M29)</f>
        <v>0</v>
      </c>
      <c r="N25" s="151"/>
      <c r="O25" s="151">
        <f>SUM(O26:O29)</f>
        <v>1.123E-2</v>
      </c>
      <c r="P25" s="151"/>
      <c r="Q25" s="151">
        <f>SUM(Q26:Q29)</f>
        <v>0.72960000000000003</v>
      </c>
      <c r="R25" s="151"/>
      <c r="S25" s="151"/>
      <c r="T25" s="152"/>
      <c r="U25" s="151">
        <f>SUM(U26:U29)</f>
        <v>9.49</v>
      </c>
      <c r="AE25" t="s">
        <v>91</v>
      </c>
    </row>
    <row r="26" spans="1:60" outlineLevel="1" x14ac:dyDescent="0.2">
      <c r="A26" s="140">
        <v>8</v>
      </c>
      <c r="B26" s="140" t="s">
        <v>118</v>
      </c>
      <c r="C26" s="178" t="s">
        <v>119</v>
      </c>
      <c r="D26" s="146" t="s">
        <v>100</v>
      </c>
      <c r="E26" s="153">
        <v>9.6000000000000014</v>
      </c>
      <c r="F26" s="156">
        <f>H26+J26</f>
        <v>0</v>
      </c>
      <c r="G26" s="156">
        <f>ROUND(E26*F26,2)</f>
        <v>0</v>
      </c>
      <c r="H26" s="157"/>
      <c r="I26" s="156">
        <f>ROUND(E26*H26,2)</f>
        <v>0</v>
      </c>
      <c r="J26" s="157"/>
      <c r="K26" s="156">
        <f>ROUND(E26*J26,2)</f>
        <v>0</v>
      </c>
      <c r="L26" s="156">
        <v>21</v>
      </c>
      <c r="M26" s="156">
        <f>G26*(1+L26/100)</f>
        <v>0</v>
      </c>
      <c r="N26" s="147">
        <v>1.17E-3</v>
      </c>
      <c r="O26" s="147">
        <f>ROUND(E26*N26,5)</f>
        <v>1.123E-2</v>
      </c>
      <c r="P26" s="147">
        <v>7.5999999999999998E-2</v>
      </c>
      <c r="Q26" s="147">
        <f>ROUND(E26*P26,5)</f>
        <v>0.72960000000000003</v>
      </c>
      <c r="R26" s="147"/>
      <c r="S26" s="147"/>
      <c r="T26" s="148">
        <v>0.93899999999999995</v>
      </c>
      <c r="U26" s="147">
        <f>ROUND(E26*T26,2)</f>
        <v>9.01</v>
      </c>
      <c r="V26" s="139"/>
      <c r="W26" s="139"/>
      <c r="X26" s="139"/>
      <c r="Y26" s="139"/>
      <c r="Z26" s="139"/>
      <c r="AA26" s="139"/>
      <c r="AB26" s="139"/>
      <c r="AC26" s="139"/>
      <c r="AD26" s="139"/>
      <c r="AE26" s="139" t="s">
        <v>95</v>
      </c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</row>
    <row r="27" spans="1:60" outlineLevel="1" x14ac:dyDescent="0.2">
      <c r="A27" s="140"/>
      <c r="B27" s="140"/>
      <c r="C27" s="179" t="s">
        <v>120</v>
      </c>
      <c r="D27" s="149"/>
      <c r="E27" s="154">
        <v>9.6</v>
      </c>
      <c r="F27" s="156"/>
      <c r="G27" s="156"/>
      <c r="H27" s="156"/>
      <c r="I27" s="156"/>
      <c r="J27" s="156"/>
      <c r="K27" s="156"/>
      <c r="L27" s="156"/>
      <c r="M27" s="156"/>
      <c r="N27" s="147"/>
      <c r="O27" s="147"/>
      <c r="P27" s="147"/>
      <c r="Q27" s="147"/>
      <c r="R27" s="147"/>
      <c r="S27" s="147"/>
      <c r="T27" s="148"/>
      <c r="U27" s="147"/>
      <c r="V27" s="139"/>
      <c r="W27" s="139"/>
      <c r="X27" s="139"/>
      <c r="Y27" s="139"/>
      <c r="Z27" s="139"/>
      <c r="AA27" s="139"/>
      <c r="AB27" s="139"/>
      <c r="AC27" s="139"/>
      <c r="AD27" s="139"/>
      <c r="AE27" s="139" t="s">
        <v>97</v>
      </c>
      <c r="AF27" s="139">
        <v>0</v>
      </c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</row>
    <row r="28" spans="1:60" outlineLevel="1" x14ac:dyDescent="0.2">
      <c r="A28" s="140">
        <v>9</v>
      </c>
      <c r="B28" s="140" t="s">
        <v>121</v>
      </c>
      <c r="C28" s="178" t="s">
        <v>122</v>
      </c>
      <c r="D28" s="146" t="s">
        <v>123</v>
      </c>
      <c r="E28" s="153">
        <v>6</v>
      </c>
      <c r="F28" s="156">
        <f>H28+J28</f>
        <v>0</v>
      </c>
      <c r="G28" s="156">
        <f>ROUND(E28*F28,2)</f>
        <v>0</v>
      </c>
      <c r="H28" s="157"/>
      <c r="I28" s="156">
        <f>ROUND(E28*H28,2)</f>
        <v>0</v>
      </c>
      <c r="J28" s="157"/>
      <c r="K28" s="156">
        <f>ROUND(E28*J28,2)</f>
        <v>0</v>
      </c>
      <c r="L28" s="156">
        <v>21</v>
      </c>
      <c r="M28" s="156">
        <f>G28*(1+L28/100)</f>
        <v>0</v>
      </c>
      <c r="N28" s="147">
        <v>0</v>
      </c>
      <c r="O28" s="147">
        <f>ROUND(E28*N28,5)</f>
        <v>0</v>
      </c>
      <c r="P28" s="147">
        <v>0</v>
      </c>
      <c r="Q28" s="147">
        <f>ROUND(E28*P28,5)</f>
        <v>0</v>
      </c>
      <c r="R28" s="147"/>
      <c r="S28" s="147"/>
      <c r="T28" s="148">
        <v>0.08</v>
      </c>
      <c r="U28" s="147">
        <f>ROUND(E28*T28,2)</f>
        <v>0.48</v>
      </c>
      <c r="V28" s="139"/>
      <c r="W28" s="139"/>
      <c r="X28" s="139"/>
      <c r="Y28" s="139"/>
      <c r="Z28" s="139"/>
      <c r="AA28" s="139"/>
      <c r="AB28" s="139"/>
      <c r="AC28" s="139"/>
      <c r="AD28" s="139"/>
      <c r="AE28" s="139" t="s">
        <v>95</v>
      </c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</row>
    <row r="29" spans="1:60" outlineLevel="1" x14ac:dyDescent="0.2">
      <c r="A29" s="140"/>
      <c r="B29" s="140"/>
      <c r="C29" s="179" t="s">
        <v>124</v>
      </c>
      <c r="D29" s="149"/>
      <c r="E29" s="154">
        <v>6</v>
      </c>
      <c r="F29" s="156"/>
      <c r="G29" s="156"/>
      <c r="H29" s="156"/>
      <c r="I29" s="156"/>
      <c r="J29" s="156"/>
      <c r="K29" s="156"/>
      <c r="L29" s="156"/>
      <c r="M29" s="156"/>
      <c r="N29" s="147"/>
      <c r="O29" s="147"/>
      <c r="P29" s="147"/>
      <c r="Q29" s="147"/>
      <c r="R29" s="147"/>
      <c r="S29" s="147"/>
      <c r="T29" s="148"/>
      <c r="U29" s="147"/>
      <c r="V29" s="139"/>
      <c r="W29" s="139"/>
      <c r="X29" s="139"/>
      <c r="Y29" s="139"/>
      <c r="Z29" s="139"/>
      <c r="AA29" s="139"/>
      <c r="AB29" s="139"/>
      <c r="AC29" s="139"/>
      <c r="AD29" s="139"/>
      <c r="AE29" s="139" t="s">
        <v>97</v>
      </c>
      <c r="AF29" s="139">
        <v>0</v>
      </c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</row>
    <row r="30" spans="1:60" x14ac:dyDescent="0.2">
      <c r="A30" s="141" t="s">
        <v>90</v>
      </c>
      <c r="B30" s="141" t="s">
        <v>57</v>
      </c>
      <c r="C30" s="180" t="s">
        <v>58</v>
      </c>
      <c r="D30" s="150"/>
      <c r="E30" s="155"/>
      <c r="F30" s="158"/>
      <c r="G30" s="158">
        <f>SUMIF(AE31:AE34,"&lt;&gt;NOR",G31:G34)</f>
        <v>0</v>
      </c>
      <c r="H30" s="158"/>
      <c r="I30" s="158">
        <f>SUM(I31:I34)</f>
        <v>0</v>
      </c>
      <c r="J30" s="158"/>
      <c r="K30" s="158">
        <f>SUM(K31:K34)</f>
        <v>0</v>
      </c>
      <c r="L30" s="158"/>
      <c r="M30" s="158">
        <f>SUM(M31:M34)</f>
        <v>0</v>
      </c>
      <c r="N30" s="151"/>
      <c r="O30" s="151">
        <f>SUM(O31:O34)</f>
        <v>3.0100000000000001E-3</v>
      </c>
      <c r="P30" s="151"/>
      <c r="Q30" s="151">
        <f>SUM(Q31:Q34)</f>
        <v>0.20490000000000003</v>
      </c>
      <c r="R30" s="151"/>
      <c r="S30" s="151"/>
      <c r="T30" s="152"/>
      <c r="U30" s="151">
        <f>SUM(U31:U34)</f>
        <v>8.4499999999999993</v>
      </c>
      <c r="AE30" t="s">
        <v>91</v>
      </c>
    </row>
    <row r="31" spans="1:60" outlineLevel="1" x14ac:dyDescent="0.2">
      <c r="A31" s="140">
        <v>10</v>
      </c>
      <c r="B31" s="140" t="s">
        <v>125</v>
      </c>
      <c r="C31" s="178" t="s">
        <v>126</v>
      </c>
      <c r="D31" s="146" t="s">
        <v>94</v>
      </c>
      <c r="E31" s="153">
        <v>6</v>
      </c>
      <c r="F31" s="156">
        <f>H31+J31</f>
        <v>0</v>
      </c>
      <c r="G31" s="156">
        <f>ROUND(E31*F31,2)</f>
        <v>0</v>
      </c>
      <c r="H31" s="157"/>
      <c r="I31" s="156">
        <f>ROUND(E31*H31,2)</f>
        <v>0</v>
      </c>
      <c r="J31" s="157"/>
      <c r="K31" s="156">
        <f>ROUND(E31*J31,2)</f>
        <v>0</v>
      </c>
      <c r="L31" s="156">
        <v>21</v>
      </c>
      <c r="M31" s="156">
        <f>G31*(1+L31/100)</f>
        <v>0</v>
      </c>
      <c r="N31" s="147">
        <v>4.8999999999999998E-4</v>
      </c>
      <c r="O31" s="147">
        <f>ROUND(E31*N31,5)</f>
        <v>2.9399999999999999E-3</v>
      </c>
      <c r="P31" s="147">
        <v>2.1999999999999999E-2</v>
      </c>
      <c r="Q31" s="147">
        <f>ROUND(E31*P31,5)</f>
        <v>0.13200000000000001</v>
      </c>
      <c r="R31" s="147"/>
      <c r="S31" s="147"/>
      <c r="T31" s="148">
        <v>1.3342700000000001</v>
      </c>
      <c r="U31" s="147">
        <f>ROUND(E31*T31,2)</f>
        <v>8.01</v>
      </c>
      <c r="V31" s="139"/>
      <c r="W31" s="139"/>
      <c r="X31" s="139"/>
      <c r="Y31" s="139"/>
      <c r="Z31" s="139"/>
      <c r="AA31" s="139"/>
      <c r="AB31" s="139"/>
      <c r="AC31" s="139"/>
      <c r="AD31" s="139"/>
      <c r="AE31" s="139" t="s">
        <v>101</v>
      </c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</row>
    <row r="32" spans="1:60" outlineLevel="1" x14ac:dyDescent="0.2">
      <c r="A32" s="140"/>
      <c r="B32" s="140"/>
      <c r="C32" s="179" t="s">
        <v>124</v>
      </c>
      <c r="D32" s="149"/>
      <c r="E32" s="154">
        <v>6</v>
      </c>
      <c r="F32" s="156"/>
      <c r="G32" s="156"/>
      <c r="H32" s="156"/>
      <c r="I32" s="156"/>
      <c r="J32" s="156"/>
      <c r="K32" s="156"/>
      <c r="L32" s="156"/>
      <c r="M32" s="156"/>
      <c r="N32" s="147"/>
      <c r="O32" s="147"/>
      <c r="P32" s="147"/>
      <c r="Q32" s="147"/>
      <c r="R32" s="147"/>
      <c r="S32" s="147"/>
      <c r="T32" s="148"/>
      <c r="U32" s="147"/>
      <c r="V32" s="139"/>
      <c r="W32" s="139"/>
      <c r="X32" s="139"/>
      <c r="Y32" s="139"/>
      <c r="Z32" s="139"/>
      <c r="AA32" s="139"/>
      <c r="AB32" s="139"/>
      <c r="AC32" s="139"/>
      <c r="AD32" s="139"/>
      <c r="AE32" s="139" t="s">
        <v>97</v>
      </c>
      <c r="AF32" s="139">
        <v>0</v>
      </c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</row>
    <row r="33" spans="1:60" outlineLevel="1" x14ac:dyDescent="0.2">
      <c r="A33" s="140">
        <v>11</v>
      </c>
      <c r="B33" s="140" t="s">
        <v>127</v>
      </c>
      <c r="C33" s="178" t="s">
        <v>128</v>
      </c>
      <c r="D33" s="146" t="s">
        <v>100</v>
      </c>
      <c r="E33" s="153">
        <v>0.09</v>
      </c>
      <c r="F33" s="156">
        <f>H33+J33</f>
        <v>0</v>
      </c>
      <c r="G33" s="156">
        <f>ROUND(E33*F33,2)</f>
        <v>0</v>
      </c>
      <c r="H33" s="157"/>
      <c r="I33" s="156">
        <f>ROUND(E33*H33,2)</f>
        <v>0</v>
      </c>
      <c r="J33" s="157"/>
      <c r="K33" s="156">
        <f>ROUND(E33*J33,2)</f>
        <v>0</v>
      </c>
      <c r="L33" s="156">
        <v>21</v>
      </c>
      <c r="M33" s="156">
        <f>G33*(1+L33/100)</f>
        <v>0</v>
      </c>
      <c r="N33" s="147">
        <v>8.1999999999999998E-4</v>
      </c>
      <c r="O33" s="147">
        <f>ROUND(E33*N33,5)</f>
        <v>6.9999999999999994E-5</v>
      </c>
      <c r="P33" s="147">
        <v>0.81</v>
      </c>
      <c r="Q33" s="147">
        <f>ROUND(E33*P33,5)</f>
        <v>7.2900000000000006E-2</v>
      </c>
      <c r="R33" s="147"/>
      <c r="S33" s="147"/>
      <c r="T33" s="148">
        <v>4.8640499999999998</v>
      </c>
      <c r="U33" s="147">
        <f>ROUND(E33*T33,2)</f>
        <v>0.44</v>
      </c>
      <c r="V33" s="139"/>
      <c r="W33" s="139"/>
      <c r="X33" s="139"/>
      <c r="Y33" s="139"/>
      <c r="Z33" s="139"/>
      <c r="AA33" s="139"/>
      <c r="AB33" s="139"/>
      <c r="AC33" s="139"/>
      <c r="AD33" s="139"/>
      <c r="AE33" s="139" t="s">
        <v>101</v>
      </c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</row>
    <row r="34" spans="1:60" outlineLevel="1" x14ac:dyDescent="0.2">
      <c r="A34" s="140"/>
      <c r="B34" s="140"/>
      <c r="C34" s="179" t="s">
        <v>129</v>
      </c>
      <c r="D34" s="149"/>
      <c r="E34" s="154">
        <v>0.09</v>
      </c>
      <c r="F34" s="156"/>
      <c r="G34" s="156"/>
      <c r="H34" s="156"/>
      <c r="I34" s="156"/>
      <c r="J34" s="156"/>
      <c r="K34" s="156"/>
      <c r="L34" s="156"/>
      <c r="M34" s="156"/>
      <c r="N34" s="147"/>
      <c r="O34" s="147"/>
      <c r="P34" s="147"/>
      <c r="Q34" s="147"/>
      <c r="R34" s="147"/>
      <c r="S34" s="147"/>
      <c r="T34" s="148"/>
      <c r="U34" s="147"/>
      <c r="V34" s="139"/>
      <c r="W34" s="139"/>
      <c r="X34" s="139"/>
      <c r="Y34" s="139"/>
      <c r="Z34" s="139"/>
      <c r="AA34" s="139"/>
      <c r="AB34" s="139"/>
      <c r="AC34" s="139"/>
      <c r="AD34" s="139"/>
      <c r="AE34" s="139" t="s">
        <v>97</v>
      </c>
      <c r="AF34" s="139">
        <v>0</v>
      </c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</row>
    <row r="35" spans="1:60" x14ac:dyDescent="0.2">
      <c r="A35" s="141" t="s">
        <v>90</v>
      </c>
      <c r="B35" s="141" t="s">
        <v>59</v>
      </c>
      <c r="C35" s="180" t="s">
        <v>60</v>
      </c>
      <c r="D35" s="150"/>
      <c r="E35" s="155"/>
      <c r="F35" s="158"/>
      <c r="G35" s="158">
        <f>SUMIF(AE36:AE45,"&lt;&gt;NOR",G36:G45)</f>
        <v>0</v>
      </c>
      <c r="H35" s="158"/>
      <c r="I35" s="158">
        <f>SUM(I36:I45)</f>
        <v>0</v>
      </c>
      <c r="J35" s="158"/>
      <c r="K35" s="158">
        <f>SUM(K36:K45)</f>
        <v>0</v>
      </c>
      <c r="L35" s="158"/>
      <c r="M35" s="158">
        <f>SUM(M36:M45)</f>
        <v>0</v>
      </c>
      <c r="N35" s="151"/>
      <c r="O35" s="151">
        <f>SUM(O36:O45)</f>
        <v>0</v>
      </c>
      <c r="P35" s="151"/>
      <c r="Q35" s="151">
        <f>SUM(Q36:Q45)</f>
        <v>0</v>
      </c>
      <c r="R35" s="151"/>
      <c r="S35" s="151"/>
      <c r="T35" s="152"/>
      <c r="U35" s="151">
        <f>SUM(U36:U45)</f>
        <v>27.459999999999997</v>
      </c>
      <c r="AE35" t="s">
        <v>91</v>
      </c>
    </row>
    <row r="36" spans="1:60" outlineLevel="1" x14ac:dyDescent="0.2">
      <c r="A36" s="140">
        <v>12</v>
      </c>
      <c r="B36" s="140" t="s">
        <v>130</v>
      </c>
      <c r="C36" s="178" t="s">
        <v>131</v>
      </c>
      <c r="D36" s="146" t="s">
        <v>132</v>
      </c>
      <c r="E36" s="153">
        <v>2.4244500000000002</v>
      </c>
      <c r="F36" s="156">
        <f>H36+J36</f>
        <v>0</v>
      </c>
      <c r="G36" s="156">
        <f>ROUND(E36*F36,2)</f>
        <v>0</v>
      </c>
      <c r="H36" s="157"/>
      <c r="I36" s="156">
        <f>ROUND(E36*H36,2)</f>
        <v>0</v>
      </c>
      <c r="J36" s="157"/>
      <c r="K36" s="156">
        <f>ROUND(E36*J36,2)</f>
        <v>0</v>
      </c>
      <c r="L36" s="156">
        <v>21</v>
      </c>
      <c r="M36" s="156">
        <f>G36*(1+L36/100)</f>
        <v>0</v>
      </c>
      <c r="N36" s="147">
        <v>0</v>
      </c>
      <c r="O36" s="147">
        <f>ROUND(E36*N36,5)</f>
        <v>0</v>
      </c>
      <c r="P36" s="147">
        <v>0</v>
      </c>
      <c r="Q36" s="147">
        <f>ROUND(E36*P36,5)</f>
        <v>0</v>
      </c>
      <c r="R36" s="147"/>
      <c r="S36" s="147"/>
      <c r="T36" s="148">
        <v>2.577</v>
      </c>
      <c r="U36" s="147">
        <f>ROUND(E36*T36,2)</f>
        <v>6.25</v>
      </c>
      <c r="V36" s="139"/>
      <c r="W36" s="139"/>
      <c r="X36" s="139"/>
      <c r="Y36" s="139"/>
      <c r="Z36" s="139"/>
      <c r="AA36" s="139"/>
      <c r="AB36" s="139"/>
      <c r="AC36" s="139"/>
      <c r="AD36" s="139"/>
      <c r="AE36" s="139" t="s">
        <v>95</v>
      </c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</row>
    <row r="37" spans="1:60" outlineLevel="1" x14ac:dyDescent="0.2">
      <c r="A37" s="140"/>
      <c r="B37" s="140"/>
      <c r="C37" s="179" t="s">
        <v>133</v>
      </c>
      <c r="D37" s="149"/>
      <c r="E37" s="154">
        <v>2.4244500000000002</v>
      </c>
      <c r="F37" s="156"/>
      <c r="G37" s="156"/>
      <c r="H37" s="156"/>
      <c r="I37" s="156"/>
      <c r="J37" s="156"/>
      <c r="K37" s="156"/>
      <c r="L37" s="156"/>
      <c r="M37" s="156"/>
      <c r="N37" s="147"/>
      <c r="O37" s="147"/>
      <c r="P37" s="147"/>
      <c r="Q37" s="147"/>
      <c r="R37" s="147"/>
      <c r="S37" s="147"/>
      <c r="T37" s="148"/>
      <c r="U37" s="147"/>
      <c r="V37" s="139"/>
      <c r="W37" s="139"/>
      <c r="X37" s="139"/>
      <c r="Y37" s="139"/>
      <c r="Z37" s="139"/>
      <c r="AA37" s="139"/>
      <c r="AB37" s="139"/>
      <c r="AC37" s="139"/>
      <c r="AD37" s="139"/>
      <c r="AE37" s="139" t="s">
        <v>97</v>
      </c>
      <c r="AF37" s="139">
        <v>0</v>
      </c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</row>
    <row r="38" spans="1:60" ht="22.5" outlineLevel="1" x14ac:dyDescent="0.2">
      <c r="A38" s="140">
        <v>13</v>
      </c>
      <c r="B38" s="140" t="s">
        <v>134</v>
      </c>
      <c r="C38" s="178" t="s">
        <v>135</v>
      </c>
      <c r="D38" s="146" t="s">
        <v>132</v>
      </c>
      <c r="E38" s="153">
        <v>2.4244500000000002</v>
      </c>
      <c r="F38" s="156">
        <f>H38+J38</f>
        <v>0</v>
      </c>
      <c r="G38" s="156">
        <f>ROUND(E38*F38,2)</f>
        <v>0</v>
      </c>
      <c r="H38" s="157"/>
      <c r="I38" s="156">
        <f>ROUND(E38*H38,2)</f>
        <v>0</v>
      </c>
      <c r="J38" s="157"/>
      <c r="K38" s="156">
        <f>ROUND(E38*J38,2)</f>
        <v>0</v>
      </c>
      <c r="L38" s="156">
        <v>21</v>
      </c>
      <c r="M38" s="156">
        <f>G38*(1+L38/100)</f>
        <v>0</v>
      </c>
      <c r="N38" s="147">
        <v>0</v>
      </c>
      <c r="O38" s="147">
        <f>ROUND(E38*N38,5)</f>
        <v>0</v>
      </c>
      <c r="P38" s="147">
        <v>0</v>
      </c>
      <c r="Q38" s="147">
        <f>ROUND(E38*P38,5)</f>
        <v>0</v>
      </c>
      <c r="R38" s="147"/>
      <c r="S38" s="147"/>
      <c r="T38" s="148">
        <v>5.5</v>
      </c>
      <c r="U38" s="147">
        <f>ROUND(E38*T38,2)</f>
        <v>13.33</v>
      </c>
      <c r="V38" s="139"/>
      <c r="W38" s="139"/>
      <c r="X38" s="139"/>
      <c r="Y38" s="139"/>
      <c r="Z38" s="139"/>
      <c r="AA38" s="139"/>
      <c r="AB38" s="139"/>
      <c r="AC38" s="139"/>
      <c r="AD38" s="139"/>
      <c r="AE38" s="139" t="s">
        <v>95</v>
      </c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</row>
    <row r="39" spans="1:60" outlineLevel="1" x14ac:dyDescent="0.2">
      <c r="A39" s="140"/>
      <c r="B39" s="140"/>
      <c r="C39" s="179" t="s">
        <v>133</v>
      </c>
      <c r="D39" s="149"/>
      <c r="E39" s="154">
        <v>2.4244500000000002</v>
      </c>
      <c r="F39" s="156"/>
      <c r="G39" s="156"/>
      <c r="H39" s="156"/>
      <c r="I39" s="156"/>
      <c r="J39" s="156"/>
      <c r="K39" s="156"/>
      <c r="L39" s="156"/>
      <c r="M39" s="156"/>
      <c r="N39" s="147"/>
      <c r="O39" s="147"/>
      <c r="P39" s="147"/>
      <c r="Q39" s="147"/>
      <c r="R39" s="147"/>
      <c r="S39" s="147"/>
      <c r="T39" s="148"/>
      <c r="U39" s="147"/>
      <c r="V39" s="139"/>
      <c r="W39" s="139"/>
      <c r="X39" s="139"/>
      <c r="Y39" s="139"/>
      <c r="Z39" s="139"/>
      <c r="AA39" s="139"/>
      <c r="AB39" s="139"/>
      <c r="AC39" s="139"/>
      <c r="AD39" s="139"/>
      <c r="AE39" s="139" t="s">
        <v>97</v>
      </c>
      <c r="AF39" s="139">
        <v>0</v>
      </c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</row>
    <row r="40" spans="1:60" outlineLevel="1" x14ac:dyDescent="0.2">
      <c r="A40" s="140">
        <v>14</v>
      </c>
      <c r="B40" s="140" t="s">
        <v>136</v>
      </c>
      <c r="C40" s="178" t="s">
        <v>137</v>
      </c>
      <c r="D40" s="146" t="s">
        <v>132</v>
      </c>
      <c r="E40" s="153">
        <v>2.4244500000000002</v>
      </c>
      <c r="F40" s="156">
        <f>H40+J40</f>
        <v>0</v>
      </c>
      <c r="G40" s="156">
        <f>ROUND(E40*F40,2)</f>
        <v>0</v>
      </c>
      <c r="H40" s="157"/>
      <c r="I40" s="156">
        <f>ROUND(E40*H40,2)</f>
        <v>0</v>
      </c>
      <c r="J40" s="157"/>
      <c r="K40" s="156">
        <f>ROUND(E40*J40,2)</f>
        <v>0</v>
      </c>
      <c r="L40" s="156">
        <v>21</v>
      </c>
      <c r="M40" s="156">
        <f>G40*(1+L40/100)</f>
        <v>0</v>
      </c>
      <c r="N40" s="147">
        <v>0</v>
      </c>
      <c r="O40" s="147">
        <f>ROUND(E40*N40,5)</f>
        <v>0</v>
      </c>
      <c r="P40" s="147">
        <v>0</v>
      </c>
      <c r="Q40" s="147">
        <f>ROUND(E40*P40,5)</f>
        <v>0</v>
      </c>
      <c r="R40" s="147"/>
      <c r="S40" s="147"/>
      <c r="T40" s="148">
        <v>0</v>
      </c>
      <c r="U40" s="147">
        <f>ROUND(E40*T40,2)</f>
        <v>0</v>
      </c>
      <c r="V40" s="139"/>
      <c r="W40" s="139"/>
      <c r="X40" s="139"/>
      <c r="Y40" s="139"/>
      <c r="Z40" s="139"/>
      <c r="AA40" s="139"/>
      <c r="AB40" s="139"/>
      <c r="AC40" s="139"/>
      <c r="AD40" s="139"/>
      <c r="AE40" s="139" t="s">
        <v>95</v>
      </c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</row>
    <row r="41" spans="1:60" outlineLevel="1" x14ac:dyDescent="0.2">
      <c r="A41" s="140"/>
      <c r="B41" s="140"/>
      <c r="C41" s="179" t="s">
        <v>133</v>
      </c>
      <c r="D41" s="149"/>
      <c r="E41" s="154">
        <v>2.4244500000000002</v>
      </c>
      <c r="F41" s="156"/>
      <c r="G41" s="156"/>
      <c r="H41" s="156"/>
      <c r="I41" s="156"/>
      <c r="J41" s="156"/>
      <c r="K41" s="156"/>
      <c r="L41" s="156"/>
      <c r="M41" s="156"/>
      <c r="N41" s="147"/>
      <c r="O41" s="147"/>
      <c r="P41" s="147"/>
      <c r="Q41" s="147"/>
      <c r="R41" s="147"/>
      <c r="S41" s="147"/>
      <c r="T41" s="148"/>
      <c r="U41" s="147"/>
      <c r="V41" s="139"/>
      <c r="W41" s="139"/>
      <c r="X41" s="139"/>
      <c r="Y41" s="139"/>
      <c r="Z41" s="139"/>
      <c r="AA41" s="139"/>
      <c r="AB41" s="139"/>
      <c r="AC41" s="139"/>
      <c r="AD41" s="139"/>
      <c r="AE41" s="139" t="s">
        <v>97</v>
      </c>
      <c r="AF41" s="139">
        <v>0</v>
      </c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</row>
    <row r="42" spans="1:60" outlineLevel="1" x14ac:dyDescent="0.2">
      <c r="A42" s="140">
        <v>15</v>
      </c>
      <c r="B42" s="140" t="s">
        <v>138</v>
      </c>
      <c r="C42" s="178" t="s">
        <v>139</v>
      </c>
      <c r="D42" s="146" t="s">
        <v>132</v>
      </c>
      <c r="E42" s="153">
        <v>1.0727</v>
      </c>
      <c r="F42" s="156">
        <f>H42+J42</f>
        <v>0</v>
      </c>
      <c r="G42" s="156">
        <f>ROUND(E42*F42,2)</f>
        <v>0</v>
      </c>
      <c r="H42" s="157"/>
      <c r="I42" s="156">
        <f>ROUND(E42*H42,2)</f>
        <v>0</v>
      </c>
      <c r="J42" s="157"/>
      <c r="K42" s="156">
        <f>ROUND(E42*J42,2)</f>
        <v>0</v>
      </c>
      <c r="L42" s="156">
        <v>21</v>
      </c>
      <c r="M42" s="156">
        <f>G42*(1+L42/100)</f>
        <v>0</v>
      </c>
      <c r="N42" s="147">
        <v>0</v>
      </c>
      <c r="O42" s="147">
        <f>ROUND(E42*N42,5)</f>
        <v>0</v>
      </c>
      <c r="P42" s="147">
        <v>0</v>
      </c>
      <c r="Q42" s="147">
        <f>ROUND(E42*P42,5)</f>
        <v>0</v>
      </c>
      <c r="R42" s="147"/>
      <c r="S42" s="147"/>
      <c r="T42" s="148">
        <v>7.3479999999999999</v>
      </c>
      <c r="U42" s="147">
        <f>ROUND(E42*T42,2)</f>
        <v>7.88</v>
      </c>
      <c r="V42" s="139"/>
      <c r="W42" s="139"/>
      <c r="X42" s="139"/>
      <c r="Y42" s="139"/>
      <c r="Z42" s="139"/>
      <c r="AA42" s="139"/>
      <c r="AB42" s="139"/>
      <c r="AC42" s="139"/>
      <c r="AD42" s="139"/>
      <c r="AE42" s="139" t="s">
        <v>95</v>
      </c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</row>
    <row r="43" spans="1:60" outlineLevel="1" x14ac:dyDescent="0.2">
      <c r="A43" s="140"/>
      <c r="B43" s="140"/>
      <c r="C43" s="179" t="s">
        <v>140</v>
      </c>
      <c r="D43" s="149"/>
      <c r="E43" s="154">
        <v>1.0727</v>
      </c>
      <c r="F43" s="156"/>
      <c r="G43" s="156"/>
      <c r="H43" s="156"/>
      <c r="I43" s="156"/>
      <c r="J43" s="156"/>
      <c r="K43" s="156"/>
      <c r="L43" s="156"/>
      <c r="M43" s="156"/>
      <c r="N43" s="147"/>
      <c r="O43" s="147"/>
      <c r="P43" s="147"/>
      <c r="Q43" s="147"/>
      <c r="R43" s="147"/>
      <c r="S43" s="147"/>
      <c r="T43" s="148"/>
      <c r="U43" s="147"/>
      <c r="V43" s="139"/>
      <c r="W43" s="139"/>
      <c r="X43" s="139"/>
      <c r="Y43" s="139"/>
      <c r="Z43" s="139"/>
      <c r="AA43" s="139"/>
      <c r="AB43" s="139"/>
      <c r="AC43" s="139"/>
      <c r="AD43" s="139"/>
      <c r="AE43" s="139" t="s">
        <v>97</v>
      </c>
      <c r="AF43" s="139">
        <v>0</v>
      </c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</row>
    <row r="44" spans="1:60" outlineLevel="1" x14ac:dyDescent="0.2">
      <c r="A44" s="140">
        <v>16</v>
      </c>
      <c r="B44" s="140" t="s">
        <v>141</v>
      </c>
      <c r="C44" s="178" t="s">
        <v>142</v>
      </c>
      <c r="D44" s="146" t="s">
        <v>132</v>
      </c>
      <c r="E44" s="153">
        <v>1.0727</v>
      </c>
      <c r="F44" s="156">
        <f>H44+J44</f>
        <v>0</v>
      </c>
      <c r="G44" s="156">
        <f>ROUND(E44*F44,2)</f>
        <v>0</v>
      </c>
      <c r="H44" s="157"/>
      <c r="I44" s="156">
        <f>ROUND(E44*H44,2)</f>
        <v>0</v>
      </c>
      <c r="J44" s="157"/>
      <c r="K44" s="156">
        <f>ROUND(E44*J44,2)</f>
        <v>0</v>
      </c>
      <c r="L44" s="156">
        <v>21</v>
      </c>
      <c r="M44" s="156">
        <f>G44*(1+L44/100)</f>
        <v>0</v>
      </c>
      <c r="N44" s="147">
        <v>0</v>
      </c>
      <c r="O44" s="147">
        <f>ROUND(E44*N44,5)</f>
        <v>0</v>
      </c>
      <c r="P44" s="147">
        <v>0</v>
      </c>
      <c r="Q44" s="147">
        <f>ROUND(E44*P44,5)</f>
        <v>0</v>
      </c>
      <c r="R44" s="147"/>
      <c r="S44" s="147"/>
      <c r="T44" s="148">
        <v>0</v>
      </c>
      <c r="U44" s="147">
        <f>ROUND(E44*T44,2)</f>
        <v>0</v>
      </c>
      <c r="V44" s="139"/>
      <c r="W44" s="139"/>
      <c r="X44" s="139"/>
      <c r="Y44" s="139"/>
      <c r="Z44" s="139"/>
      <c r="AA44" s="139"/>
      <c r="AB44" s="139"/>
      <c r="AC44" s="139"/>
      <c r="AD44" s="139"/>
      <c r="AE44" s="139" t="s">
        <v>95</v>
      </c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</row>
    <row r="45" spans="1:60" outlineLevel="1" x14ac:dyDescent="0.2">
      <c r="A45" s="140"/>
      <c r="B45" s="140"/>
      <c r="C45" s="179" t="s">
        <v>140</v>
      </c>
      <c r="D45" s="149"/>
      <c r="E45" s="154">
        <v>1.0727</v>
      </c>
      <c r="F45" s="156"/>
      <c r="G45" s="156"/>
      <c r="H45" s="156"/>
      <c r="I45" s="156"/>
      <c r="J45" s="156"/>
      <c r="K45" s="156"/>
      <c r="L45" s="156"/>
      <c r="M45" s="156"/>
      <c r="N45" s="147"/>
      <c r="O45" s="147"/>
      <c r="P45" s="147"/>
      <c r="Q45" s="147"/>
      <c r="R45" s="147"/>
      <c r="S45" s="147"/>
      <c r="T45" s="148"/>
      <c r="U45" s="147"/>
      <c r="V45" s="139"/>
      <c r="W45" s="139"/>
      <c r="X45" s="139"/>
      <c r="Y45" s="139"/>
      <c r="Z45" s="139"/>
      <c r="AA45" s="139"/>
      <c r="AB45" s="139"/>
      <c r="AC45" s="139"/>
      <c r="AD45" s="139"/>
      <c r="AE45" s="139" t="s">
        <v>97</v>
      </c>
      <c r="AF45" s="139">
        <v>0</v>
      </c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</row>
    <row r="46" spans="1:60" x14ac:dyDescent="0.2">
      <c r="A46" s="141" t="s">
        <v>90</v>
      </c>
      <c r="B46" s="141" t="s">
        <v>61</v>
      </c>
      <c r="C46" s="180" t="s">
        <v>62</v>
      </c>
      <c r="D46" s="150"/>
      <c r="E46" s="155"/>
      <c r="F46" s="158"/>
      <c r="G46" s="158">
        <f>SUMIF(AE47:AE54,"&lt;&gt;NOR",G47:G54)</f>
        <v>0</v>
      </c>
      <c r="H46" s="158"/>
      <c r="I46" s="158">
        <f>SUM(I47:I54)</f>
        <v>0</v>
      </c>
      <c r="J46" s="158"/>
      <c r="K46" s="158">
        <f>SUM(K47:K54)</f>
        <v>0</v>
      </c>
      <c r="L46" s="158"/>
      <c r="M46" s="158">
        <f>SUM(M47:M54)</f>
        <v>0</v>
      </c>
      <c r="N46" s="151"/>
      <c r="O46" s="151">
        <f>SUM(O47:O54)</f>
        <v>0.27644999999999997</v>
      </c>
      <c r="P46" s="151"/>
      <c r="Q46" s="151">
        <f>SUM(Q47:Q54)</f>
        <v>0</v>
      </c>
      <c r="R46" s="151"/>
      <c r="S46" s="151"/>
      <c r="T46" s="152"/>
      <c r="U46" s="151">
        <f>SUM(U47:U54)</f>
        <v>77.610000000000014</v>
      </c>
      <c r="AE46" t="s">
        <v>91</v>
      </c>
    </row>
    <row r="47" spans="1:60" outlineLevel="1" x14ac:dyDescent="0.2">
      <c r="A47" s="140">
        <v>17</v>
      </c>
      <c r="B47" s="140" t="s">
        <v>143</v>
      </c>
      <c r="C47" s="178" t="s">
        <v>144</v>
      </c>
      <c r="D47" s="146" t="s">
        <v>100</v>
      </c>
      <c r="E47" s="153">
        <v>3.8249999999999997</v>
      </c>
      <c r="F47" s="156">
        <f>H47+J47</f>
        <v>0</v>
      </c>
      <c r="G47" s="156">
        <f>ROUND(E47*F47,2)</f>
        <v>0</v>
      </c>
      <c r="H47" s="157"/>
      <c r="I47" s="156">
        <f>ROUND(E47*H47,2)</f>
        <v>0</v>
      </c>
      <c r="J47" s="157"/>
      <c r="K47" s="156">
        <f>ROUND(E47*J47,2)</f>
        <v>0</v>
      </c>
      <c r="L47" s="156">
        <v>21</v>
      </c>
      <c r="M47" s="156">
        <f>G47*(1+L47/100)</f>
        <v>0</v>
      </c>
      <c r="N47" s="147">
        <v>6.0999999999999997E-4</v>
      </c>
      <c r="O47" s="147">
        <f>ROUND(E47*N47,5)</f>
        <v>2.33E-3</v>
      </c>
      <c r="P47" s="147">
        <v>0</v>
      </c>
      <c r="Q47" s="147">
        <f>ROUND(E47*P47,5)</f>
        <v>0</v>
      </c>
      <c r="R47" s="147"/>
      <c r="S47" s="147"/>
      <c r="T47" s="148">
        <v>0.372</v>
      </c>
      <c r="U47" s="147">
        <f>ROUND(E47*T47,2)</f>
        <v>1.42</v>
      </c>
      <c r="V47" s="139"/>
      <c r="W47" s="139"/>
      <c r="X47" s="139"/>
      <c r="Y47" s="139"/>
      <c r="Z47" s="139"/>
      <c r="AA47" s="139"/>
      <c r="AB47" s="139"/>
      <c r="AC47" s="139"/>
      <c r="AD47" s="139"/>
      <c r="AE47" s="139" t="s">
        <v>95</v>
      </c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</row>
    <row r="48" spans="1:60" outlineLevel="1" x14ac:dyDescent="0.2">
      <c r="A48" s="140"/>
      <c r="B48" s="140"/>
      <c r="C48" s="179" t="s">
        <v>145</v>
      </c>
      <c r="D48" s="149"/>
      <c r="E48" s="154">
        <v>3.8250000000000002</v>
      </c>
      <c r="F48" s="156"/>
      <c r="G48" s="156"/>
      <c r="H48" s="156"/>
      <c r="I48" s="156"/>
      <c r="J48" s="156"/>
      <c r="K48" s="156"/>
      <c r="L48" s="156"/>
      <c r="M48" s="156"/>
      <c r="N48" s="147"/>
      <c r="O48" s="147"/>
      <c r="P48" s="147"/>
      <c r="Q48" s="147"/>
      <c r="R48" s="147"/>
      <c r="S48" s="147"/>
      <c r="T48" s="148"/>
      <c r="U48" s="147"/>
      <c r="V48" s="139"/>
      <c r="W48" s="139"/>
      <c r="X48" s="139"/>
      <c r="Y48" s="139"/>
      <c r="Z48" s="139"/>
      <c r="AA48" s="139"/>
      <c r="AB48" s="139"/>
      <c r="AC48" s="139"/>
      <c r="AD48" s="139"/>
      <c r="AE48" s="139" t="s">
        <v>97</v>
      </c>
      <c r="AF48" s="139">
        <v>0</v>
      </c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</row>
    <row r="49" spans="1:60" outlineLevel="1" x14ac:dyDescent="0.2">
      <c r="A49" s="140">
        <v>18</v>
      </c>
      <c r="B49" s="140" t="s">
        <v>146</v>
      </c>
      <c r="C49" s="178" t="s">
        <v>147</v>
      </c>
      <c r="D49" s="146" t="s">
        <v>100</v>
      </c>
      <c r="E49" s="153">
        <v>147.375</v>
      </c>
      <c r="F49" s="156">
        <f>H49+J49</f>
        <v>0</v>
      </c>
      <c r="G49" s="156">
        <f>ROUND(E49*F49,2)</f>
        <v>0</v>
      </c>
      <c r="H49" s="157"/>
      <c r="I49" s="156">
        <f>ROUND(E49*H49,2)</f>
        <v>0</v>
      </c>
      <c r="J49" s="157"/>
      <c r="K49" s="156">
        <f>ROUND(E49*J49,2)</f>
        <v>0</v>
      </c>
      <c r="L49" s="156">
        <v>21</v>
      </c>
      <c r="M49" s="156">
        <f>G49*(1+L49/100)</f>
        <v>0</v>
      </c>
      <c r="N49" s="147">
        <v>2.0000000000000001E-4</v>
      </c>
      <c r="O49" s="147">
        <f>ROUND(E49*N49,5)</f>
        <v>2.9479999999999999E-2</v>
      </c>
      <c r="P49" s="147">
        <v>0</v>
      </c>
      <c r="Q49" s="147">
        <f>ROUND(E49*P49,5)</f>
        <v>0</v>
      </c>
      <c r="R49" s="147"/>
      <c r="S49" s="147"/>
      <c r="T49" s="148">
        <v>7.2999999999999995E-2</v>
      </c>
      <c r="U49" s="147">
        <f>ROUND(E49*T49,2)</f>
        <v>10.76</v>
      </c>
      <c r="V49" s="139"/>
      <c r="W49" s="139"/>
      <c r="X49" s="139"/>
      <c r="Y49" s="139"/>
      <c r="Z49" s="139"/>
      <c r="AA49" s="139"/>
      <c r="AB49" s="139"/>
      <c r="AC49" s="139"/>
      <c r="AD49" s="139"/>
      <c r="AE49" s="139" t="s">
        <v>95</v>
      </c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</row>
    <row r="50" spans="1:60" outlineLevel="1" x14ac:dyDescent="0.2">
      <c r="A50" s="140"/>
      <c r="B50" s="140"/>
      <c r="C50" s="179" t="s">
        <v>105</v>
      </c>
      <c r="D50" s="149"/>
      <c r="E50" s="154">
        <v>159.97499999999999</v>
      </c>
      <c r="F50" s="156"/>
      <c r="G50" s="156"/>
      <c r="H50" s="156"/>
      <c r="I50" s="156"/>
      <c r="J50" s="156"/>
      <c r="K50" s="156"/>
      <c r="L50" s="156"/>
      <c r="M50" s="156"/>
      <c r="N50" s="147"/>
      <c r="O50" s="147"/>
      <c r="P50" s="147"/>
      <c r="Q50" s="147"/>
      <c r="R50" s="147"/>
      <c r="S50" s="147"/>
      <c r="T50" s="148"/>
      <c r="U50" s="147"/>
      <c r="V50" s="139"/>
      <c r="W50" s="139"/>
      <c r="X50" s="139"/>
      <c r="Y50" s="139"/>
      <c r="Z50" s="139"/>
      <c r="AA50" s="139"/>
      <c r="AB50" s="139"/>
      <c r="AC50" s="139"/>
      <c r="AD50" s="139"/>
      <c r="AE50" s="139" t="s">
        <v>97</v>
      </c>
      <c r="AF50" s="139">
        <v>0</v>
      </c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</row>
    <row r="51" spans="1:60" outlineLevel="1" x14ac:dyDescent="0.2">
      <c r="A51" s="140"/>
      <c r="B51" s="140"/>
      <c r="C51" s="179" t="s">
        <v>106</v>
      </c>
      <c r="D51" s="149"/>
      <c r="E51" s="154">
        <v>-12.6</v>
      </c>
      <c r="F51" s="156"/>
      <c r="G51" s="156"/>
      <c r="H51" s="156"/>
      <c r="I51" s="156"/>
      <c r="J51" s="156"/>
      <c r="K51" s="156"/>
      <c r="L51" s="156"/>
      <c r="M51" s="156"/>
      <c r="N51" s="147"/>
      <c r="O51" s="147"/>
      <c r="P51" s="147"/>
      <c r="Q51" s="147"/>
      <c r="R51" s="147"/>
      <c r="S51" s="147"/>
      <c r="T51" s="148"/>
      <c r="U51" s="147"/>
      <c r="V51" s="139"/>
      <c r="W51" s="139"/>
      <c r="X51" s="139"/>
      <c r="Y51" s="139"/>
      <c r="Z51" s="139"/>
      <c r="AA51" s="139"/>
      <c r="AB51" s="139"/>
      <c r="AC51" s="139"/>
      <c r="AD51" s="139"/>
      <c r="AE51" s="139" t="s">
        <v>97</v>
      </c>
      <c r="AF51" s="139">
        <v>0</v>
      </c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</row>
    <row r="52" spans="1:60" outlineLevel="1" x14ac:dyDescent="0.2">
      <c r="A52" s="140">
        <v>19</v>
      </c>
      <c r="B52" s="140" t="s">
        <v>148</v>
      </c>
      <c r="C52" s="178" t="s">
        <v>149</v>
      </c>
      <c r="D52" s="146" t="s">
        <v>100</v>
      </c>
      <c r="E52" s="153">
        <v>147.375</v>
      </c>
      <c r="F52" s="156">
        <f>H52+J52</f>
        <v>0</v>
      </c>
      <c r="G52" s="156">
        <f>ROUND(E52*F52,2)</f>
        <v>0</v>
      </c>
      <c r="H52" s="157"/>
      <c r="I52" s="156">
        <f>ROUND(E52*H52,2)</f>
        <v>0</v>
      </c>
      <c r="J52" s="157"/>
      <c r="K52" s="156">
        <f>ROUND(E52*J52,2)</f>
        <v>0</v>
      </c>
      <c r="L52" s="156">
        <v>21</v>
      </c>
      <c r="M52" s="156">
        <f>G52*(1+L52/100)</f>
        <v>0</v>
      </c>
      <c r="N52" s="147">
        <v>1.66E-3</v>
      </c>
      <c r="O52" s="147">
        <f>ROUND(E52*N52,5)</f>
        <v>0.24464</v>
      </c>
      <c r="P52" s="147">
        <v>0</v>
      </c>
      <c r="Q52" s="147">
        <f>ROUND(E52*P52,5)</f>
        <v>0</v>
      </c>
      <c r="R52" s="147"/>
      <c r="S52" s="147"/>
      <c r="T52" s="148">
        <v>0.44400000000000001</v>
      </c>
      <c r="U52" s="147">
        <f>ROUND(E52*T52,2)</f>
        <v>65.430000000000007</v>
      </c>
      <c r="V52" s="139"/>
      <c r="W52" s="139"/>
      <c r="X52" s="139"/>
      <c r="Y52" s="139"/>
      <c r="Z52" s="139"/>
      <c r="AA52" s="139"/>
      <c r="AB52" s="139"/>
      <c r="AC52" s="139"/>
      <c r="AD52" s="139"/>
      <c r="AE52" s="139" t="s">
        <v>95</v>
      </c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</row>
    <row r="53" spans="1:60" outlineLevel="1" x14ac:dyDescent="0.2">
      <c r="A53" s="140"/>
      <c r="B53" s="140"/>
      <c r="C53" s="179" t="s">
        <v>105</v>
      </c>
      <c r="D53" s="149"/>
      <c r="E53" s="154">
        <v>159.97499999999999</v>
      </c>
      <c r="F53" s="156"/>
      <c r="G53" s="156"/>
      <c r="H53" s="156"/>
      <c r="I53" s="156"/>
      <c r="J53" s="156"/>
      <c r="K53" s="156"/>
      <c r="L53" s="156"/>
      <c r="M53" s="156"/>
      <c r="N53" s="147"/>
      <c r="O53" s="147"/>
      <c r="P53" s="147"/>
      <c r="Q53" s="147"/>
      <c r="R53" s="147"/>
      <c r="S53" s="147"/>
      <c r="T53" s="148"/>
      <c r="U53" s="147"/>
      <c r="V53" s="139"/>
      <c r="W53" s="139"/>
      <c r="X53" s="139"/>
      <c r="Y53" s="139"/>
      <c r="Z53" s="139"/>
      <c r="AA53" s="139"/>
      <c r="AB53" s="139"/>
      <c r="AC53" s="139"/>
      <c r="AD53" s="139"/>
      <c r="AE53" s="139" t="s">
        <v>97</v>
      </c>
      <c r="AF53" s="139">
        <v>0</v>
      </c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</row>
    <row r="54" spans="1:60" outlineLevel="1" x14ac:dyDescent="0.2">
      <c r="A54" s="140"/>
      <c r="B54" s="140"/>
      <c r="C54" s="179" t="s">
        <v>106</v>
      </c>
      <c r="D54" s="149"/>
      <c r="E54" s="154">
        <v>-12.6</v>
      </c>
      <c r="F54" s="156"/>
      <c r="G54" s="156"/>
      <c r="H54" s="156"/>
      <c r="I54" s="156"/>
      <c r="J54" s="156"/>
      <c r="K54" s="156"/>
      <c r="L54" s="156"/>
      <c r="M54" s="156"/>
      <c r="N54" s="147"/>
      <c r="O54" s="147"/>
      <c r="P54" s="147"/>
      <c r="Q54" s="147"/>
      <c r="R54" s="147"/>
      <c r="S54" s="147"/>
      <c r="T54" s="148"/>
      <c r="U54" s="147"/>
      <c r="V54" s="139"/>
      <c r="W54" s="139"/>
      <c r="X54" s="139"/>
      <c r="Y54" s="139"/>
      <c r="Z54" s="139"/>
      <c r="AA54" s="139"/>
      <c r="AB54" s="139"/>
      <c r="AC54" s="139"/>
      <c r="AD54" s="139"/>
      <c r="AE54" s="139" t="s">
        <v>97</v>
      </c>
      <c r="AF54" s="139">
        <v>0</v>
      </c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</row>
    <row r="55" spans="1:60" x14ac:dyDescent="0.2">
      <c r="A55" s="141" t="s">
        <v>90</v>
      </c>
      <c r="B55" s="141" t="s">
        <v>63</v>
      </c>
      <c r="C55" s="180" t="s">
        <v>26</v>
      </c>
      <c r="D55" s="150"/>
      <c r="E55" s="155"/>
      <c r="F55" s="158"/>
      <c r="G55" s="158">
        <f>SUMIF(AE56:AE57,"&lt;&gt;NOR",G56:G57)</f>
        <v>0</v>
      </c>
      <c r="H55" s="158"/>
      <c r="I55" s="158">
        <f>SUM(I56:I57)</f>
        <v>0</v>
      </c>
      <c r="J55" s="158"/>
      <c r="K55" s="158">
        <f>SUM(K56:K57)</f>
        <v>0</v>
      </c>
      <c r="L55" s="158"/>
      <c r="M55" s="158">
        <f>SUM(M56:M57)</f>
        <v>0</v>
      </c>
      <c r="N55" s="151"/>
      <c r="O55" s="151">
        <f>SUM(O56:O57)</f>
        <v>0</v>
      </c>
      <c r="P55" s="151"/>
      <c r="Q55" s="151">
        <f>SUM(Q56:Q57)</f>
        <v>0</v>
      </c>
      <c r="R55" s="151"/>
      <c r="S55" s="151"/>
      <c r="T55" s="152"/>
      <c r="U55" s="151">
        <f>SUM(U56:U57)</f>
        <v>0</v>
      </c>
      <c r="AE55" t="s">
        <v>91</v>
      </c>
    </row>
    <row r="56" spans="1:60" outlineLevel="1" x14ac:dyDescent="0.2">
      <c r="A56" s="140">
        <v>20</v>
      </c>
      <c r="B56" s="140" t="s">
        <v>150</v>
      </c>
      <c r="C56" s="178" t="s">
        <v>151</v>
      </c>
      <c r="D56" s="146" t="s">
        <v>152</v>
      </c>
      <c r="E56" s="153">
        <v>1</v>
      </c>
      <c r="F56" s="156">
        <f>H56+J56</f>
        <v>0</v>
      </c>
      <c r="G56" s="156">
        <f>ROUND(E56*F56,2)</f>
        <v>0</v>
      </c>
      <c r="H56" s="157"/>
      <c r="I56" s="156">
        <f>ROUND(E56*H56,2)</f>
        <v>0</v>
      </c>
      <c r="J56" s="157"/>
      <c r="K56" s="156">
        <f>ROUND(E56*J56,2)</f>
        <v>0</v>
      </c>
      <c r="L56" s="156">
        <v>21</v>
      </c>
      <c r="M56" s="156">
        <f>G56*(1+L56/100)</f>
        <v>0</v>
      </c>
      <c r="N56" s="147">
        <v>0</v>
      </c>
      <c r="O56" s="147">
        <f>ROUND(E56*N56,5)</f>
        <v>0</v>
      </c>
      <c r="P56" s="147">
        <v>0</v>
      </c>
      <c r="Q56" s="147">
        <f>ROUND(E56*P56,5)</f>
        <v>0</v>
      </c>
      <c r="R56" s="147"/>
      <c r="S56" s="147"/>
      <c r="T56" s="148">
        <v>0</v>
      </c>
      <c r="U56" s="147">
        <f>ROUND(E56*T56,2)</f>
        <v>0</v>
      </c>
      <c r="V56" s="139"/>
      <c r="W56" s="139"/>
      <c r="X56" s="139"/>
      <c r="Y56" s="139"/>
      <c r="Z56" s="139"/>
      <c r="AA56" s="139"/>
      <c r="AB56" s="139"/>
      <c r="AC56" s="139"/>
      <c r="AD56" s="139"/>
      <c r="AE56" s="139" t="s">
        <v>95</v>
      </c>
      <c r="AF56" s="139"/>
      <c r="AG56" s="139"/>
      <c r="AH56" s="139"/>
      <c r="AI56" s="139"/>
      <c r="AJ56" s="139"/>
      <c r="AK56" s="139"/>
      <c r="AL56" s="139"/>
      <c r="AM56" s="139"/>
      <c r="AN56" s="139"/>
      <c r="AO56" s="139"/>
      <c r="AP56" s="139"/>
      <c r="AQ56" s="139"/>
      <c r="AR56" s="139"/>
      <c r="AS56" s="139"/>
      <c r="AT56" s="139"/>
      <c r="AU56" s="139"/>
      <c r="AV56" s="139"/>
      <c r="AW56" s="139"/>
      <c r="AX56" s="139"/>
      <c r="AY56" s="139"/>
      <c r="AZ56" s="139"/>
      <c r="BA56" s="139"/>
      <c r="BB56" s="139"/>
      <c r="BC56" s="139"/>
      <c r="BD56" s="139"/>
      <c r="BE56" s="139"/>
      <c r="BF56" s="139"/>
      <c r="BG56" s="139"/>
      <c r="BH56" s="139"/>
    </row>
    <row r="57" spans="1:60" outlineLevel="1" x14ac:dyDescent="0.2">
      <c r="A57" s="167">
        <v>21</v>
      </c>
      <c r="B57" s="167" t="s">
        <v>153</v>
      </c>
      <c r="C57" s="181" t="s">
        <v>154</v>
      </c>
      <c r="D57" s="168" t="s">
        <v>152</v>
      </c>
      <c r="E57" s="169">
        <v>1</v>
      </c>
      <c r="F57" s="170">
        <f>H57+J57</f>
        <v>0</v>
      </c>
      <c r="G57" s="170">
        <f>ROUND(E57*F57,2)</f>
        <v>0</v>
      </c>
      <c r="H57" s="171"/>
      <c r="I57" s="170">
        <f>ROUND(E57*H57,2)</f>
        <v>0</v>
      </c>
      <c r="J57" s="171"/>
      <c r="K57" s="170">
        <f>ROUND(E57*J57,2)</f>
        <v>0</v>
      </c>
      <c r="L57" s="170">
        <v>21</v>
      </c>
      <c r="M57" s="170">
        <f>G57*(1+L57/100)</f>
        <v>0</v>
      </c>
      <c r="N57" s="172">
        <v>0</v>
      </c>
      <c r="O57" s="172">
        <f>ROUND(E57*N57,5)</f>
        <v>0</v>
      </c>
      <c r="P57" s="172">
        <v>0</v>
      </c>
      <c r="Q57" s="172">
        <f>ROUND(E57*P57,5)</f>
        <v>0</v>
      </c>
      <c r="R57" s="172"/>
      <c r="S57" s="172"/>
      <c r="T57" s="173">
        <v>0</v>
      </c>
      <c r="U57" s="172">
        <f>ROUND(E57*T57,2)</f>
        <v>0</v>
      </c>
      <c r="V57" s="139"/>
      <c r="W57" s="139"/>
      <c r="X57" s="139"/>
      <c r="Y57" s="139"/>
      <c r="Z57" s="139"/>
      <c r="AA57" s="139"/>
      <c r="AB57" s="139"/>
      <c r="AC57" s="139"/>
      <c r="AD57" s="139"/>
      <c r="AE57" s="139" t="s">
        <v>155</v>
      </c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</row>
    <row r="58" spans="1:60" x14ac:dyDescent="0.2">
      <c r="A58" s="4"/>
      <c r="B58" s="5" t="s">
        <v>156</v>
      </c>
      <c r="C58" s="182" t="s">
        <v>156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AC58">
        <v>15</v>
      </c>
      <c r="AD58">
        <v>21</v>
      </c>
    </row>
    <row r="59" spans="1:60" x14ac:dyDescent="0.2">
      <c r="A59" s="174"/>
      <c r="B59" s="175" t="s">
        <v>28</v>
      </c>
      <c r="C59" s="183" t="s">
        <v>156</v>
      </c>
      <c r="D59" s="176"/>
      <c r="E59" s="176"/>
      <c r="F59" s="176"/>
      <c r="G59" s="177">
        <f>G8+G16+G25+G30+G35+G46+G55+G61</f>
        <v>0</v>
      </c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AC59">
        <f>SUMIF(L7:L57,AC58,G7:G57)</f>
        <v>0</v>
      </c>
      <c r="AD59">
        <f>SUMIF(L7:L57,AD58,G7:G57)</f>
        <v>0</v>
      </c>
      <c r="AE59" t="s">
        <v>157</v>
      </c>
    </row>
    <row r="60" spans="1:60" x14ac:dyDescent="0.2">
      <c r="A60" s="4"/>
      <c r="B60" s="5" t="s">
        <v>156</v>
      </c>
      <c r="C60" s="182" t="s">
        <v>156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60" x14ac:dyDescent="0.2">
      <c r="A61" s="196"/>
      <c r="B61" s="197" t="s">
        <v>156</v>
      </c>
      <c r="C61" s="198" t="s">
        <v>161</v>
      </c>
      <c r="D61" s="199"/>
      <c r="E61" s="200"/>
      <c r="F61" s="194"/>
      <c r="G61" s="194">
        <f>SUM(G62:G65)</f>
        <v>0</v>
      </c>
      <c r="H61" s="194"/>
      <c r="I61" s="194">
        <f>SUM(I62:I65)</f>
        <v>0</v>
      </c>
      <c r="J61" s="194"/>
      <c r="K61" s="194">
        <f>SUM(K62:K65)</f>
        <v>0</v>
      </c>
      <c r="L61" s="194"/>
      <c r="M61" s="194">
        <f>SUM(M62:M63)</f>
        <v>0</v>
      </c>
      <c r="N61" s="201"/>
      <c r="O61" s="201">
        <f>SUM(O62:O63)</f>
        <v>0</v>
      </c>
      <c r="P61" s="201"/>
      <c r="Q61" s="201">
        <f>SUM(Q62:Q63)</f>
        <v>0</v>
      </c>
      <c r="R61" s="4"/>
      <c r="S61" s="4"/>
      <c r="T61" s="4"/>
      <c r="U61" s="4"/>
      <c r="AC61">
        <v>15</v>
      </c>
      <c r="AD61">
        <v>21</v>
      </c>
    </row>
    <row r="62" spans="1:60" s="185" customFormat="1" ht="11.25" x14ac:dyDescent="0.2">
      <c r="A62" s="186">
        <v>22</v>
      </c>
      <c r="B62" s="189"/>
      <c r="C62" s="192" t="s">
        <v>162</v>
      </c>
      <c r="D62" s="186" t="s">
        <v>167</v>
      </c>
      <c r="E62" s="186">
        <v>1</v>
      </c>
      <c r="F62" s="186">
        <f>I62+K62</f>
        <v>0</v>
      </c>
      <c r="G62" s="186">
        <f>E62*F62</f>
        <v>0</v>
      </c>
      <c r="H62" s="195"/>
      <c r="I62" s="186">
        <f>E62*H62</f>
        <v>0</v>
      </c>
      <c r="J62" s="195"/>
      <c r="K62" s="186">
        <f>E62*J62</f>
        <v>0</v>
      </c>
      <c r="N62" s="186"/>
      <c r="O62" s="186"/>
      <c r="P62" s="186"/>
      <c r="Q62" s="186"/>
      <c r="AE62" s="185" t="s">
        <v>160</v>
      </c>
    </row>
    <row r="63" spans="1:60" s="185" customFormat="1" ht="11.25" x14ac:dyDescent="0.2">
      <c r="A63" s="187">
        <f>A62+1</f>
        <v>23</v>
      </c>
      <c r="B63" s="190"/>
      <c r="C63" s="190" t="s">
        <v>163</v>
      </c>
      <c r="D63" s="187" t="s">
        <v>167</v>
      </c>
      <c r="E63" s="187">
        <v>1</v>
      </c>
      <c r="F63" s="187">
        <f t="shared" ref="F63:F65" si="0">I63+K63</f>
        <v>0</v>
      </c>
      <c r="G63" s="187">
        <f>E63*F63</f>
        <v>0</v>
      </c>
      <c r="H63" s="157"/>
      <c r="I63" s="187">
        <f>E63*H63</f>
        <v>0</v>
      </c>
      <c r="J63" s="157"/>
      <c r="K63" s="187">
        <f>E63*J63</f>
        <v>0</v>
      </c>
      <c r="N63" s="187"/>
      <c r="O63" s="187"/>
      <c r="P63" s="187"/>
      <c r="Q63" s="187"/>
    </row>
    <row r="64" spans="1:60" s="185" customFormat="1" ht="11.25" x14ac:dyDescent="0.2">
      <c r="A64" s="187">
        <f t="shared" ref="A64:A65" si="1">A63+1</f>
        <v>24</v>
      </c>
      <c r="B64" s="190"/>
      <c r="C64" s="193" t="s">
        <v>164</v>
      </c>
      <c r="D64" s="187" t="s">
        <v>167</v>
      </c>
      <c r="E64" s="187">
        <v>1</v>
      </c>
      <c r="F64" s="187">
        <f t="shared" si="0"/>
        <v>0</v>
      </c>
      <c r="G64" s="187">
        <f>E64*F64</f>
        <v>0</v>
      </c>
      <c r="H64" s="157"/>
      <c r="I64" s="187">
        <f>E64*H64</f>
        <v>0</v>
      </c>
      <c r="J64" s="157"/>
      <c r="K64" s="187">
        <f>E64*J64</f>
        <v>0</v>
      </c>
      <c r="N64" s="187"/>
      <c r="O64" s="187"/>
      <c r="P64" s="187"/>
      <c r="Q64" s="187"/>
    </row>
    <row r="65" spans="1:31" s="185" customFormat="1" ht="11.25" x14ac:dyDescent="0.2">
      <c r="A65" s="188">
        <f t="shared" si="1"/>
        <v>25</v>
      </c>
      <c r="B65" s="191"/>
      <c r="C65" s="191" t="s">
        <v>165</v>
      </c>
      <c r="D65" s="188" t="s">
        <v>167</v>
      </c>
      <c r="E65" s="188">
        <v>1</v>
      </c>
      <c r="F65" s="188">
        <f t="shared" si="0"/>
        <v>0</v>
      </c>
      <c r="G65" s="188">
        <f>E65*F65</f>
        <v>0</v>
      </c>
      <c r="H65" s="171"/>
      <c r="I65" s="188">
        <f>E65*H65</f>
        <v>0</v>
      </c>
      <c r="J65" s="171"/>
      <c r="K65" s="188">
        <f>E65*J65</f>
        <v>0</v>
      </c>
      <c r="N65" s="188"/>
      <c r="O65" s="188"/>
      <c r="P65" s="188"/>
      <c r="Q65" s="188"/>
    </row>
    <row r="68" spans="1:31" x14ac:dyDescent="0.2">
      <c r="A68" s="4"/>
      <c r="B68" s="5" t="s">
        <v>156</v>
      </c>
      <c r="C68" s="182" t="s">
        <v>156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</row>
    <row r="69" spans="1:31" x14ac:dyDescent="0.2">
      <c r="C69" s="184"/>
      <c r="AE69" t="s">
        <v>160</v>
      </c>
    </row>
    <row r="72" spans="1:31" x14ac:dyDescent="0.2">
      <c r="A72" s="273" t="s">
        <v>158</v>
      </c>
      <c r="B72" s="273"/>
      <c r="C72" s="27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31" x14ac:dyDescent="0.2">
      <c r="A73" s="254"/>
      <c r="B73" s="255"/>
      <c r="C73" s="256"/>
      <c r="D73" s="255"/>
      <c r="E73" s="255"/>
      <c r="F73" s="255"/>
      <c r="G73" s="257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AE73" t="s">
        <v>159</v>
      </c>
    </row>
    <row r="74" spans="1:31" x14ac:dyDescent="0.2">
      <c r="A74" s="258"/>
      <c r="B74" s="259"/>
      <c r="C74" s="260"/>
      <c r="D74" s="259"/>
      <c r="E74" s="259"/>
      <c r="F74" s="259"/>
      <c r="G74" s="261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31" x14ac:dyDescent="0.2">
      <c r="A75" s="258"/>
      <c r="B75" s="259"/>
      <c r="C75" s="260"/>
      <c r="D75" s="259"/>
      <c r="E75" s="259"/>
      <c r="F75" s="259"/>
      <c r="G75" s="261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</row>
    <row r="76" spans="1:31" x14ac:dyDescent="0.2">
      <c r="A76" s="258"/>
      <c r="B76" s="259"/>
      <c r="C76" s="260"/>
      <c r="D76" s="259"/>
      <c r="E76" s="259"/>
      <c r="F76" s="259"/>
      <c r="G76" s="261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31" x14ac:dyDescent="0.2">
      <c r="A77" s="262"/>
      <c r="B77" s="263"/>
      <c r="C77" s="264"/>
      <c r="D77" s="263"/>
      <c r="E77" s="263"/>
      <c r="F77" s="263"/>
      <c r="G77" s="265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</sheetData>
  <sheetProtection algorithmName="SHA-512" hashValue="3AnvCfKltMBfaPhi7GTTmInarz8Mai0Pxw3IUWahSnzQ+Xtdpb53MuP0eGq8p+IxyI9kzqhaEt778aOSdSK5ng==" saltValue="x5KrzcOw22WL1anWzKLcvg==" spinCount="100000" sheet="1" objects="1" scenarios="1" selectLockedCells="1"/>
  <mergeCells count="6">
    <mergeCell ref="A73:G77"/>
    <mergeCell ref="A1:G1"/>
    <mergeCell ref="C2:G2"/>
    <mergeCell ref="C3:G3"/>
    <mergeCell ref="C4:G4"/>
    <mergeCell ref="A72:C72"/>
  </mergeCells>
  <pageMargins left="0.39370078740157499" right="0.196850393700787" top="0.78740157499999996" bottom="0.78740157499999996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Pokyny pro vyplnění</vt:lpstr>
      <vt:lpstr>Stavba</vt:lpstr>
      <vt:lpstr>VzorPolozky</vt:lpstr>
      <vt:lpstr>VÝKAZ VÝMĚR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Stavba!Oblast_tisku</vt:lpstr>
      <vt:lpstr>'VÝKAZ VÝMĚR'!Oblast_tisku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Bronislav Chaloupecký</dc:creator>
  <cp:lastModifiedBy>Benda Jiří Ing.</cp:lastModifiedBy>
  <cp:lastPrinted>2014-02-28T09:52:57Z</cp:lastPrinted>
  <dcterms:created xsi:type="dcterms:W3CDTF">2009-04-08T07:15:50Z</dcterms:created>
  <dcterms:modified xsi:type="dcterms:W3CDTF">2025-01-14T06:01:03Z</dcterms:modified>
</cp:coreProperties>
</file>