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pkkv-fs\Uzivatele\palenik\Dokumenty_PKVys\Projekty\2025\161_RS2025\podklady\ZD_fin\priloha2-forms\"/>
    </mc:Choice>
  </mc:AlternateContent>
  <bookViews>
    <workbookView xWindow="0" yWindow="0" windowWidth="28800" windowHeight="12300" tabRatio="468"/>
  </bookViews>
  <sheets>
    <sheet name="1. WiFi" sheetId="1" r:id="rId1"/>
    <sheet name="2. AP" sheetId="2" r:id="rId2"/>
    <sheet name="3. Servery" sheetId="3" r:id="rId3"/>
    <sheet name="4. NTB_PC" sheetId="5" r:id="rId4"/>
    <sheet name="5. FW_kupni" sheetId="6" r:id="rId5"/>
    <sheet name="5. FW_servis" sheetId="7" r:id="rId6"/>
    <sheet name="LCC_NC" sheetId="8" r:id="rId7"/>
  </sheets>
  <externalReferences>
    <externalReference r:id="rId8"/>
    <externalReference r:id="rId9"/>
  </externalReferences>
  <definedNames>
    <definedName name="_xlnm._FilterDatabase" localSheetId="4" hidden="1">'5. FW_kupni'!#REF!</definedName>
    <definedName name="Metadatový_editor">'[1]tech.list_nepovinne_funkce-all'!$G$1:$G$2</definedName>
    <definedName name="OLE_LINK1" localSheetId="1">'2. AP'!$B$12</definedName>
    <definedName name="OLE_LINK3" localSheetId="3">'4. NTB_PC'!$A$51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6" i="1" l="1"/>
  <c r="C15" i="1"/>
  <c r="C11" i="1"/>
  <c r="C10" i="1"/>
  <c r="C9" i="1"/>
  <c r="C24" i="7"/>
  <c r="C21" i="7"/>
  <c r="C18" i="7"/>
  <c r="C15" i="7"/>
  <c r="C12" i="7"/>
  <c r="C9" i="7"/>
  <c r="E48" i="5"/>
  <c r="E47" i="5"/>
  <c r="E46" i="5"/>
  <c r="E45" i="5"/>
  <c r="E44" i="5"/>
  <c r="E43" i="5"/>
  <c r="E42" i="5"/>
  <c r="E9" i="2"/>
  <c r="E50" i="5"/>
  <c r="F50" i="5" s="1"/>
  <c r="E51" i="5"/>
  <c r="F51" i="5"/>
  <c r="G51" i="5"/>
  <c r="E52" i="5"/>
  <c r="G52" i="5" s="1"/>
  <c r="F52" i="5"/>
  <c r="E53" i="5"/>
  <c r="F53" i="5" s="1"/>
  <c r="G53" i="5" s="1"/>
  <c r="E54" i="5"/>
  <c r="F54" i="5"/>
  <c r="G54" i="5"/>
  <c r="E55" i="5"/>
  <c r="F55" i="5" s="1"/>
  <c r="E23" i="2"/>
  <c r="F23" i="2" s="1"/>
  <c r="G23" i="2" s="1"/>
  <c r="E24" i="2"/>
  <c r="F24" i="2" s="1"/>
  <c r="G24" i="2" s="1"/>
  <c r="E25" i="2"/>
  <c r="E26" i="2"/>
  <c r="F26" i="2" s="1"/>
  <c r="G26" i="2" s="1"/>
  <c r="G50" i="5" l="1"/>
  <c r="G55" i="5"/>
  <c r="F43" i="5"/>
  <c r="G43" i="5" s="1"/>
  <c r="F44" i="5"/>
  <c r="G44" i="5" s="1"/>
  <c r="F45" i="5"/>
  <c r="G45" i="5" s="1"/>
  <c r="F46" i="5"/>
  <c r="G46" i="5" s="1"/>
  <c r="F47" i="5"/>
  <c r="G47" i="5" s="1"/>
  <c r="F48" i="5"/>
  <c r="G48" i="5" s="1"/>
  <c r="F42" i="5"/>
  <c r="G42" i="5" s="1"/>
  <c r="F25" i="2"/>
  <c r="G25" i="2" s="1"/>
  <c r="F56" i="3"/>
  <c r="G56" i="3" s="1"/>
  <c r="H56" i="3" s="1"/>
  <c r="F58" i="3" l="1"/>
  <c r="G58" i="3" s="1"/>
  <c r="H58" i="3" s="1"/>
  <c r="E76" i="5" l="1"/>
  <c r="F76" i="5" s="1"/>
  <c r="E77" i="5"/>
  <c r="F77" i="5" s="1"/>
  <c r="E78" i="5"/>
  <c r="E62" i="5"/>
  <c r="F62" i="5" s="1"/>
  <c r="E63" i="5"/>
  <c r="F63" i="5" s="1"/>
  <c r="F78" i="5" l="1"/>
  <c r="G78" i="5" s="1"/>
  <c r="G77" i="5"/>
  <c r="G63" i="5"/>
  <c r="G62" i="5"/>
  <c r="I9" i="7" l="1"/>
  <c r="I10" i="7"/>
  <c r="I26" i="7"/>
  <c r="I25" i="7"/>
  <c r="I23" i="7"/>
  <c r="I22" i="7"/>
  <c r="I20" i="7"/>
  <c r="I19" i="7"/>
  <c r="I17" i="7"/>
  <c r="I16" i="7"/>
  <c r="I14" i="7"/>
  <c r="I13" i="7"/>
  <c r="I11" i="7"/>
  <c r="I12" i="7"/>
  <c r="I15" i="7"/>
  <c r="I18" i="7"/>
  <c r="I21" i="7"/>
  <c r="I24" i="7"/>
  <c r="I32" i="7" l="1"/>
  <c r="I31" i="7"/>
  <c r="C19" i="8" s="1"/>
  <c r="I30" i="7"/>
  <c r="I33" i="7"/>
  <c r="I34" i="7" s="1"/>
  <c r="I29" i="7"/>
  <c r="I28" i="7"/>
  <c r="C18" i="8" s="1"/>
  <c r="F20" i="6"/>
  <c r="G20" i="6" s="1"/>
  <c r="F18" i="6"/>
  <c r="F16" i="6"/>
  <c r="F14" i="6"/>
  <c r="F12" i="6"/>
  <c r="F10" i="6"/>
  <c r="F22" i="6" l="1"/>
  <c r="H20" i="6"/>
  <c r="G18" i="6"/>
  <c r="H18" i="6" s="1"/>
  <c r="G16" i="6"/>
  <c r="H16" i="6" s="1"/>
  <c r="G14" i="6"/>
  <c r="H14" i="6" s="1"/>
  <c r="G12" i="6"/>
  <c r="H12" i="6" s="1"/>
  <c r="G10" i="6"/>
  <c r="G26" i="7"/>
  <c r="H26" i="7" s="1"/>
  <c r="J26" i="7" s="1"/>
  <c r="G25" i="7"/>
  <c r="H25" i="7" s="1"/>
  <c r="J25" i="7" s="1"/>
  <c r="G24" i="7"/>
  <c r="H24" i="7" s="1"/>
  <c r="J24" i="7" s="1"/>
  <c r="G23" i="7"/>
  <c r="H23" i="7" s="1"/>
  <c r="J23" i="7" s="1"/>
  <c r="G22" i="7"/>
  <c r="H22" i="7" s="1"/>
  <c r="J22" i="7" s="1"/>
  <c r="G21" i="7"/>
  <c r="H21" i="7" s="1"/>
  <c r="J21" i="7" s="1"/>
  <c r="G20" i="7"/>
  <c r="H20" i="7" s="1"/>
  <c r="J20" i="7" s="1"/>
  <c r="G19" i="7"/>
  <c r="H19" i="7" s="1"/>
  <c r="J19" i="7" s="1"/>
  <c r="G18" i="7"/>
  <c r="H18" i="7" s="1"/>
  <c r="J18" i="7" s="1"/>
  <c r="G17" i="7"/>
  <c r="H17" i="7" s="1"/>
  <c r="J17" i="7" s="1"/>
  <c r="G16" i="7"/>
  <c r="H16" i="7" s="1"/>
  <c r="J16" i="7" s="1"/>
  <c r="G15" i="7"/>
  <c r="H15" i="7" s="1"/>
  <c r="J15" i="7" s="1"/>
  <c r="G14" i="7"/>
  <c r="H14" i="7" s="1"/>
  <c r="J14" i="7" s="1"/>
  <c r="G13" i="7"/>
  <c r="H13" i="7" s="1"/>
  <c r="J13" i="7" s="1"/>
  <c r="G12" i="7"/>
  <c r="H12" i="7" s="1"/>
  <c r="J12" i="7" s="1"/>
  <c r="G11" i="7"/>
  <c r="H11" i="7" s="1"/>
  <c r="J11" i="7" s="1"/>
  <c r="G10" i="7"/>
  <c r="H10" i="7" s="1"/>
  <c r="J10" i="7" s="1"/>
  <c r="G9" i="7"/>
  <c r="H9" i="7" s="1"/>
  <c r="J9" i="7" s="1"/>
  <c r="C17" i="8" l="1"/>
  <c r="J33" i="7"/>
  <c r="J34" i="7" s="1"/>
  <c r="J32" i="7"/>
  <c r="J31" i="7"/>
  <c r="J28" i="7"/>
  <c r="J29" i="7"/>
  <c r="J30" i="7"/>
  <c r="H10" i="6"/>
  <c r="H22" i="6" s="1"/>
  <c r="G22" i="6"/>
  <c r="B4" i="7"/>
  <c r="F19" i="6"/>
  <c r="F17" i="6"/>
  <c r="F15" i="6"/>
  <c r="G15" i="6" s="1"/>
  <c r="H15" i="6" s="1"/>
  <c r="F13" i="6"/>
  <c r="F11" i="6"/>
  <c r="F9" i="6"/>
  <c r="G9" i="6" l="1"/>
  <c r="H9" i="6" s="1"/>
  <c r="F21" i="6"/>
  <c r="F23" i="6" s="1"/>
  <c r="G13" i="6"/>
  <c r="H13" i="6" s="1"/>
  <c r="G19" i="6"/>
  <c r="H19" i="6" s="1"/>
  <c r="G11" i="6"/>
  <c r="G17" i="6"/>
  <c r="H17" i="6" s="1"/>
  <c r="C16" i="8" l="1"/>
  <c r="B10" i="8" s="1"/>
  <c r="G21" i="6"/>
  <c r="G23" i="6" s="1"/>
  <c r="H11" i="6"/>
  <c r="H21" i="6" s="1"/>
  <c r="H23" i="6" s="1"/>
  <c r="E61" i="5"/>
  <c r="F61" i="5" s="1"/>
  <c r="E33" i="5"/>
  <c r="F33" i="5" s="1"/>
  <c r="E20" i="5"/>
  <c r="F20" i="5" s="1"/>
  <c r="E13" i="5"/>
  <c r="G61" i="5" l="1"/>
  <c r="G33" i="5"/>
  <c r="G20" i="5"/>
  <c r="F13" i="5"/>
  <c r="G13" i="5" s="1"/>
  <c r="E58" i="5"/>
  <c r="F58" i="5" s="1"/>
  <c r="G58" i="5" s="1"/>
  <c r="E74" i="5"/>
  <c r="F74" i="5" s="1"/>
  <c r="G74" i="5" l="1"/>
  <c r="E18" i="5" l="1"/>
  <c r="E26" i="5"/>
  <c r="F26" i="5" s="1"/>
  <c r="G26" i="5" s="1"/>
  <c r="F18" i="5" l="1"/>
  <c r="G18" i="5" s="1"/>
  <c r="E10" i="5"/>
  <c r="F10" i="5" s="1"/>
  <c r="E11" i="5"/>
  <c r="F11" i="5" s="1"/>
  <c r="G11" i="5" s="1"/>
  <c r="E12" i="5"/>
  <c r="F12" i="5" s="1"/>
  <c r="E15" i="5"/>
  <c r="F15" i="5" s="1"/>
  <c r="G15" i="5" s="1"/>
  <c r="E16" i="5"/>
  <c r="F16" i="5" s="1"/>
  <c r="E17" i="5"/>
  <c r="F17" i="5" s="1"/>
  <c r="E19" i="5"/>
  <c r="F19" i="5" s="1"/>
  <c r="E22" i="5"/>
  <c r="F22" i="5" s="1"/>
  <c r="G22" i="5" s="1"/>
  <c r="E23" i="5"/>
  <c r="F23" i="5" s="1"/>
  <c r="E24" i="5"/>
  <c r="F24" i="5" s="1"/>
  <c r="G24" i="5" s="1"/>
  <c r="E25" i="5"/>
  <c r="F25" i="5" s="1"/>
  <c r="E27" i="5"/>
  <c r="F27" i="5" s="1"/>
  <c r="G27" i="5" s="1"/>
  <c r="E29" i="5"/>
  <c r="F29" i="5" s="1"/>
  <c r="E30" i="5"/>
  <c r="F30" i="5" s="1"/>
  <c r="E31" i="5"/>
  <c r="F31" i="5" s="1"/>
  <c r="G31" i="5" s="1"/>
  <c r="E32" i="5"/>
  <c r="F32" i="5" s="1"/>
  <c r="E35" i="5"/>
  <c r="F35" i="5" s="1"/>
  <c r="E36" i="5"/>
  <c r="F36" i="5" s="1"/>
  <c r="E37" i="5"/>
  <c r="F37" i="5" s="1"/>
  <c r="E38" i="5"/>
  <c r="F38" i="5" s="1"/>
  <c r="E39" i="5"/>
  <c r="F39" i="5" s="1"/>
  <c r="E40" i="5"/>
  <c r="F40" i="5" s="1"/>
  <c r="G40" i="5" s="1"/>
  <c r="E41" i="5"/>
  <c r="F41" i="5" s="1"/>
  <c r="E56" i="5"/>
  <c r="F56" i="5" s="1"/>
  <c r="G56" i="5" s="1"/>
  <c r="E57" i="5"/>
  <c r="F57" i="5" s="1"/>
  <c r="G57" i="5" s="1"/>
  <c r="E59" i="5"/>
  <c r="F59" i="5" s="1"/>
  <c r="E60" i="5"/>
  <c r="F60" i="5" s="1"/>
  <c r="E65" i="5"/>
  <c r="F65" i="5" s="1"/>
  <c r="E66" i="5"/>
  <c r="F66" i="5" s="1"/>
  <c r="G66" i="5" s="1"/>
  <c r="E67" i="5"/>
  <c r="F67" i="5" s="1"/>
  <c r="E68" i="5"/>
  <c r="F68" i="5" s="1"/>
  <c r="G68" i="5" s="1"/>
  <c r="E69" i="5"/>
  <c r="E70" i="5"/>
  <c r="F70" i="5" s="1"/>
  <c r="E71" i="5"/>
  <c r="F71" i="5" s="1"/>
  <c r="E72" i="5"/>
  <c r="F72" i="5" s="1"/>
  <c r="G72" i="5" s="1"/>
  <c r="E73" i="5"/>
  <c r="F73" i="5" s="1"/>
  <c r="E75" i="5"/>
  <c r="F75" i="5" s="1"/>
  <c r="G75" i="5" s="1"/>
  <c r="E9" i="5"/>
  <c r="F12" i="3"/>
  <c r="G12" i="3" s="1"/>
  <c r="F13" i="3"/>
  <c r="G13" i="3" s="1"/>
  <c r="F14" i="3"/>
  <c r="G14" i="3" s="1"/>
  <c r="F15" i="3"/>
  <c r="G15" i="3" s="1"/>
  <c r="F16" i="3"/>
  <c r="G16" i="3" s="1"/>
  <c r="H16" i="3" s="1"/>
  <c r="F17" i="3"/>
  <c r="G17" i="3" s="1"/>
  <c r="H17" i="3" s="1"/>
  <c r="F18" i="3"/>
  <c r="G18" i="3" s="1"/>
  <c r="H18" i="3" s="1"/>
  <c r="F19" i="3"/>
  <c r="G19" i="3" s="1"/>
  <c r="F20" i="3"/>
  <c r="F21" i="3"/>
  <c r="G21" i="3" s="1"/>
  <c r="F22" i="3"/>
  <c r="G22" i="3" s="1"/>
  <c r="F23" i="3"/>
  <c r="G23" i="3" s="1"/>
  <c r="F24" i="3"/>
  <c r="G24" i="3" s="1"/>
  <c r="F25" i="3"/>
  <c r="G25" i="3" s="1"/>
  <c r="F26" i="3"/>
  <c r="G26" i="3" s="1"/>
  <c r="H26" i="3" s="1"/>
  <c r="F27" i="3"/>
  <c r="G27" i="3" s="1"/>
  <c r="F28" i="3"/>
  <c r="G28" i="3" s="1"/>
  <c r="F29" i="3"/>
  <c r="G29" i="3" s="1"/>
  <c r="F30" i="3"/>
  <c r="G30" i="3" s="1"/>
  <c r="F31" i="3"/>
  <c r="G31" i="3" s="1"/>
  <c r="F32" i="3"/>
  <c r="G32" i="3" s="1"/>
  <c r="F33" i="3"/>
  <c r="G33" i="3" s="1"/>
  <c r="F35" i="3"/>
  <c r="G35" i="3" s="1"/>
  <c r="H35" i="3" s="1"/>
  <c r="F36" i="3"/>
  <c r="G36" i="3" s="1"/>
  <c r="F37" i="3"/>
  <c r="G37" i="3" s="1"/>
  <c r="F38" i="3"/>
  <c r="G38" i="3" s="1"/>
  <c r="F39" i="3"/>
  <c r="G39" i="3" s="1"/>
  <c r="F40" i="3"/>
  <c r="G40" i="3" s="1"/>
  <c r="F41" i="3"/>
  <c r="G41" i="3" s="1"/>
  <c r="H41" i="3" s="1"/>
  <c r="F42" i="3"/>
  <c r="G42" i="3" s="1"/>
  <c r="H42" i="3" s="1"/>
  <c r="F43" i="3"/>
  <c r="G43" i="3" s="1"/>
  <c r="H43" i="3" s="1"/>
  <c r="F44" i="3"/>
  <c r="G44" i="3" s="1"/>
  <c r="F45" i="3"/>
  <c r="G45" i="3" s="1"/>
  <c r="F46" i="3"/>
  <c r="G46" i="3" s="1"/>
  <c r="F47" i="3"/>
  <c r="G47" i="3" s="1"/>
  <c r="F48" i="3"/>
  <c r="G48" i="3" s="1"/>
  <c r="F49" i="3"/>
  <c r="G49" i="3"/>
  <c r="F50" i="3"/>
  <c r="G50" i="3" s="1"/>
  <c r="F51" i="3"/>
  <c r="G51" i="3" s="1"/>
  <c r="H51" i="3" s="1"/>
  <c r="F52" i="3"/>
  <c r="G52" i="3" s="1"/>
  <c r="F53" i="3"/>
  <c r="G53" i="3" s="1"/>
  <c r="F54" i="3"/>
  <c r="G54" i="3" s="1"/>
  <c r="F55" i="3"/>
  <c r="G55" i="3" s="1"/>
  <c r="F10" i="3"/>
  <c r="G10" i="3" s="1"/>
  <c r="H10" i="3" s="1"/>
  <c r="F11" i="3"/>
  <c r="G11" i="3" s="1"/>
  <c r="F9" i="3"/>
  <c r="H32" i="3" l="1"/>
  <c r="H49" i="3"/>
  <c r="F59" i="3"/>
  <c r="B8" i="8" s="1"/>
  <c r="H33" i="3"/>
  <c r="E79" i="5"/>
  <c r="B9" i="8" s="1"/>
  <c r="H50" i="3"/>
  <c r="H28" i="3"/>
  <c r="H24" i="3"/>
  <c r="H37" i="3"/>
  <c r="H19" i="3"/>
  <c r="H27" i="3"/>
  <c r="H53" i="3"/>
  <c r="H36" i="3"/>
  <c r="H45" i="3"/>
  <c r="H44" i="3"/>
  <c r="H52" i="3"/>
  <c r="H25" i="3"/>
  <c r="G20" i="3"/>
  <c r="H20" i="3" s="1"/>
  <c r="H12" i="3"/>
  <c r="G67" i="5"/>
  <c r="G35" i="5"/>
  <c r="G25" i="5"/>
  <c r="G76" i="5"/>
  <c r="F69" i="5"/>
  <c r="G69" i="5" s="1"/>
  <c r="G70" i="5"/>
  <c r="G59" i="5"/>
  <c r="G16" i="5"/>
  <c r="G38" i="5"/>
  <c r="G36" i="5"/>
  <c r="G17" i="5"/>
  <c r="G19" i="5"/>
  <c r="G29" i="5"/>
  <c r="F9" i="5"/>
  <c r="G9" i="5" s="1"/>
  <c r="G73" i="5"/>
  <c r="G65" i="5"/>
  <c r="G41" i="5"/>
  <c r="G32" i="5"/>
  <c r="G23" i="5"/>
  <c r="G12" i="5"/>
  <c r="G37" i="5"/>
  <c r="G71" i="5"/>
  <c r="G60" i="5"/>
  <c r="G39" i="5"/>
  <c r="G30" i="5"/>
  <c r="G10" i="5"/>
  <c r="H55" i="3"/>
  <c r="H47" i="3"/>
  <c r="H39" i="3"/>
  <c r="H30" i="3"/>
  <c r="H22" i="3"/>
  <c r="H14" i="3"/>
  <c r="H54" i="3"/>
  <c r="H46" i="3"/>
  <c r="H38" i="3"/>
  <c r="H29" i="3"/>
  <c r="H21" i="3"/>
  <c r="H13" i="3"/>
  <c r="H48" i="3"/>
  <c r="H40" i="3"/>
  <c r="H31" i="3"/>
  <c r="H23" i="3"/>
  <c r="H15" i="3"/>
  <c r="H11" i="3"/>
  <c r="E10" i="2"/>
  <c r="E11" i="2"/>
  <c r="E12" i="2"/>
  <c r="E13" i="2"/>
  <c r="E14" i="2"/>
  <c r="E15" i="2"/>
  <c r="E16" i="2"/>
  <c r="E17" i="2"/>
  <c r="E18" i="2"/>
  <c r="E19" i="2"/>
  <c r="E20" i="2"/>
  <c r="E21" i="2"/>
  <c r="E22" i="2"/>
  <c r="E27" i="2"/>
  <c r="E28" i="2"/>
  <c r="E10" i="1"/>
  <c r="F10" i="1" s="1"/>
  <c r="E11" i="1"/>
  <c r="F11" i="1" s="1"/>
  <c r="E12" i="1"/>
  <c r="F12" i="1" s="1"/>
  <c r="E13" i="1"/>
  <c r="F13" i="1" s="1"/>
  <c r="E14" i="1"/>
  <c r="F14" i="1" s="1"/>
  <c r="E15" i="1"/>
  <c r="F15" i="1" s="1"/>
  <c r="E16" i="1"/>
  <c r="F16" i="1" s="1"/>
  <c r="E9" i="1"/>
  <c r="F9" i="1" s="1"/>
  <c r="F79" i="5" l="1"/>
  <c r="G79" i="5"/>
  <c r="E29" i="2"/>
  <c r="B7" i="8" s="1"/>
  <c r="G11" i="1"/>
  <c r="G16" i="1"/>
  <c r="G13" i="1"/>
  <c r="G10" i="1"/>
  <c r="E17" i="1"/>
  <c r="B6" i="8" s="1"/>
  <c r="G12" i="1"/>
  <c r="G14" i="1"/>
  <c r="G15" i="1"/>
  <c r="F17" i="1" l="1"/>
  <c r="G9" i="1"/>
  <c r="G17" i="1" s="1"/>
  <c r="F28" i="2" l="1"/>
  <c r="G28" i="2" s="1"/>
  <c r="G9" i="3" l="1"/>
  <c r="H9" i="3" s="1"/>
  <c r="G59" i="3" l="1"/>
  <c r="H59" i="3"/>
  <c r="F27" i="2" l="1"/>
  <c r="G27" i="2" s="1"/>
  <c r="F22" i="2"/>
  <c r="G22" i="2" s="1"/>
  <c r="F18" i="2"/>
  <c r="G18" i="2" s="1"/>
  <c r="F14" i="2"/>
  <c r="G14" i="2" s="1"/>
  <c r="F10" i="2"/>
  <c r="G10" i="2" s="1"/>
  <c r="F19" i="2" l="1"/>
  <c r="G19" i="2" s="1"/>
  <c r="F15" i="2"/>
  <c r="G15" i="2" s="1"/>
  <c r="F11" i="2"/>
  <c r="G11" i="2" s="1"/>
  <c r="F13" i="2"/>
  <c r="G13" i="2" s="1"/>
  <c r="F17" i="2"/>
  <c r="G17" i="2" s="1"/>
  <c r="F21" i="2"/>
  <c r="G21" i="2" s="1"/>
  <c r="F9" i="2"/>
  <c r="F12" i="2"/>
  <c r="G12" i="2" s="1"/>
  <c r="F16" i="2"/>
  <c r="G16" i="2" s="1"/>
  <c r="F20" i="2"/>
  <c r="G20" i="2" s="1"/>
  <c r="F29" i="2" l="1"/>
  <c r="G9" i="2"/>
  <c r="G29" i="2" s="1"/>
</calcChain>
</file>

<file path=xl/sharedStrings.xml><?xml version="1.0" encoding="utf-8"?>
<sst xmlns="http://schemas.openxmlformats.org/spreadsheetml/2006/main" count="494" uniqueCount="247">
  <si>
    <t>Příloha č. 3 zadávací dokumentace</t>
  </si>
  <si>
    <t>Veřejná zakázka: Rámcové smlouvy na dodávky ICT komponent 2025</t>
  </si>
  <si>
    <t>Dodavatel:</t>
  </si>
  <si>
    <t>Vyplnit obchodní název dodavatele</t>
  </si>
  <si>
    <t>Část 1:</t>
  </si>
  <si>
    <t>WiFi komponenty</t>
  </si>
  <si>
    <t>Položka (komodita)</t>
  </si>
  <si>
    <t>Popis¹</t>
  </si>
  <si>
    <t>Počet kusů</t>
  </si>
  <si>
    <t>Cena Kč bez DPH za jeden kus    (jednotková - JC)</t>
  </si>
  <si>
    <t>Nabídková cena celkem Kč bez DPH      (počet ks x JC)</t>
  </si>
  <si>
    <t xml:space="preserve"> Sazba DPH % / DPH</t>
  </si>
  <si>
    <t>Cena celkem Kč s DPH</t>
  </si>
  <si>
    <t>1.</t>
  </si>
  <si>
    <t xml:space="preserve">indoor přístupový bod 802.11 G/N + A/N/AC/AX pro min. 35 současně připojených koncových zařízení s integrovanou anténou </t>
  </si>
  <si>
    <t>2.</t>
  </si>
  <si>
    <t xml:space="preserve">indoor přístupový bod 802.11 G/N + A/N/AC/AX pro min. 60 současně připojených koncových zařízení s integrovanou anténou </t>
  </si>
  <si>
    <t>3.</t>
  </si>
  <si>
    <t xml:space="preserve">indoor přístupový bod 802.11 G/N/ + A/N/AC/AX pro min. 75 současně připojených koncových zařízení s integrovanou anténou. </t>
  </si>
  <si>
    <t>4.</t>
  </si>
  <si>
    <t>virtuální kontroler pro řízení přístupových bodů se základním licenčním pokrytím dle podmínek výrobce</t>
  </si>
  <si>
    <t>5.</t>
  </si>
  <si>
    <t>fyzický kontroler pro řízení přístupových bodů se základním licenčním pokrytím dle podmínek výrobce</t>
  </si>
  <si>
    <t>6.</t>
  </si>
  <si>
    <r>
      <t>licence kontroleru včetně správy 1ks přístupového bodu na dobu 10-ti let</t>
    </r>
    <r>
      <rPr>
        <strike/>
        <sz val="10"/>
        <color theme="1"/>
        <rFont val="Arial"/>
        <family val="2"/>
        <charset val="238"/>
      </rPr>
      <t/>
    </r>
  </si>
  <si>
    <t>7.</t>
  </si>
  <si>
    <t>centrální management ve formě SW nebo cloudové služby</t>
  </si>
  <si>
    <t>8.</t>
  </si>
  <si>
    <t>fyzická instalace AP a připojení ke kontroleru (instalace strukturované kabeláže není součástí, cena za instalaci jednoho AP)</t>
  </si>
  <si>
    <t>Nabídková cena celkem</t>
  </si>
  <si>
    <t>1 technická specifikace viz příloha ZD</t>
  </si>
  <si>
    <t>Podmínky a pokyny pro vyplnění:</t>
  </si>
  <si>
    <t>Dodavatel vyplní zeleně podbarvená pole, tj.:</t>
  </si>
  <si>
    <t>Dodavatel vyplní u každé položky cenu za jednotku bez DPH (jednotková cena, max. dvě desetinná místa)</t>
  </si>
  <si>
    <t>Dodavatel vyplní sazbu DPH v % (např. 21-předvyplněno orientačně). Dodavatel neplátce vyplní sazbu "0". Jednotkové ceny jsou v takovém případě konečnými (viz podrobně v ZD)</t>
  </si>
  <si>
    <t>Za správnost výpočtů odpovídá dodavatel (nastavené vzorce nejsou závazné). Ceny budou stanoveny s přesností na dvě desetinná místa.</t>
  </si>
  <si>
    <t>Část 2:</t>
  </si>
  <si>
    <t>Aktivní prvky</t>
  </si>
  <si>
    <t>Centrální switch 48x10G/25G SFP28 + 6xQSFP28 100G   současně využitelných portů</t>
  </si>
  <si>
    <t>Distribuční switch 24x1G/10G SFP/SFP+ + 4xSFP28 10/25G současně využitelných portů </t>
  </si>
  <si>
    <t>Cat.1 - Koncový switch 24x1G RJ45 + 4x10G SFP/SFP+ současně využitelných portů </t>
  </si>
  <si>
    <t>Cat.1 - Koncový switch 48x1G RJ45 + 4 x10G SFP/SFP+ současně využitelných portů</t>
  </si>
  <si>
    <t>Cat.1 - Koncový switch 24x1G RJ45 PoE+ a 4x10G SFP/SFP+  současně využitelných portů </t>
  </si>
  <si>
    <t>Cat.1 - Koncový switch 48x1G RJ45 PoE+ a 4x10G SFP/SFP+ současně využitelných portů </t>
  </si>
  <si>
    <t>Cat.2 - Koncový switch 24x1G RJ45 + 4x10G SFP/SFP+ současně využitelných portů </t>
  </si>
  <si>
    <t>Cat.2 - Koncový switch 48x1G RJ45 + 4 x10G SFP/SFP+ současně využitelných portů</t>
  </si>
  <si>
    <t>9.</t>
  </si>
  <si>
    <t>Cat.2 - Koncový switch 24x1G RJ45 PoE+ a 4x10G SFP/SFP+  současně využitelných portů </t>
  </si>
  <si>
    <t>10.</t>
  </si>
  <si>
    <t>Cat.2 - Koncový switch 48x1G RJ45 PoE+ a 4x10G SFP/SFP+ současně využitelných portů </t>
  </si>
  <si>
    <t>11.</t>
  </si>
  <si>
    <t>Výkonný PoE switch 24x1G/2.5G/5G 802.11bz vč. PoE class 6 a 4xSFP28 10/25G současně využitelných portů </t>
  </si>
  <si>
    <t>12.</t>
  </si>
  <si>
    <t>Transceiver QSFP28 100GBASE-SR4, MM, 100m, DDM, kompatibilní s komoditou 1</t>
  </si>
  <si>
    <t>13.</t>
  </si>
  <si>
    <t>Transceiver QSFP28 100GBASE-LR4, SM, 4 vlnové délky, 10km, DDM, kompatibilní s komoditou</t>
  </si>
  <si>
    <t>14.</t>
  </si>
  <si>
    <t>Transceiver SFP28 25G, WDM 1270x1330nm, SM, 10km, DDM, kompatibilní s komoditou 1 až 2</t>
  </si>
  <si>
    <t>15.</t>
  </si>
  <si>
    <t>Transceiver SFP28 25G, WDM 1330x1270nm, SM, 10km, DDM, kompatibilní s komoditou 1 až 2</t>
  </si>
  <si>
    <t>16.</t>
  </si>
  <si>
    <t>Transceiver SFP28 25G, MM, 850nm, 100m, DDM, kompatibilní s komoditou 1 až 2</t>
  </si>
  <si>
    <t>17.</t>
  </si>
  <si>
    <t>Transceiver SFP+ 10G, WDM 1270x1330nm, SM, 10km, DDM, kompatibilní s komoditou 1 až 11</t>
  </si>
  <si>
    <t>18.</t>
  </si>
  <si>
    <t>Transceiver SFP+ 10G, WDM 1330x1270nm, SM, 10km, DDM, kompatibilní s komoditou 1 až 11</t>
  </si>
  <si>
    <t>19.</t>
  </si>
  <si>
    <t>Transceiver SFP+ 10G, MM, 850nm, 100m, DDM, kompatibilní s komoditou 1 až 11</t>
  </si>
  <si>
    <t>20.</t>
  </si>
  <si>
    <t>Instalace komodit 1-11 (cena za instalaci jednoho switche)</t>
  </si>
  <si>
    <t xml:space="preserve">Nabídková cena celkem </t>
  </si>
  <si>
    <t>Část 3:</t>
  </si>
  <si>
    <t>Servery</t>
  </si>
  <si>
    <t>Položka</t>
  </si>
  <si>
    <t>Základní / Rozšiřující konfigurace</t>
  </si>
  <si>
    <t>1-14</t>
  </si>
  <si>
    <t>Server 1 - základní část</t>
  </si>
  <si>
    <t xml:space="preserve">CPU architektura x86,   v testu na cpubenchmark.net minimálně 36000 bodů. Max. počet jader je omezen na 16 core z důvodu licencování OS a aplikací. </t>
  </si>
  <si>
    <t>CPU architektura x86  v testu na cpubenchmark.net minimálně 57000 bodů. Max. počet jader je omezen na 32 core z důvodu licencování OS a aplikací. .</t>
  </si>
  <si>
    <t xml:space="preserve">CPU architektura x86 v testu na cpubenchmark.net minimálně 73000 bodů. Max. počet jader je omezen na 32 core z důvodu licencování OS a aplikací. </t>
  </si>
  <si>
    <t>CPU architektura x86 v testu na cpubenchmark.net minimálně 95000 bodů. Max. počet jader je omezen na 48 core z důvodu licencování OS a aplikací.</t>
  </si>
  <si>
    <t>CPU architektura x86  v testu na cpubenchmark.net minimálně 99000 bodů. Max. počet jader je omezen na 64 core z důvodu licencování OS a aplikací</t>
  </si>
  <si>
    <t>Modul RAM 32 GB, RDIMM, DDR5, ECC</t>
  </si>
  <si>
    <t>Modul RAM 64 GB, RDIMM, DDR5, ECC</t>
  </si>
  <si>
    <t>Modul RAM 96 GB, RDIMM, DDR5, ECC</t>
  </si>
  <si>
    <t>Ethernet adapter 2x10/25Gbps SFP+/SFP28 porty včetně 2ks MM zářičů</t>
  </si>
  <si>
    <t>Ethernet adapter 4x1Gbps 1000BASE-T</t>
  </si>
  <si>
    <t>Ehternet adapter 2x100GbE QSFP56 včetně 2ks MM zářičů</t>
  </si>
  <si>
    <t>Fibre Channel adapter (dual port), min. 32Gbps včetně MM zářičů</t>
  </si>
  <si>
    <t>SAS HBA adapter 12Gb 2 porty, PCIe</t>
  </si>
  <si>
    <t>Diskový řadič s podporou RAID-1, RAID-5, RAID-6 zálohovaný, vytvoření 3 RAID skupin, velikost cache min. 8GB, rychlost 12Gbit/s
Server musí být osaditelný min. 24x 2,5-palcovými disky v libovolné kombinaci disků SAS, SATA SSD, SAS SSD a NVMe SSD (min. 4ks) zároveň – veškeré potřebné komponenty (řadič, diskové pozice, kabeláž, napájecí zdroje apod.) musí být již nyní osazeny tak, aby server bylo možné funkčně osadit plným počtem až. 24 HDD pouhým dodatečným vložením disků</t>
  </si>
  <si>
    <t>Disk SAS 10tis. otáček o kapacitě 1,2 TB, hotswap, rychlost 12Gbit/s</t>
  </si>
  <si>
    <t>Disk SAS 10tis. otáček o kapacitě 2,4 TB, hotswap, rychlost 12Gbit/s</t>
  </si>
  <si>
    <t>Disk SSD o kapacitě 1,92 TB, hotswap, výkon u 4KB bloků random Read 60000 IOPs, výrobcem udávaná Edurance disku DWPD min. 1</t>
  </si>
  <si>
    <t>Disk SSD o kapacitě 3,84 TB, hotswap, výkon u 4KB bloků random Read  60000 IOPs, výrobcem udávaná Edurance disku DWPD min. 1</t>
  </si>
  <si>
    <t>Disk SSD o kapacitě 7,68 TB, hotswap, výkon u 4KB bloků random Read  60000 IOPs, výrobcem udávaná Edurance disku DWPD min. 1</t>
  </si>
  <si>
    <t>Disk SSD NVMe o kapacitě 1,92 TB, hotswap, výkon u 4KB bloků random Read  190 000 IOPs, výrobcem udávaná Edurance disku DWPD min. 1</t>
  </si>
  <si>
    <t>Disk SSD NVMe o kapacitě 3,84 TB, hotswap, výkon u 4KB bloků random Read  190 000 IOPs, výrobcem udávaná Edurance disku DWPD min. 1</t>
  </si>
  <si>
    <t>Disk SSD NVMe o kapacitě 7,68 TB, hotswap, výkon u 4KB bloků random Read  190 000 IOPs, výrobcem udávaná Edurance disku DWPD min. 1</t>
  </si>
  <si>
    <t>Licence OEM WINDOWS server standard 2022 16 core</t>
  </si>
  <si>
    <t>Licence OEM WINDOWS server standard 2022 add 2 core</t>
  </si>
  <si>
    <t>39-51</t>
  </si>
  <si>
    <t>Server 2 - základní část</t>
  </si>
  <si>
    <t>Modul RAM 32 GB, RDIMM, DDR4, ECC</t>
  </si>
  <si>
    <t>Modul RAM 64 GB, RDIMM, DDR4, ECC</t>
  </si>
  <si>
    <t>Ehternet adapter 2x 100GbE QSFP56 včetně 2ks MM zářičů</t>
  </si>
  <si>
    <t xml:space="preserve">Disk NL-SAS 7200 otáček o kapacitě 8 TB , hotswap, rychlost 12Gbit/s </t>
  </si>
  <si>
    <t>Disk NL-SAS 7200 otáček o kapacitě 16 TB, hotswap, rychlost 12Gbit/s</t>
  </si>
  <si>
    <t>Disk NL-SAS 7200 otáček o kapacitě 24 TB, hotswap, rychlost 12Gbit/s</t>
  </si>
  <si>
    <t>Disk SSD o kapacitě 3,84 TB, hotswap, výkon u 4KB bloků random Read 60000 IOPs, výrobcem udávaná Edurance disku DWPD min. 1</t>
  </si>
  <si>
    <t>Disk SSD o kapacitě 7,68 TB, hotswap, výkon u 4KB bloků random Read 60000 IOPs, výrobcem udávaná Edurance disku DWPD min. 1</t>
  </si>
  <si>
    <t>Disk SSD o kapacitě min. 960 GB, hotswap, pro instalaci operačního systému</t>
  </si>
  <si>
    <t xml:space="preserve">Licence OEM WINDOWS server standard 2022 16 core </t>
  </si>
  <si>
    <t>Instalace</t>
  </si>
  <si>
    <t>Část 4:</t>
  </si>
  <si>
    <t>Přenosné počítače a  pracovní stanice</t>
  </si>
  <si>
    <t>Položka (komodita) / rozšiřující konfigurace</t>
  </si>
  <si>
    <t>Komodita 1: Přenosný počítač (notebook) základní 15,6“-16" s numerickou klávesnicí</t>
  </si>
  <si>
    <t>a)</t>
  </si>
  <si>
    <t>Operační systém Microsoft Windows 11Home, CZ, předinstalovaný na pevném disku</t>
  </si>
  <si>
    <t>b)</t>
  </si>
  <si>
    <t>Operační systém Microsoft Windows 11Pro, CZ, předinstalovaný na pevném disku</t>
  </si>
  <si>
    <t>c)</t>
  </si>
  <si>
    <t>Dokovací stanice pro napájení notebooku přes 1 kabel USB-C s podporou připojení min. 3 monitorů současně. Porty: 2x USB 3.2 typ C , 3x USB 3.0 typ A (gen 1), 2x USB 2.0 typ A, 2x DisplayPort 1.4, 1x HDMI, 1x RJ45 (rychlost 1000Mbit/s). Samostatný externí zdroj s dostatečným výkonem pro provoz notebooku a příslušenství</t>
  </si>
  <si>
    <t>d)</t>
  </si>
  <si>
    <t>Operační systém Microsoft Windows 11Pro, CZ, předinstalovaný na pevném disku, licence v rámci programu Microsoft Shape the Future</t>
  </si>
  <si>
    <t>Komodita 2: Přenosný počítač (notebook) kancelářský 15,6“-16" s numerickou klávesnicí</t>
  </si>
  <si>
    <t>e)</t>
  </si>
  <si>
    <t>Rozšíření paměti RAM na velikost 32GB DDR5</t>
  </si>
  <si>
    <t>Komodita 3: Přenosný počítač (notebook) kancelářský 14“</t>
  </si>
  <si>
    <t>Integrovaný modem LTE včetně interního slotu pro vložení SIM karty, nebo použití eSIM</t>
  </si>
  <si>
    <t>Komodita 4: Přenosný počítač (notebook) managerský dotykový 13,3"-14“</t>
  </si>
  <si>
    <t>Komodita 5: Pracovní stanice základní</t>
  </si>
  <si>
    <t>Mechanika DVD  DVD+/-RW</t>
  </si>
  <si>
    <t>Rozšíření paměti RAM na velikost 32GB</t>
  </si>
  <si>
    <t>Rozšíření kapacity pevného disku: Typ SSD NVMe; Kapacita v GB 1TB; Rychlost čtení/zápis v MB/s 5000/3000MB/s</t>
  </si>
  <si>
    <t>f)</t>
  </si>
  <si>
    <t>Rozzšíření o další grafický výstup HDMI za účelem připojení dvou monitorů k počítači současně</t>
  </si>
  <si>
    <t>g)</t>
  </si>
  <si>
    <t>Monitor Úhlopříčka displeje uvedená v palcích minimálně 23,8"; Rozlišení Full HD 1920x1080; Doba odezvy v milisekundách &lt;= 5ms; Matný povrch, svítivost minimálně 250 cd/m2, vstup HDMI, integrované reproduktory, kompatibilní propojovací kabel součástí dodávky</t>
  </si>
  <si>
    <t>h)</t>
  </si>
  <si>
    <t>Monitor Úhlopříčka displeje uvedená v palcích minimálně 23,8"; Rozlišení Full HD 1920x1080; typ obrazovky IPS, Doba odezvy v milisekundách &lt;= 5ms; Matný povrch, svítivost minimálně 300 cd/m2, vstup HDMI, výškově nastavitelný, pivot, integrované reproduktory, kompatibilní propojovací kabel součástí dodávky</t>
  </si>
  <si>
    <t>i)</t>
  </si>
  <si>
    <t>Monitor Úhlopříčka displeje uvedená v palcích minimálně 27"; Rozlišení Quad HD 2560 × 1440; Doba odezvy v milisekundách &lt;= 5ms; Matný povrch, svítivost minimálně 300 cd/m2, typ obrazovky IPS, vstup 1x HDMI, 1x Display port, integrovaný USB HUB - minimálně 4x USB výstup, výškově nastavitelný, pivot, integrované reproduktory, kompatibilní propojovací kabel součástí dodávky</t>
  </si>
  <si>
    <t>j)</t>
  </si>
  <si>
    <t>Monitor Úhlopříčka displeje uvedená v palcích minimálně 34"; Rozlišení 3440 × 1440; Doba odezvy v milisekundách &lt;= 5ms; Matný povrch, svítivost minimálně 300 cd/m2, typ obrazovky VA LCD, vstup 1x HDMI, 1x Display port, USB-C (podpora PD 65 W min a DP), integrovaný USB HUB - minimálně 4x USB výstup, výškově nastavitelný, integrované reproduktory, kompatibilní USB-C propojovací kabel součástí dodávky</t>
  </si>
  <si>
    <t>k)</t>
  </si>
  <si>
    <t>Česká klávesnice USB a optická myš USB</t>
  </si>
  <si>
    <t>l)</t>
  </si>
  <si>
    <t>Instalace zahrnující základní zprovoznění počítače</t>
  </si>
  <si>
    <t>m)</t>
  </si>
  <si>
    <t>Komodita 6: Pracovní stanice kancelářská</t>
  </si>
  <si>
    <t>Komodita 7: Pracovní stanice grafická</t>
  </si>
  <si>
    <t>Rozšíření kapacity pevného disku: Typ SSD M.2 NVMe; Kapacita 1TB; Rychlost čtení/zápis v MB/s 7000/5000MB/s</t>
  </si>
  <si>
    <t>Náhrada grafické karty - grafická karta dedikovaná, minimální dosažená hodnota G3D Mark v testu na https://www.videocardbenchmark.net/ 19000, výstup Display port nebo HDMI (minimálně dva výstupy pro připojení dvou monitorů současně)</t>
  </si>
  <si>
    <t>Monitor Úhlopříčka displeje uvedená v palcích minimálně 34"; Rozlišení 3440 × 1440; Doba odezvy v milisekundách &lt;= 5ms; Matný povrch, svítivost minimálně 300 cd/m2, typ obrazovky VA LCD, vstup 1x HDMI, 1x Display port, USB-C (podpora PD 65 W min a DP), integrovaný USB HUB - minimálně 4x USB výstup, výškově nastavitelný, integrované reproduktory, kompatibilní USB-Cpropojovací kabel součástí dodávky</t>
  </si>
  <si>
    <t>Dodavatel vyplní sazbu DPH v % (např. 21-předvyplněno orientačně). Dodavatel neplátce vyplní sazbu "0". Jednotkové ceny jsou konečné.</t>
  </si>
  <si>
    <t>Část 5:</t>
  </si>
  <si>
    <t>Firewall a proxy servery</t>
  </si>
  <si>
    <r>
      <t xml:space="preserve">Položka </t>
    </r>
    <r>
      <rPr>
        <sz val="11"/>
        <rFont val="Arial"/>
        <family val="2"/>
        <charset val="238"/>
      </rPr>
      <t>(komodity / doplňkové služby)</t>
    </r>
  </si>
  <si>
    <r>
      <t xml:space="preserve">Počet kusů </t>
    </r>
    <r>
      <rPr>
        <sz val="11"/>
        <rFont val="Arial"/>
        <family val="2"/>
        <charset val="238"/>
      </rPr>
      <t>(model pro stanovení PI pro hodnocení nabídek a stanovení LCC)</t>
    </r>
  </si>
  <si>
    <t>Prodloužení záruky / Maintenace v Kč bez DPH / 1 rok</t>
  </si>
  <si>
    <t>Firewall a web filter pro 130 souběžných uživatelů</t>
  </si>
  <si>
    <t>-</t>
  </si>
  <si>
    <t>1.1</t>
  </si>
  <si>
    <t>Rozšíření záruky a maintenance 1 rok (pro roky 2-7) / 1 zařízení</t>
  </si>
  <si>
    <t>Firewall a web filter pro 130 souběžných uživatelů VA</t>
  </si>
  <si>
    <t>2.1</t>
  </si>
  <si>
    <t>Firewall a web filter pro 400 souběžných uživatelů</t>
  </si>
  <si>
    <t>3.1</t>
  </si>
  <si>
    <t>Firewall a web filter pro 400 souběžných uživatelů VA</t>
  </si>
  <si>
    <t>4.1</t>
  </si>
  <si>
    <t>Firewall a web filter pro 1000 souběžných uživatelů</t>
  </si>
  <si>
    <t>5.1</t>
  </si>
  <si>
    <t xml:space="preserve">Site-to-Site VPN pro připojení odloučeného pracoviště </t>
  </si>
  <si>
    <t>6.1</t>
  </si>
  <si>
    <t>Nabídková cena komodity celkem (PI)</t>
  </si>
  <si>
    <t>Nabídková cena za model rozšíření záruky a maintenance po dobu životnosti (7)</t>
  </si>
  <si>
    <t>Celkem</t>
  </si>
  <si>
    <t>Cenová tabulka:</t>
  </si>
  <si>
    <t>Součástí ceny komodity (hl.položky) je maintenance na 1 rok - viz kupní smlouva</t>
  </si>
  <si>
    <t>Dodavatel uvede cenu za rozšíření záruky na jednotlivé roky 2 až 5 včetně maintenance, bude možné spolu s komoditou nebo samostatně později pořizovat rozšíření záruky a maintenance až na 5 let celkem</t>
  </si>
  <si>
    <t>Dodavatel uveden cenu za maintenance po skončení záruky, bude možné pořídit samostatně nebo spolu s komoditou maintenance komodity na další až 2 roky po skončení záruční doby</t>
  </si>
  <si>
    <t>Definice maintanance - viz kupní smlouva</t>
  </si>
  <si>
    <t>Položka (komodita dle kupní smlouvy)</t>
  </si>
  <si>
    <r>
      <t>Služby PREMIUM: Administrátorská podpora</t>
    </r>
    <r>
      <rPr>
        <b/>
        <sz val="11"/>
        <color rgb="FF00B0F0"/>
        <rFont val="Arial"/>
        <family val="2"/>
        <charset val="238"/>
      </rPr>
      <t xml:space="preserve"> a GOLD: svěřená správa</t>
    </r>
  </si>
  <si>
    <t>Počet hodin servisních služeb za 1 rok (model pro výpočet LCC)</t>
  </si>
  <si>
    <t>Počet ks - počet smluv na typ servisní služby za 1 rok (model pro výpočet LCC)</t>
  </si>
  <si>
    <t>Nabízená hodinová sazba servisu v Kč bez DPH</t>
  </si>
  <si>
    <t>Nabízená sazba paušálu v Kč bez DPH / měsíc</t>
  </si>
  <si>
    <t xml:space="preserve"> Sazba DPH % / DPH servis</t>
  </si>
  <si>
    <t>Nabízená hodinová sazba servisu / Paušálu v Kč včetně  DPH</t>
  </si>
  <si>
    <t>Cena celkem Kč bez DPH / rok                              (počet ks/hod x JC)</t>
  </si>
  <si>
    <t>Cena celkem Kč vč DPH / rok                                        (počet ks/hod x JC)</t>
  </si>
  <si>
    <r>
      <t xml:space="preserve">Hodinová sazba - PREMIUM: </t>
    </r>
    <r>
      <rPr>
        <b/>
        <sz val="10"/>
        <rFont val="Arial"/>
        <family val="2"/>
        <charset val="238"/>
      </rPr>
      <t>Firewall a web filter pro 130 souběžných uživatelů</t>
    </r>
  </si>
  <si>
    <t>1.2</t>
  </si>
  <si>
    <t>Paušál servisu (měsíc) - PREMIUM, administrátorská podpora položky 1</t>
  </si>
  <si>
    <t>1.3</t>
  </si>
  <si>
    <t>Paušál servisu (měsíc) - GOLD, svěřené správy pro pol. 1</t>
  </si>
  <si>
    <r>
      <t xml:space="preserve">Hodinová sazba - PREMIUM: </t>
    </r>
    <r>
      <rPr>
        <b/>
        <sz val="10"/>
        <rFont val="Arial"/>
        <family val="2"/>
        <charset val="238"/>
      </rPr>
      <t>Firewall a web filter pro 130 souběžných uživatelů VA</t>
    </r>
  </si>
  <si>
    <t>2.2</t>
  </si>
  <si>
    <t>Paušál servisu (měsíc) - PREMIUM, administrátorská podpora položky 2</t>
  </si>
  <si>
    <t>2.3</t>
  </si>
  <si>
    <t>Paušál servisu (měsíc) - GOLD, svěřené správy pro pol. 2</t>
  </si>
  <si>
    <r>
      <t>Hodinová sazba - PREMIUM:</t>
    </r>
    <r>
      <rPr>
        <b/>
        <sz val="10"/>
        <rFont val="Arial"/>
        <family val="2"/>
        <charset val="238"/>
      </rPr>
      <t xml:space="preserve"> Firewall a web filter pro 400 souběžných uživatelů</t>
    </r>
  </si>
  <si>
    <t>3.2</t>
  </si>
  <si>
    <t>Paušál servisu (měsíc) - PREMIUM, administrátorská podpora položky 3</t>
  </si>
  <si>
    <t>3.3</t>
  </si>
  <si>
    <t>Paušál servisu  (měsíc) - GOLD, svěřené správy pro pol. 3</t>
  </si>
  <si>
    <r>
      <t xml:space="preserve">Hodinová sazba - PREMIUM: </t>
    </r>
    <r>
      <rPr>
        <b/>
        <sz val="10"/>
        <rFont val="Arial"/>
        <family val="2"/>
        <charset val="238"/>
      </rPr>
      <t>Firewall a web filter pro 400 souběžných uživatelů VA</t>
    </r>
  </si>
  <si>
    <t>4.2</t>
  </si>
  <si>
    <t>Paušál servisu (měsíc) - PREMIUM, administrátorská podpora položky 4</t>
  </si>
  <si>
    <t>4.3</t>
  </si>
  <si>
    <t>Paušál servisu (měsíc)  - GOLD, svěřené správy pro pol. 4</t>
  </si>
  <si>
    <r>
      <t xml:space="preserve">Hodinová sazba - PREMIUM: </t>
    </r>
    <r>
      <rPr>
        <b/>
        <sz val="10"/>
        <rFont val="Arial"/>
        <family val="2"/>
        <charset val="238"/>
      </rPr>
      <t>Firewall a web filter pro 1000 souběžných uživatelů</t>
    </r>
  </si>
  <si>
    <t>5.2</t>
  </si>
  <si>
    <t>Paušál servisu (měsíc) - PREMIUM, administrátorská podpora položky 5</t>
  </si>
  <si>
    <t>5.3</t>
  </si>
  <si>
    <t>Paušál servisu (měsíc) - GOLD, svěřené správy pro pol. 5</t>
  </si>
  <si>
    <r>
      <t xml:space="preserve">Hodinová sazba  - PREMIUM: </t>
    </r>
    <r>
      <rPr>
        <b/>
        <sz val="11"/>
        <rFont val="Arial"/>
        <family val="2"/>
        <charset val="238"/>
      </rPr>
      <t xml:space="preserve">Site-to-Site VPN pro připojení odloučeného pracoviště </t>
    </r>
  </si>
  <si>
    <t>6.2</t>
  </si>
  <si>
    <t>Paušál servisu (měsíc) - PREMIUM, administrátorská podpora položky 6</t>
  </si>
  <si>
    <t>6.3</t>
  </si>
  <si>
    <t>Paušál servisu (měsíc) - GOLD, svěřené správy pro pol. 6</t>
  </si>
  <si>
    <t>PREMIUM / rok</t>
  </si>
  <si>
    <t xml:space="preserve">  za hodinové sazby</t>
  </si>
  <si>
    <t xml:space="preserve">  za paušál servisu</t>
  </si>
  <si>
    <t>GOLD / rok</t>
  </si>
  <si>
    <t>za paušál servisu</t>
  </si>
  <si>
    <t>CELKEM / ROK</t>
  </si>
  <si>
    <t>Celkem / životnost</t>
  </si>
  <si>
    <t>Dodavatel vyplní cenu za čtvrtlení paušál servisu (dle podmínek servisní sml.)</t>
  </si>
  <si>
    <t>Dodavatel vyplní nabízené hodinové sazby servisu, přičemž  zde uvedený předpokádaný počet hodin servisu/rok je modelový pro účely hodnocení, plnění ze smlouvy bude probíhat dle potřeb zadavatele za hodinové sazby uvedené dodavatelem v této tabulce</t>
  </si>
  <si>
    <t>Dodavatel při stanovení ceny servisního úkonu (hodinové sazby servisu) postupuje dle čl. 9 ZD, tj. bude stanovena ve výši dle obchodních podmínek servisní smlouvy včetně veškerých prací, dodávek a služeb, a veškerých poplatků, dopravy a dalších spojených nákladů.</t>
  </si>
  <si>
    <t>Hodnota NC/LCC nabídky</t>
  </si>
  <si>
    <t>Část 1 (WiFi )</t>
  </si>
  <si>
    <t>Část 2 (AP )</t>
  </si>
  <si>
    <t>Část 3 (Servery)</t>
  </si>
  <si>
    <t>Část 4 (PC)</t>
  </si>
  <si>
    <t>Část 5 (FW) - LCC</t>
  </si>
  <si>
    <t>Tabulka má pouze informativní charakter</t>
  </si>
  <si>
    <t>Model cen / nákladů pro hodnocení LCC část 5 (FW) - Kč bez DPH</t>
  </si>
  <si>
    <t>počet let životnosti:</t>
  </si>
  <si>
    <t>Nabídková cena Komodit (PI)</t>
  </si>
  <si>
    <t>Nabídková cena rozšíření záruky a maintenance po dobu životnosti</t>
  </si>
  <si>
    <t>Náklady na servis Premium / rok</t>
  </si>
  <si>
    <t>Náklady na servis Gold / rok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</si>
</sst>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Kč&quot;_-;\-* #,##0.00\ &quot;Kč&quot;_-;_-* &quot;-&quot;??\ &quot;Kč&quot;_-;_-@_-"/>
    <numFmt numFmtId="164" formatCode="#,##0.00\ &quot;Kč&quot;"/>
  </numFmts>
  <fonts count="25" x14ac:knownFonts="1">
    <font>
      <sz val="11"/>
      <color theme="1"/>
      <name val="Calibri"/>
      <family val="2"/>
      <charset val="238"/>
      <scheme val="minor"/>
    </font>
    <font>
      <b/>
      <sz val="11"/>
      <name val="Arial"/>
      <family val="2"/>
      <charset val="238"/>
    </font>
    <font>
      <sz val="11"/>
      <name val="Arial"/>
      <family val="2"/>
      <charset val="238"/>
    </font>
    <font>
      <sz val="11"/>
      <color theme="1"/>
      <name val="Arial"/>
      <family val="2"/>
      <charset val="238"/>
    </font>
    <font>
      <sz val="8"/>
      <name val="Arial"/>
      <family val="2"/>
      <charset val="238"/>
    </font>
    <font>
      <b/>
      <u/>
      <sz val="11"/>
      <name val="Arial"/>
      <family val="2"/>
      <charset val="238"/>
    </font>
    <font>
      <b/>
      <sz val="11"/>
      <color theme="1"/>
      <name val="Arial"/>
      <family val="2"/>
      <charset val="238"/>
    </font>
    <font>
      <sz val="8"/>
      <color theme="1"/>
      <name val="Times New Roman"/>
      <family val="1"/>
      <charset val="238"/>
    </font>
    <font>
      <sz val="10"/>
      <color theme="1"/>
      <name val="Times New Roman"/>
      <family val="1"/>
      <charset val="238"/>
    </font>
    <font>
      <b/>
      <sz val="10"/>
      <name val="Arial"/>
      <family val="2"/>
      <charset val="238"/>
    </font>
    <font>
      <sz val="11"/>
      <color theme="1"/>
      <name val="Calibri"/>
      <family val="2"/>
      <charset val="238"/>
      <scheme val="minor"/>
    </font>
    <font>
      <b/>
      <u/>
      <sz val="11"/>
      <color rgb="FFFF0000"/>
      <name val="Arial"/>
      <family val="2"/>
      <charset val="238"/>
    </font>
    <font>
      <sz val="10"/>
      <name val="Arial"/>
      <family val="2"/>
      <charset val="238"/>
    </font>
    <font>
      <i/>
      <sz val="11"/>
      <color theme="1"/>
      <name val="Arial"/>
      <family val="2"/>
      <charset val="238"/>
    </font>
    <font>
      <sz val="10"/>
      <color theme="1"/>
      <name val="Arial"/>
      <family val="2"/>
      <charset val="238"/>
    </font>
    <font>
      <b/>
      <sz val="11"/>
      <color rgb="FF00B050"/>
      <name val="Arial"/>
      <family val="2"/>
      <charset val="238"/>
    </font>
    <font>
      <b/>
      <sz val="11"/>
      <color rgb="FF00B0F0"/>
      <name val="Arial"/>
      <family val="2"/>
      <charset val="238"/>
    </font>
    <font>
      <i/>
      <sz val="11"/>
      <color theme="0" tint="-0.499984740745262"/>
      <name val="Arial"/>
      <family val="2"/>
      <charset val="238"/>
    </font>
    <font>
      <b/>
      <sz val="10"/>
      <color theme="1"/>
      <name val="Arial"/>
      <family val="2"/>
      <charset val="238"/>
    </font>
    <font>
      <sz val="10"/>
      <color rgb="FF000000"/>
      <name val="Arial"/>
      <family val="2"/>
      <charset val="238"/>
    </font>
    <font>
      <strike/>
      <sz val="10"/>
      <color theme="1"/>
      <name val="Arial"/>
      <family val="2"/>
      <charset val="238"/>
    </font>
    <font>
      <b/>
      <u/>
      <sz val="10"/>
      <color rgb="FFFF0000"/>
      <name val="Arial"/>
      <family val="2"/>
      <charset val="238"/>
    </font>
    <font>
      <sz val="11"/>
      <name val="Arial"/>
    </font>
    <font>
      <sz val="11"/>
      <color theme="1"/>
      <name val="Arial"/>
    </font>
    <font>
      <b/>
      <sz val="11"/>
      <name val="Arial"/>
    </font>
  </fonts>
  <fills count="9">
    <fill>
      <patternFill patternType="none"/>
    </fill>
    <fill>
      <patternFill patternType="gray125"/>
    </fill>
    <fill>
      <patternFill patternType="solid">
        <fgColor theme="9" tint="0.59999389629810485"/>
        <bgColor indexed="64"/>
      </patternFill>
    </fill>
    <fill>
      <patternFill patternType="solid">
        <fgColor theme="0" tint="-4.9989318521683403E-2"/>
        <bgColor indexed="64"/>
      </patternFill>
    </fill>
    <fill>
      <patternFill patternType="solid">
        <fgColor theme="0"/>
        <bgColor indexed="64"/>
      </patternFill>
    </fill>
    <fill>
      <patternFill patternType="solid">
        <fgColor theme="5" tint="0.59999389629810485"/>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6" tint="0.79998168889431442"/>
        <bgColor indexed="64"/>
      </patternFill>
    </fill>
  </fills>
  <borders count="36">
    <border>
      <left/>
      <right/>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44" fontId="10" fillId="0" borderId="0" applyFont="0" applyFill="0" applyBorder="0" applyAlignment="0" applyProtection="0"/>
  </cellStyleXfs>
  <cellXfs count="195">
    <xf numFmtId="0" fontId="0" fillId="0" borderId="0" xfId="0"/>
    <xf numFmtId="0" fontId="1" fillId="0" borderId="0" xfId="0" applyFont="1"/>
    <xf numFmtId="0" fontId="2" fillId="0" borderId="0" xfId="0" applyFont="1" applyAlignment="1">
      <alignment wrapText="1"/>
    </xf>
    <xf numFmtId="0" fontId="2" fillId="0" borderId="0" xfId="0" applyFont="1"/>
    <xf numFmtId="0" fontId="1" fillId="0" borderId="0" xfId="0" applyFont="1" applyAlignment="1">
      <alignment wrapText="1"/>
    </xf>
    <xf numFmtId="0" fontId="2" fillId="0" borderId="0" xfId="0" applyFont="1" applyAlignment="1">
      <alignment horizontal="left"/>
    </xf>
    <xf numFmtId="0" fontId="1" fillId="3" borderId="4" xfId="0" applyFont="1" applyFill="1" applyBorder="1" applyAlignment="1">
      <alignment vertical="center" wrapText="1"/>
    </xf>
    <xf numFmtId="0" fontId="1" fillId="2" borderId="9" xfId="0" applyFont="1" applyFill="1" applyBorder="1" applyAlignment="1">
      <alignment vertical="center" wrapText="1"/>
    </xf>
    <xf numFmtId="16" fontId="2" fillId="4" borderId="11" xfId="0" applyNumberFormat="1" applyFont="1" applyFill="1" applyBorder="1" applyAlignment="1">
      <alignment horizontal="left" vertical="top" wrapText="1"/>
    </xf>
    <xf numFmtId="164" fontId="2" fillId="2" borderId="11" xfId="0" applyNumberFormat="1" applyFont="1" applyFill="1" applyBorder="1" applyAlignment="1">
      <alignment wrapText="1"/>
    </xf>
    <xf numFmtId="164" fontId="2" fillId="0" borderId="11" xfId="0" applyNumberFormat="1" applyFont="1" applyBorder="1" applyAlignment="1">
      <alignment wrapText="1"/>
    </xf>
    <xf numFmtId="0" fontId="3" fillId="0" borderId="12" xfId="0" applyFont="1" applyBorder="1" applyAlignment="1">
      <alignment horizontal="justify" vertical="center"/>
    </xf>
    <xf numFmtId="164" fontId="2" fillId="4" borderId="11" xfId="0" applyNumberFormat="1" applyFont="1" applyFill="1" applyBorder="1" applyAlignment="1">
      <alignment wrapText="1"/>
    </xf>
    <xf numFmtId="0" fontId="1" fillId="3" borderId="14" xfId="0" applyFont="1" applyFill="1" applyBorder="1"/>
    <xf numFmtId="0" fontId="1" fillId="3" borderId="15" xfId="0" applyFont="1" applyFill="1" applyBorder="1"/>
    <xf numFmtId="0" fontId="1" fillId="3" borderId="16" xfId="0" applyFont="1" applyFill="1" applyBorder="1"/>
    <xf numFmtId="164" fontId="1" fillId="5" borderId="17" xfId="0" applyNumberFormat="1" applyFont="1" applyFill="1" applyBorder="1"/>
    <xf numFmtId="164" fontId="1" fillId="3" borderId="17" xfId="0" applyNumberFormat="1" applyFont="1" applyFill="1" applyBorder="1"/>
    <xf numFmtId="0" fontId="4" fillId="0" borderId="0" xfId="0" applyFont="1"/>
    <xf numFmtId="0" fontId="5" fillId="0" borderId="0" xfId="0" applyFont="1"/>
    <xf numFmtId="16" fontId="2" fillId="4" borderId="11" xfId="0" applyNumberFormat="1" applyFont="1" applyFill="1" applyBorder="1" applyAlignment="1">
      <alignment horizontal="left" vertical="center" wrapText="1"/>
    </xf>
    <xf numFmtId="164" fontId="2" fillId="2" borderId="11" xfId="0" applyNumberFormat="1" applyFont="1" applyFill="1" applyBorder="1" applyAlignment="1">
      <alignment vertical="center" wrapText="1"/>
    </xf>
    <xf numFmtId="164" fontId="2" fillId="0" borderId="11" xfId="0" applyNumberFormat="1" applyFont="1" applyBorder="1" applyAlignment="1">
      <alignment vertical="center" wrapText="1"/>
    </xf>
    <xf numFmtId="164" fontId="2" fillId="4" borderId="11" xfId="0" applyNumberFormat="1" applyFont="1" applyFill="1" applyBorder="1" applyAlignment="1">
      <alignment vertical="center" wrapText="1"/>
    </xf>
    <xf numFmtId="0" fontId="1" fillId="3" borderId="17" xfId="0" applyFont="1" applyFill="1" applyBorder="1"/>
    <xf numFmtId="0" fontId="6" fillId="0" borderId="0" xfId="0" applyFont="1" applyAlignment="1">
      <alignment horizontal="justify" vertical="center"/>
    </xf>
    <xf numFmtId="0" fontId="7" fillId="0" borderId="0" xfId="0" applyFont="1" applyAlignment="1">
      <alignment vertical="center"/>
    </xf>
    <xf numFmtId="0" fontId="2" fillId="0" borderId="0" xfId="0" applyFont="1" applyAlignment="1">
      <alignment vertical="center"/>
    </xf>
    <xf numFmtId="16" fontId="1" fillId="4" borderId="11" xfId="0" applyNumberFormat="1" applyFont="1" applyFill="1" applyBorder="1" applyAlignment="1">
      <alignment horizontal="left" vertical="top" wrapText="1"/>
    </xf>
    <xf numFmtId="0" fontId="2" fillId="4" borderId="12" xfId="0" applyFont="1" applyFill="1" applyBorder="1" applyAlignment="1">
      <alignment horizontal="left" vertical="top" wrapText="1"/>
    </xf>
    <xf numFmtId="0" fontId="1" fillId="4" borderId="12" xfId="0" applyFont="1" applyFill="1" applyBorder="1" applyAlignment="1">
      <alignment horizontal="left" vertical="top" wrapText="1"/>
    </xf>
    <xf numFmtId="0" fontId="8" fillId="0" borderId="0" xfId="0" applyFont="1" applyAlignment="1">
      <alignment vertical="center"/>
    </xf>
    <xf numFmtId="16" fontId="2" fillId="4" borderId="19" xfId="0" applyNumberFormat="1" applyFont="1" applyFill="1" applyBorder="1" applyAlignment="1">
      <alignment horizontal="left" vertical="top" wrapText="1"/>
    </xf>
    <xf numFmtId="0" fontId="2" fillId="4" borderId="20" xfId="0" applyFont="1" applyFill="1" applyBorder="1" applyAlignment="1">
      <alignment horizontal="left" vertical="top" wrapText="1"/>
    </xf>
    <xf numFmtId="0" fontId="1" fillId="4" borderId="20" xfId="0" applyFont="1" applyFill="1" applyBorder="1" applyAlignment="1">
      <alignment horizontal="left" vertical="top" wrapText="1"/>
    </xf>
    <xf numFmtId="0" fontId="7" fillId="0" borderId="12" xfId="0" applyFont="1" applyBorder="1" applyAlignment="1">
      <alignment vertical="center"/>
    </xf>
    <xf numFmtId="0" fontId="6" fillId="0" borderId="12" xfId="0" applyFont="1" applyBorder="1" applyAlignment="1">
      <alignment horizontal="justify" vertical="center"/>
    </xf>
    <xf numFmtId="0" fontId="2" fillId="0" borderId="0" xfId="0" applyFont="1" applyAlignment="1">
      <alignment horizontal="center"/>
    </xf>
    <xf numFmtId="0" fontId="1" fillId="2" borderId="9" xfId="0" applyFont="1" applyFill="1" applyBorder="1" applyAlignment="1">
      <alignment horizontal="center" vertical="center" wrapText="1"/>
    </xf>
    <xf numFmtId="0" fontId="1" fillId="3" borderId="16" xfId="0" applyFont="1" applyFill="1" applyBorder="1" applyAlignment="1">
      <alignment horizontal="center"/>
    </xf>
    <xf numFmtId="0" fontId="1" fillId="4" borderId="11" xfId="0" applyFont="1" applyFill="1" applyBorder="1" applyAlignment="1">
      <alignment horizontal="left" vertical="top" wrapText="1"/>
    </xf>
    <xf numFmtId="0" fontId="2" fillId="4" borderId="11" xfId="0" applyFont="1" applyFill="1" applyBorder="1" applyAlignment="1">
      <alignment horizontal="left" vertical="top" wrapText="1"/>
    </xf>
    <xf numFmtId="0" fontId="9" fillId="4" borderId="18" xfId="0" applyFont="1" applyFill="1" applyBorder="1" applyAlignment="1">
      <alignment vertical="center" wrapText="1"/>
    </xf>
    <xf numFmtId="0" fontId="1" fillId="3" borderId="22" xfId="0" applyFont="1" applyFill="1" applyBorder="1" applyAlignment="1">
      <alignment horizontal="center" vertical="center" wrapText="1"/>
    </xf>
    <xf numFmtId="0" fontId="1" fillId="3" borderId="23" xfId="0" applyFont="1" applyFill="1" applyBorder="1" applyAlignment="1">
      <alignment horizontal="center" vertical="center" wrapText="1"/>
    </xf>
    <xf numFmtId="0" fontId="1" fillId="0" borderId="12" xfId="0" applyFont="1" applyBorder="1"/>
    <xf numFmtId="0" fontId="1" fillId="2" borderId="12" xfId="0" applyFont="1" applyFill="1" applyBorder="1"/>
    <xf numFmtId="0" fontId="11" fillId="0" borderId="0" xfId="0" applyFont="1"/>
    <xf numFmtId="0" fontId="8" fillId="0" borderId="15" xfId="0" applyFont="1" applyBorder="1" applyAlignment="1">
      <alignment vertical="center"/>
    </xf>
    <xf numFmtId="0" fontId="8" fillId="3" borderId="15" xfId="0" applyFont="1" applyFill="1" applyBorder="1" applyAlignment="1">
      <alignment vertical="center"/>
    </xf>
    <xf numFmtId="0" fontId="1" fillId="2" borderId="0" xfId="0" applyFont="1" applyFill="1"/>
    <xf numFmtId="0" fontId="12" fillId="4" borderId="11" xfId="0" applyFont="1" applyFill="1" applyBorder="1" applyAlignment="1">
      <alignment vertical="center"/>
    </xf>
    <xf numFmtId="0" fontId="6" fillId="0" borderId="0" xfId="0" applyFont="1"/>
    <xf numFmtId="0" fontId="3" fillId="0" borderId="0" xfId="0" applyFont="1"/>
    <xf numFmtId="164" fontId="2" fillId="2" borderId="12" xfId="0" applyNumberFormat="1" applyFont="1" applyFill="1" applyBorder="1"/>
    <xf numFmtId="164" fontId="2" fillId="0" borderId="12" xfId="0" applyNumberFormat="1" applyFont="1" applyBorder="1" applyAlignment="1">
      <alignment wrapText="1"/>
    </xf>
    <xf numFmtId="164" fontId="1" fillId="0" borderId="0" xfId="0" applyNumberFormat="1" applyFont="1"/>
    <xf numFmtId="0" fontId="2" fillId="0" borderId="0" xfId="0" applyFont="1" applyAlignment="1">
      <alignment horizontal="center" wrapText="1"/>
    </xf>
    <xf numFmtId="0" fontId="3" fillId="6" borderId="12" xfId="0" applyFont="1" applyFill="1" applyBorder="1"/>
    <xf numFmtId="164" fontId="3" fillId="7" borderId="12" xfId="0" applyNumberFormat="1" applyFont="1" applyFill="1" applyBorder="1"/>
    <xf numFmtId="0" fontId="13" fillId="0" borderId="0" xfId="0" applyFont="1"/>
    <xf numFmtId="0" fontId="1" fillId="0" borderId="0" xfId="0" applyFont="1" applyAlignment="1">
      <alignment horizontal="left"/>
    </xf>
    <xf numFmtId="0" fontId="2" fillId="0" borderId="12" xfId="0" applyFont="1" applyBorder="1"/>
    <xf numFmtId="0" fontId="12" fillId="0" borderId="12" xfId="0" applyFont="1" applyBorder="1" applyAlignment="1">
      <alignment vertical="center"/>
    </xf>
    <xf numFmtId="164" fontId="2" fillId="2" borderId="12" xfId="0" applyNumberFormat="1" applyFont="1" applyFill="1" applyBorder="1" applyAlignment="1">
      <alignment wrapText="1"/>
    </xf>
    <xf numFmtId="0" fontId="2" fillId="0" borderId="9" xfId="0" applyFont="1" applyBorder="1"/>
    <xf numFmtId="164" fontId="2" fillId="0" borderId="9" xfId="0" applyNumberFormat="1" applyFont="1" applyBorder="1" applyAlignment="1">
      <alignment wrapText="1"/>
    </xf>
    <xf numFmtId="164" fontId="2" fillId="0" borderId="29" xfId="0" applyNumberFormat="1" applyFont="1" applyBorder="1"/>
    <xf numFmtId="164" fontId="2" fillId="0" borderId="10" xfId="0" applyNumberFormat="1" applyFont="1" applyBorder="1"/>
    <xf numFmtId="0" fontId="9" fillId="0" borderId="0" xfId="0" applyFont="1" applyAlignment="1">
      <alignment horizontal="left"/>
    </xf>
    <xf numFmtId="0" fontId="12" fillId="0" borderId="0" xfId="0" applyFont="1" applyAlignment="1">
      <alignment wrapText="1"/>
    </xf>
    <xf numFmtId="0" fontId="1" fillId="2" borderId="13" xfId="0" applyFont="1" applyFill="1" applyBorder="1" applyAlignment="1">
      <alignment horizontal="center" vertical="center" wrapText="1"/>
    </xf>
    <xf numFmtId="49" fontId="2" fillId="0" borderId="25" xfId="0" applyNumberFormat="1" applyFont="1" applyBorder="1" applyAlignment="1">
      <alignment horizontal="left" vertical="top" wrapText="1"/>
    </xf>
    <xf numFmtId="0" fontId="12" fillId="0" borderId="4" xfId="0" applyFont="1" applyBorder="1" applyAlignment="1">
      <alignment vertical="center"/>
    </xf>
    <xf numFmtId="164" fontId="2" fillId="2" borderId="4" xfId="0" applyNumberFormat="1" applyFont="1" applyFill="1" applyBorder="1"/>
    <xf numFmtId="0" fontId="2" fillId="0" borderId="4" xfId="0" applyFont="1" applyBorder="1"/>
    <xf numFmtId="164" fontId="2" fillId="0" borderId="4" xfId="0" applyNumberFormat="1" applyFont="1" applyBorder="1" applyAlignment="1">
      <alignment wrapText="1"/>
    </xf>
    <xf numFmtId="164" fontId="2" fillId="0" borderId="5" xfId="0" applyNumberFormat="1" applyFont="1" applyBorder="1"/>
    <xf numFmtId="49" fontId="2" fillId="0" borderId="28" xfId="0" applyNumberFormat="1" applyFont="1" applyBorder="1" applyAlignment="1">
      <alignment wrapText="1"/>
    </xf>
    <xf numFmtId="49" fontId="2" fillId="0" borderId="28" xfId="0" applyNumberFormat="1" applyFont="1" applyBorder="1" applyAlignment="1">
      <alignment horizontal="left" vertical="top" wrapText="1"/>
    </xf>
    <xf numFmtId="49" fontId="2" fillId="4" borderId="11" xfId="0" applyNumberFormat="1" applyFont="1" applyFill="1" applyBorder="1" applyAlignment="1">
      <alignment horizontal="left" vertical="top" wrapText="1"/>
    </xf>
    <xf numFmtId="49" fontId="2" fillId="0" borderId="0" xfId="0" applyNumberFormat="1" applyFont="1" applyAlignment="1">
      <alignment horizontal="left" vertical="top" wrapText="1"/>
    </xf>
    <xf numFmtId="0" fontId="9" fillId="4" borderId="11" xfId="0" applyFont="1" applyFill="1" applyBorder="1" applyAlignment="1">
      <alignment vertical="center"/>
    </xf>
    <xf numFmtId="0" fontId="9" fillId="4" borderId="12" xfId="0" applyFont="1" applyFill="1" applyBorder="1" applyAlignment="1">
      <alignment vertical="center"/>
    </xf>
    <xf numFmtId="49" fontId="2" fillId="0" borderId="26" xfId="0" applyNumberFormat="1" applyFont="1" applyBorder="1" applyAlignment="1">
      <alignment wrapText="1"/>
    </xf>
    <xf numFmtId="164" fontId="2" fillId="0" borderId="30" xfId="0" applyNumberFormat="1" applyFont="1" applyBorder="1" applyAlignment="1">
      <alignment wrapText="1"/>
    </xf>
    <xf numFmtId="164" fontId="2" fillId="0" borderId="20" xfId="0" applyNumberFormat="1" applyFont="1" applyBorder="1"/>
    <xf numFmtId="164" fontId="2" fillId="0" borderId="31" xfId="0" applyNumberFormat="1" applyFont="1" applyBorder="1"/>
    <xf numFmtId="164" fontId="2" fillId="0" borderId="12" xfId="0" applyNumberFormat="1" applyFont="1" applyBorder="1"/>
    <xf numFmtId="164" fontId="2" fillId="0" borderId="4" xfId="0" applyNumberFormat="1" applyFont="1" applyBorder="1"/>
    <xf numFmtId="164" fontId="2" fillId="0" borderId="9" xfId="0" applyNumberFormat="1" applyFont="1" applyBorder="1"/>
    <xf numFmtId="49" fontId="2" fillId="0" borderId="0" xfId="0" applyNumberFormat="1" applyFont="1" applyAlignment="1">
      <alignment wrapText="1"/>
    </xf>
    <xf numFmtId="164" fontId="2" fillId="0" borderId="0" xfId="0" applyNumberFormat="1" applyFont="1" applyAlignment="1">
      <alignment wrapText="1"/>
    </xf>
    <xf numFmtId="164" fontId="2" fillId="0" borderId="0" xfId="0" applyNumberFormat="1" applyFont="1"/>
    <xf numFmtId="0" fontId="1" fillId="0" borderId="2" xfId="0" applyFont="1" applyBorder="1"/>
    <xf numFmtId="164" fontId="2" fillId="0" borderId="2" xfId="0" applyNumberFormat="1" applyFont="1" applyBorder="1"/>
    <xf numFmtId="0" fontId="2" fillId="0" borderId="32" xfId="0" applyFont="1" applyBorder="1"/>
    <xf numFmtId="164" fontId="2" fillId="0" borderId="32" xfId="0" applyNumberFormat="1" applyFont="1" applyBorder="1"/>
    <xf numFmtId="0" fontId="1" fillId="0" borderId="32" xfId="0" applyFont="1" applyBorder="1"/>
    <xf numFmtId="0" fontId="17" fillId="0" borderId="32" xfId="0" applyFont="1" applyBorder="1"/>
    <xf numFmtId="164" fontId="17" fillId="0" borderId="32" xfId="0" applyNumberFormat="1" applyFont="1" applyBorder="1"/>
    <xf numFmtId="164" fontId="1" fillId="7" borderId="7" xfId="0" applyNumberFormat="1" applyFont="1" applyFill="1" applyBorder="1"/>
    <xf numFmtId="164" fontId="2" fillId="4" borderId="7" xfId="0" applyNumberFormat="1" applyFont="1" applyFill="1" applyBorder="1"/>
    <xf numFmtId="0" fontId="1" fillId="7" borderId="7" xfId="0" applyFont="1" applyFill="1" applyBorder="1"/>
    <xf numFmtId="164" fontId="1" fillId="0" borderId="2" xfId="0" applyNumberFormat="1" applyFont="1" applyBorder="1"/>
    <xf numFmtId="164" fontId="1" fillId="0" borderId="32" xfId="0" applyNumberFormat="1" applyFont="1" applyBorder="1"/>
    <xf numFmtId="164" fontId="2" fillId="0" borderId="33" xfId="0" applyNumberFormat="1" applyFont="1" applyBorder="1"/>
    <xf numFmtId="0" fontId="18" fillId="0" borderId="0" xfId="0" applyFont="1"/>
    <xf numFmtId="164" fontId="9" fillId="0" borderId="0" xfId="0" applyNumberFormat="1" applyFont="1"/>
    <xf numFmtId="0" fontId="14" fillId="0" borderId="12" xfId="0" applyFont="1" applyBorder="1"/>
    <xf numFmtId="164" fontId="9" fillId="0" borderId="12" xfId="0" applyNumberFormat="1" applyFont="1" applyBorder="1"/>
    <xf numFmtId="0" fontId="14" fillId="0" borderId="12" xfId="0" applyFont="1" applyBorder="1" applyAlignment="1" applyProtection="1">
      <alignment horizontal="left" vertical="center" wrapText="1"/>
      <protection locked="0"/>
    </xf>
    <xf numFmtId="0" fontId="19" fillId="0" borderId="12" xfId="0" applyFont="1" applyBorder="1" applyAlignment="1" applyProtection="1">
      <alignment horizontal="left" vertical="center" wrapText="1"/>
      <protection locked="0"/>
    </xf>
    <xf numFmtId="16" fontId="3" fillId="4" borderId="19" xfId="0" applyNumberFormat="1" applyFont="1" applyFill="1" applyBorder="1" applyAlignment="1">
      <alignment horizontal="left" vertical="top" wrapText="1"/>
    </xf>
    <xf numFmtId="0" fontId="14" fillId="0" borderId="0" xfId="0" applyFont="1" applyAlignment="1">
      <alignment vertical="center" wrapText="1"/>
    </xf>
    <xf numFmtId="0" fontId="1" fillId="3" borderId="34" xfId="0" applyFont="1" applyFill="1" applyBorder="1"/>
    <xf numFmtId="0" fontId="3" fillId="4" borderId="12" xfId="0" applyFont="1" applyFill="1" applyBorder="1" applyAlignment="1">
      <alignment horizontal="left" vertical="top" wrapText="1"/>
    </xf>
    <xf numFmtId="0" fontId="1" fillId="4" borderId="13" xfId="0" applyFont="1" applyFill="1" applyBorder="1" applyAlignment="1">
      <alignment horizontal="left" vertical="top" wrapText="1"/>
    </xf>
    <xf numFmtId="0" fontId="18" fillId="0" borderId="11" xfId="0" applyFont="1" applyBorder="1" applyAlignment="1" applyProtection="1">
      <alignment horizontal="justify" vertical="center" wrapText="1"/>
      <protection locked="0"/>
    </xf>
    <xf numFmtId="0" fontId="12" fillId="0" borderId="12" xfId="0" applyFont="1" applyBorder="1" applyAlignment="1" applyProtection="1">
      <alignment horizontal="left" vertical="center" wrapText="1"/>
      <protection locked="0"/>
    </xf>
    <xf numFmtId="0" fontId="2" fillId="0" borderId="13" xfId="0" applyFont="1" applyBorder="1" applyAlignment="1">
      <alignment horizontal="left" vertical="top" wrapText="1"/>
    </xf>
    <xf numFmtId="0" fontId="3" fillId="0" borderId="11" xfId="0" applyFont="1" applyBorder="1"/>
    <xf numFmtId="0" fontId="14" fillId="0" borderId="12" xfId="0" applyFont="1" applyBorder="1" applyAlignment="1" applyProtection="1">
      <alignment horizontal="center" vertical="center" wrapText="1"/>
      <protection locked="0"/>
    </xf>
    <xf numFmtId="0" fontId="14" fillId="0" borderId="11" xfId="0" applyFont="1" applyBorder="1" applyAlignment="1" applyProtection="1">
      <alignment horizontal="center" vertical="center" wrapText="1"/>
      <protection locked="0"/>
    </xf>
    <xf numFmtId="49" fontId="12" fillId="0" borderId="11" xfId="0" applyNumberFormat="1" applyFont="1" applyBorder="1" applyAlignment="1">
      <alignment horizontal="center" vertical="center" wrapText="1"/>
    </xf>
    <xf numFmtId="16" fontId="12" fillId="0" borderId="12" xfId="0" applyNumberFormat="1" applyFont="1" applyBorder="1" applyAlignment="1">
      <alignment horizontal="center" vertical="center" wrapText="1"/>
    </xf>
    <xf numFmtId="0" fontId="12" fillId="0" borderId="12" xfId="0" applyFont="1" applyBorder="1" applyAlignment="1">
      <alignment horizontal="center" vertical="center" wrapText="1"/>
    </xf>
    <xf numFmtId="0" fontId="12" fillId="0" borderId="13" xfId="0" applyFont="1" applyBorder="1" applyAlignment="1">
      <alignment horizontal="center" vertical="center" wrapText="1"/>
    </xf>
    <xf numFmtId="0" fontId="9" fillId="4" borderId="13" xfId="0" applyFont="1" applyFill="1" applyBorder="1" applyAlignment="1">
      <alignment horizontal="center" vertical="center" wrapText="1"/>
    </xf>
    <xf numFmtId="0" fontId="14" fillId="0" borderId="19" xfId="0" applyFont="1" applyBorder="1" applyAlignment="1" applyProtection="1">
      <alignment vertical="center" wrapText="1"/>
      <protection locked="0"/>
    </xf>
    <xf numFmtId="0" fontId="14" fillId="0" borderId="20" xfId="0" applyFont="1" applyBorder="1" applyAlignment="1" applyProtection="1">
      <alignment vertical="center" wrapText="1"/>
      <protection locked="0"/>
    </xf>
    <xf numFmtId="0" fontId="14" fillId="0" borderId="20" xfId="0" applyFont="1" applyBorder="1" applyAlignment="1" applyProtection="1">
      <alignment vertical="center"/>
      <protection locked="0"/>
    </xf>
    <xf numFmtId="0" fontId="14" fillId="0" borderId="11" xfId="0" applyFont="1" applyBorder="1" applyAlignment="1" applyProtection="1">
      <alignment vertical="center"/>
      <protection locked="0"/>
    </xf>
    <xf numFmtId="0" fontId="14" fillId="0" borderId="12" xfId="0" applyFont="1" applyBorder="1" applyAlignment="1" applyProtection="1">
      <alignment vertical="center"/>
      <protection locked="0"/>
    </xf>
    <xf numFmtId="0" fontId="12" fillId="0" borderId="12" xfId="0" applyFont="1" applyBorder="1" applyAlignment="1" applyProtection="1">
      <alignment vertical="center"/>
      <protection locked="0"/>
    </xf>
    <xf numFmtId="164" fontId="1" fillId="0" borderId="15" xfId="0" applyNumberFormat="1" applyFont="1" applyBorder="1"/>
    <xf numFmtId="0" fontId="1" fillId="7" borderId="17" xfId="0" applyFont="1" applyFill="1" applyBorder="1"/>
    <xf numFmtId="164" fontId="1" fillId="7" borderId="17" xfId="0" applyNumberFormat="1" applyFont="1" applyFill="1" applyBorder="1"/>
    <xf numFmtId="0" fontId="2" fillId="4" borderId="0" xfId="0" applyFont="1" applyFill="1"/>
    <xf numFmtId="0" fontId="21" fillId="0" borderId="0" xfId="0" applyFont="1"/>
    <xf numFmtId="0" fontId="9" fillId="0" borderId="0" xfId="0" applyFont="1"/>
    <xf numFmtId="0" fontId="12" fillId="0" borderId="0" xfId="0" applyFont="1"/>
    <xf numFmtId="0" fontId="12" fillId="4" borderId="0" xfId="0" applyFont="1" applyFill="1"/>
    <xf numFmtId="0" fontId="1" fillId="0" borderId="11" xfId="0" applyFont="1" applyBorder="1" applyAlignment="1">
      <alignment horizontal="center" vertical="center"/>
    </xf>
    <xf numFmtId="0" fontId="2" fillId="0" borderId="11" xfId="0" applyFont="1" applyBorder="1" applyAlignment="1">
      <alignment horizontal="center" vertical="center"/>
    </xf>
    <xf numFmtId="0" fontId="2" fillId="0" borderId="11" xfId="0" applyFont="1" applyBorder="1" applyAlignment="1">
      <alignment horizontal="center" wrapText="1"/>
    </xf>
    <xf numFmtId="0" fontId="1" fillId="0" borderId="11" xfId="0" applyFont="1" applyBorder="1" applyAlignment="1">
      <alignment horizontal="center" wrapText="1"/>
    </xf>
    <xf numFmtId="0" fontId="1" fillId="0" borderId="11" xfId="1" applyNumberFormat="1" applyFont="1" applyFill="1" applyBorder="1" applyAlignment="1">
      <alignment horizontal="center" wrapText="1"/>
    </xf>
    <xf numFmtId="0" fontId="2" fillId="0" borderId="11" xfId="1" applyNumberFormat="1" applyFont="1" applyFill="1" applyBorder="1" applyAlignment="1">
      <alignment horizontal="center" wrapText="1"/>
    </xf>
    <xf numFmtId="0" fontId="2" fillId="0" borderId="12" xfId="0" applyFont="1" applyBorder="1" applyAlignment="1">
      <alignment horizontal="center" vertical="center" wrapText="1"/>
    </xf>
    <xf numFmtId="164" fontId="22" fillId="0" borderId="11" xfId="0" applyNumberFormat="1" applyFont="1" applyBorder="1" applyAlignment="1">
      <alignment vertical="center" wrapText="1"/>
    </xf>
    <xf numFmtId="164" fontId="22" fillId="2" borderId="11" xfId="0" applyNumberFormat="1" applyFont="1" applyFill="1" applyBorder="1" applyAlignment="1">
      <alignment vertical="center" wrapText="1"/>
    </xf>
    <xf numFmtId="0" fontId="14" fillId="0" borderId="35" xfId="0" applyFont="1" applyBorder="1" applyAlignment="1">
      <alignment vertical="center" wrapText="1"/>
    </xf>
    <xf numFmtId="0" fontId="2" fillId="0" borderId="18" xfId="0" applyFont="1" applyBorder="1" applyAlignment="1">
      <alignment horizontal="center" vertical="center"/>
    </xf>
    <xf numFmtId="0" fontId="14" fillId="0" borderId="13" xfId="0" applyFont="1" applyBorder="1" applyAlignment="1" applyProtection="1">
      <alignment horizontal="left" vertical="center" wrapText="1"/>
      <protection locked="0"/>
    </xf>
    <xf numFmtId="0" fontId="14" fillId="0" borderId="11" xfId="0" applyFont="1" applyBorder="1" applyAlignment="1" applyProtection="1">
      <alignment horizontal="left" vertical="center" wrapText="1"/>
      <protection locked="0"/>
    </xf>
    <xf numFmtId="0" fontId="12" fillId="0" borderId="11" xfId="0" applyFont="1" applyBorder="1" applyAlignment="1">
      <alignment vertical="center"/>
    </xf>
    <xf numFmtId="0" fontId="2" fillId="0" borderId="11" xfId="0" applyFont="1" applyBorder="1" applyAlignment="1">
      <alignment vertical="center"/>
    </xf>
    <xf numFmtId="0" fontId="1" fillId="3" borderId="1"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3" borderId="10" xfId="0" applyFont="1" applyFill="1" applyBorder="1" applyAlignment="1">
      <alignment horizontal="center" vertical="center" wrapText="1"/>
    </xf>
    <xf numFmtId="0" fontId="1" fillId="3" borderId="21" xfId="0" applyFont="1" applyFill="1" applyBorder="1" applyAlignment="1">
      <alignment horizontal="center" vertical="center" wrapText="1"/>
    </xf>
    <xf numFmtId="0" fontId="1" fillId="3" borderId="24" xfId="0" applyFont="1" applyFill="1" applyBorder="1" applyAlignment="1">
      <alignment horizontal="center" vertical="center" wrapText="1"/>
    </xf>
    <xf numFmtId="0" fontId="1" fillId="2" borderId="12" xfId="0" applyFont="1" applyFill="1" applyBorder="1" applyAlignment="1">
      <alignment horizontal="left"/>
    </xf>
    <xf numFmtId="0" fontId="1" fillId="3" borderId="25" xfId="0" applyFont="1" applyFill="1" applyBorder="1" applyAlignment="1">
      <alignment horizontal="center" vertical="center" wrapText="1"/>
    </xf>
    <xf numFmtId="0" fontId="1" fillId="3" borderId="26" xfId="0" applyFont="1" applyFill="1" applyBorder="1" applyAlignment="1">
      <alignment horizontal="center" vertical="center" wrapText="1"/>
    </xf>
    <xf numFmtId="0" fontId="1" fillId="3" borderId="14" xfId="0" applyFont="1" applyFill="1" applyBorder="1" applyAlignment="1">
      <alignment horizontal="left"/>
    </xf>
    <xf numFmtId="0" fontId="1" fillId="3" borderId="15" xfId="0" applyFont="1" applyFill="1" applyBorder="1" applyAlignment="1">
      <alignment horizontal="left"/>
    </xf>
    <xf numFmtId="0" fontId="1" fillId="3" borderId="22" xfId="0" applyFont="1" applyFill="1" applyBorder="1" applyAlignment="1">
      <alignment horizontal="center" vertical="center" wrapText="1"/>
    </xf>
    <xf numFmtId="0" fontId="1" fillId="3" borderId="23" xfId="0" applyFont="1" applyFill="1" applyBorder="1" applyAlignment="1">
      <alignment horizontal="center" vertical="center" wrapText="1"/>
    </xf>
    <xf numFmtId="0" fontId="1" fillId="3" borderId="13" xfId="0" applyFont="1" applyFill="1" applyBorder="1" applyAlignment="1">
      <alignment horizontal="center" vertical="center" wrapText="1"/>
    </xf>
    <xf numFmtId="0" fontId="1" fillId="8" borderId="4" xfId="0" applyFont="1" applyFill="1" applyBorder="1" applyAlignment="1">
      <alignment horizontal="center" vertical="center" wrapText="1"/>
    </xf>
    <xf numFmtId="0" fontId="1" fillId="8" borderId="13" xfId="0" applyFont="1" applyFill="1" applyBorder="1" applyAlignment="1">
      <alignment horizontal="center" vertical="center" wrapText="1"/>
    </xf>
    <xf numFmtId="0" fontId="1" fillId="3" borderId="27" xfId="0" applyFont="1" applyFill="1" applyBorder="1" applyAlignment="1">
      <alignment horizontal="center" vertical="center" wrapText="1"/>
    </xf>
    <xf numFmtId="0" fontId="15" fillId="8" borderId="4" xfId="0" applyFont="1" applyFill="1" applyBorder="1" applyAlignment="1">
      <alignment horizontal="center" vertical="center"/>
    </xf>
    <xf numFmtId="0" fontId="15" fillId="8" borderId="13" xfId="0" applyFont="1" applyFill="1" applyBorder="1" applyAlignment="1">
      <alignment horizontal="center" vertical="center"/>
    </xf>
    <xf numFmtId="0" fontId="3" fillId="0" borderId="11" xfId="0" applyFont="1" applyFill="1" applyBorder="1" applyAlignment="1">
      <alignment horizontal="right" vertical="center"/>
    </xf>
    <xf numFmtId="0" fontId="23" fillId="0" borderId="11" xfId="0" applyFont="1" applyFill="1" applyBorder="1" applyAlignment="1">
      <alignment horizontal="right" vertical="center"/>
    </xf>
    <xf numFmtId="0" fontId="3" fillId="0" borderId="12" xfId="0" applyFont="1" applyFill="1" applyBorder="1" applyAlignment="1">
      <alignment horizontal="right" vertical="center"/>
    </xf>
    <xf numFmtId="0" fontId="2" fillId="0" borderId="11" xfId="0" applyFont="1" applyFill="1" applyBorder="1" applyAlignment="1">
      <alignment vertical="center"/>
    </xf>
    <xf numFmtId="0" fontId="1" fillId="0" borderId="11" xfId="0" applyFont="1" applyFill="1" applyBorder="1" applyAlignment="1">
      <alignment horizontal="center" vertical="center"/>
    </xf>
    <xf numFmtId="0" fontId="24" fillId="0" borderId="11" xfId="0" applyFont="1" applyFill="1" applyBorder="1" applyAlignment="1">
      <alignment horizontal="center" vertical="center"/>
    </xf>
    <xf numFmtId="164" fontId="2" fillId="0" borderId="11" xfId="0" applyNumberFormat="1" applyFont="1" applyFill="1" applyBorder="1" applyAlignment="1">
      <alignment vertical="center" wrapText="1"/>
    </xf>
    <xf numFmtId="0" fontId="12" fillId="0" borderId="4" xfId="0" applyFont="1" applyFill="1" applyBorder="1" applyAlignment="1">
      <alignment vertical="center"/>
    </xf>
    <xf numFmtId="0" fontId="2" fillId="0" borderId="4" xfId="0" applyFont="1" applyFill="1" applyBorder="1"/>
    <xf numFmtId="0" fontId="2" fillId="0" borderId="12" xfId="0" applyFont="1" applyFill="1" applyBorder="1"/>
    <xf numFmtId="0" fontId="12" fillId="0" borderId="12" xfId="0" applyFont="1" applyFill="1" applyBorder="1" applyAlignment="1">
      <alignment vertical="center"/>
    </xf>
    <xf numFmtId="0" fontId="2" fillId="0" borderId="9" xfId="0" applyFont="1" applyFill="1" applyBorder="1"/>
  </cellXfs>
  <cellStyles count="2">
    <cellStyle name="Měna" xfId="1" builtinId="4"/>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palenik.pk/Documents/Dokumenty_PKVys/Projekty/2017/2837_TCK/TCK_sluzby/TCK_SW/ZD_TCK-SW/v_6/priloha_7_TCK-SW_technickelisty_v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alenik/Dokumenty_PKVys/Projekty/2020/161_RS-ICT/01%20Zad&#225;vac&#237;%20dokumentace/ZD_ezak/prilohy%20ZD/prilohaZD_3-ropocet/prilohaZD_3_RS_ICT-rozpocet_fin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ch.list_nepovinne_funkce-all"/>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wifi_kupni"/>
      <sheetName val="2-AP_kupni"/>
      <sheetName val="3-FW_kupni"/>
      <sheetName val="3-FW_servis"/>
      <sheetName val="4-tel_kupni"/>
      <sheetName val="4-tel_servis"/>
      <sheetName val="5-server_kupni"/>
      <sheetName val="5-server_servis"/>
      <sheetName val="6-PC_kupni"/>
      <sheetName val="LCC_NC"/>
    </sheetNames>
    <sheetDataSet>
      <sheetData sheetId="0">
        <row r="4">
          <cell r="B4" t="str">
            <v>Vyplnit obchodní název dodavatele</v>
          </cell>
        </row>
      </sheetData>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3"/>
  <sheetViews>
    <sheetView tabSelected="1" zoomScale="85" zoomScaleNormal="85" workbookViewId="0">
      <selection activeCell="A2" sqref="A2"/>
    </sheetView>
  </sheetViews>
  <sheetFormatPr defaultRowHeight="14.4" x14ac:dyDescent="0.3"/>
  <cols>
    <col min="1" max="1" width="12.33203125" customWidth="1"/>
    <col min="2" max="2" width="113.44140625" customWidth="1"/>
    <col min="3" max="3" width="15" customWidth="1"/>
    <col min="4" max="7" width="20.6640625" customWidth="1"/>
  </cols>
  <sheetData>
    <row r="1" spans="1:7" x14ac:dyDescent="0.3">
      <c r="A1" s="1" t="s">
        <v>0</v>
      </c>
      <c r="B1" s="2"/>
      <c r="C1" s="3"/>
      <c r="D1" s="3"/>
      <c r="E1" s="3"/>
      <c r="F1" s="3"/>
      <c r="G1" s="3"/>
    </row>
    <row r="2" spans="1:7" x14ac:dyDescent="0.3">
      <c r="A2" s="1" t="s">
        <v>1</v>
      </c>
      <c r="B2" s="4"/>
      <c r="C2" s="5"/>
      <c r="D2" s="3"/>
      <c r="E2" s="3"/>
      <c r="F2" s="3"/>
      <c r="G2" s="3"/>
    </row>
    <row r="3" spans="1:7" x14ac:dyDescent="0.3">
      <c r="A3" s="3"/>
      <c r="B3" s="2"/>
      <c r="C3" s="3"/>
      <c r="D3" s="3"/>
      <c r="E3" s="3"/>
      <c r="F3" s="3"/>
      <c r="G3" s="3"/>
    </row>
    <row r="4" spans="1:7" x14ac:dyDescent="0.3">
      <c r="A4" s="45" t="s">
        <v>2</v>
      </c>
      <c r="B4" s="46" t="s">
        <v>3</v>
      </c>
      <c r="C4" s="3"/>
      <c r="D4" s="3"/>
      <c r="E4" s="3"/>
      <c r="F4" s="3"/>
      <c r="G4" s="3"/>
    </row>
    <row r="5" spans="1:7" x14ac:dyDescent="0.3">
      <c r="A5" s="1" t="s">
        <v>4</v>
      </c>
      <c r="B5" s="4" t="s">
        <v>5</v>
      </c>
      <c r="C5" s="3"/>
      <c r="D5" s="3"/>
      <c r="E5" s="37"/>
      <c r="F5" s="3"/>
      <c r="G5" s="3"/>
    </row>
    <row r="6" spans="1:7" ht="14.4" customHeight="1" thickBot="1" x14ac:dyDescent="0.35">
      <c r="A6" s="1"/>
      <c r="B6" s="4"/>
      <c r="C6" s="3"/>
      <c r="D6" s="3"/>
      <c r="F6" s="3"/>
      <c r="G6" s="3"/>
    </row>
    <row r="7" spans="1:7" ht="27.6" customHeight="1" x14ac:dyDescent="0.3">
      <c r="A7" s="158" t="s">
        <v>6</v>
      </c>
      <c r="B7" s="160" t="s">
        <v>7</v>
      </c>
      <c r="C7" s="162" t="s">
        <v>8</v>
      </c>
      <c r="D7" s="164" t="s">
        <v>9</v>
      </c>
      <c r="E7" s="43" t="s">
        <v>10</v>
      </c>
      <c r="F7" s="6" t="s">
        <v>11</v>
      </c>
      <c r="G7" s="43" t="s">
        <v>12</v>
      </c>
    </row>
    <row r="8" spans="1:7" ht="15" thickBot="1" x14ac:dyDescent="0.35">
      <c r="A8" s="159"/>
      <c r="B8" s="161"/>
      <c r="C8" s="163"/>
      <c r="D8" s="165"/>
      <c r="E8" s="44"/>
      <c r="F8" s="7">
        <v>21</v>
      </c>
      <c r="G8" s="44"/>
    </row>
    <row r="9" spans="1:7" ht="14.4" customHeight="1" x14ac:dyDescent="0.3">
      <c r="A9" s="8" t="s">
        <v>13</v>
      </c>
      <c r="B9" s="132" t="s">
        <v>14</v>
      </c>
      <c r="C9" s="183">
        <f>CEILING((561+200)*0.27,1)</f>
        <v>206</v>
      </c>
      <c r="D9" s="9">
        <v>0</v>
      </c>
      <c r="E9" s="10">
        <f>C9*D9</f>
        <v>0</v>
      </c>
      <c r="F9" s="10">
        <f>E9*0.01*$F$8</f>
        <v>0</v>
      </c>
      <c r="G9" s="10">
        <f>E9+F9</f>
        <v>0</v>
      </c>
    </row>
    <row r="10" spans="1:7" ht="14.4" customHeight="1" x14ac:dyDescent="0.3">
      <c r="A10" s="8" t="s">
        <v>15</v>
      </c>
      <c r="B10" s="133" t="s">
        <v>16</v>
      </c>
      <c r="C10" s="184">
        <f>CEILING((561+200)*0.64,1)</f>
        <v>488</v>
      </c>
      <c r="D10" s="9">
        <v>0</v>
      </c>
      <c r="E10" s="10">
        <f t="shared" ref="E10:E16" si="0">C10*D10</f>
        <v>0</v>
      </c>
      <c r="F10" s="10">
        <f t="shared" ref="F10:F16" si="1">E10*0.01*$F$8</f>
        <v>0</v>
      </c>
      <c r="G10" s="10">
        <f>E10+F10</f>
        <v>0</v>
      </c>
    </row>
    <row r="11" spans="1:7" ht="14.4" customHeight="1" x14ac:dyDescent="0.3">
      <c r="A11" s="8" t="s">
        <v>17</v>
      </c>
      <c r="B11" s="133" t="s">
        <v>18</v>
      </c>
      <c r="C11" s="183">
        <f>CEILING((561+200)*0.09,1)</f>
        <v>69</v>
      </c>
      <c r="D11" s="9">
        <v>0</v>
      </c>
      <c r="E11" s="10">
        <f t="shared" si="0"/>
        <v>0</v>
      </c>
      <c r="F11" s="10">
        <f t="shared" si="1"/>
        <v>0</v>
      </c>
      <c r="G11" s="10">
        <f t="shared" ref="G11:G16" si="2">E11+F11</f>
        <v>0</v>
      </c>
    </row>
    <row r="12" spans="1:7" x14ac:dyDescent="0.3">
      <c r="A12" s="8" t="s">
        <v>19</v>
      </c>
      <c r="B12" s="133" t="s">
        <v>20</v>
      </c>
      <c r="C12" s="185">
        <v>3</v>
      </c>
      <c r="D12" s="9">
        <v>0</v>
      </c>
      <c r="E12" s="10">
        <f t="shared" si="0"/>
        <v>0</v>
      </c>
      <c r="F12" s="10">
        <f t="shared" si="1"/>
        <v>0</v>
      </c>
      <c r="G12" s="10">
        <f t="shared" si="2"/>
        <v>0</v>
      </c>
    </row>
    <row r="13" spans="1:7" x14ac:dyDescent="0.3">
      <c r="A13" s="8" t="s">
        <v>21</v>
      </c>
      <c r="B13" s="131" t="s">
        <v>22</v>
      </c>
      <c r="C13" s="185">
        <v>1</v>
      </c>
      <c r="D13" s="9">
        <v>0</v>
      </c>
      <c r="E13" s="10">
        <f t="shared" si="0"/>
        <v>0</v>
      </c>
      <c r="F13" s="10">
        <f t="shared" si="1"/>
        <v>0</v>
      </c>
      <c r="G13" s="10">
        <f t="shared" si="2"/>
        <v>0</v>
      </c>
    </row>
    <row r="14" spans="1:7" x14ac:dyDescent="0.3">
      <c r="A14" s="8" t="s">
        <v>23</v>
      </c>
      <c r="B14" s="134" t="s">
        <v>24</v>
      </c>
      <c r="C14" s="185">
        <v>761</v>
      </c>
      <c r="D14" s="9">
        <v>0</v>
      </c>
      <c r="E14" s="10">
        <f t="shared" si="0"/>
        <v>0</v>
      </c>
      <c r="F14" s="10">
        <f t="shared" si="1"/>
        <v>0</v>
      </c>
      <c r="G14" s="10">
        <f t="shared" si="2"/>
        <v>0</v>
      </c>
    </row>
    <row r="15" spans="1:7" ht="14.4" customHeight="1" x14ac:dyDescent="0.3">
      <c r="A15" s="8" t="s">
        <v>25</v>
      </c>
      <c r="B15" s="133" t="s">
        <v>26</v>
      </c>
      <c r="C15" s="184">
        <f>CEILING((561+200)*0.247,1)</f>
        <v>188</v>
      </c>
      <c r="D15" s="9">
        <v>0</v>
      </c>
      <c r="E15" s="10">
        <f t="shared" si="0"/>
        <v>0</v>
      </c>
      <c r="F15" s="10">
        <f t="shared" si="1"/>
        <v>0</v>
      </c>
      <c r="G15" s="12">
        <f t="shared" si="2"/>
        <v>0</v>
      </c>
    </row>
    <row r="16" spans="1:7" ht="15" thickBot="1" x14ac:dyDescent="0.35">
      <c r="A16" s="8" t="s">
        <v>27</v>
      </c>
      <c r="B16" s="133" t="s">
        <v>28</v>
      </c>
      <c r="C16" s="184">
        <f>CEILING((561+200)*0.28,1)</f>
        <v>214</v>
      </c>
      <c r="D16" s="9">
        <v>0</v>
      </c>
      <c r="E16" s="10">
        <f t="shared" si="0"/>
        <v>0</v>
      </c>
      <c r="F16" s="10">
        <f t="shared" si="1"/>
        <v>0</v>
      </c>
      <c r="G16" s="12">
        <f t="shared" si="2"/>
        <v>0</v>
      </c>
    </row>
    <row r="17" spans="1:7" ht="15" thickBot="1" x14ac:dyDescent="0.35">
      <c r="A17" s="13" t="s">
        <v>29</v>
      </c>
      <c r="B17" s="14"/>
      <c r="C17" s="15"/>
      <c r="D17" s="15"/>
      <c r="E17" s="16">
        <f>SUM(E9:E16)</f>
        <v>0</v>
      </c>
      <c r="F17" s="17">
        <f>SUM(F9:F16)</f>
        <v>0</v>
      </c>
      <c r="G17" s="17">
        <f>SUM(G9:G16)</f>
        <v>0</v>
      </c>
    </row>
    <row r="18" spans="1:7" x14ac:dyDescent="0.3">
      <c r="A18" s="18" t="s">
        <v>30</v>
      </c>
      <c r="B18" s="2"/>
      <c r="C18" s="3"/>
      <c r="D18" s="3"/>
      <c r="E18" s="3"/>
      <c r="F18" s="3"/>
      <c r="G18" s="3"/>
    </row>
    <row r="19" spans="1:7" x14ac:dyDescent="0.3">
      <c r="A19" s="47" t="s">
        <v>31</v>
      </c>
      <c r="B19" s="2"/>
      <c r="C19" s="3"/>
      <c r="D19" s="3"/>
      <c r="E19" s="3"/>
      <c r="F19" s="3"/>
      <c r="G19" s="3"/>
    </row>
    <row r="20" spans="1:7" x14ac:dyDescent="0.3">
      <c r="A20" s="1" t="s">
        <v>32</v>
      </c>
      <c r="B20" s="2"/>
      <c r="C20" s="3"/>
      <c r="D20" s="3"/>
      <c r="E20" s="3"/>
      <c r="F20" s="3"/>
      <c r="G20" s="3"/>
    </row>
    <row r="21" spans="1:7" x14ac:dyDescent="0.3">
      <c r="A21" s="3" t="s">
        <v>33</v>
      </c>
      <c r="B21" s="2"/>
      <c r="C21" s="3"/>
      <c r="D21" s="3"/>
      <c r="E21" s="3"/>
      <c r="F21" s="3"/>
      <c r="G21" s="3"/>
    </row>
    <row r="22" spans="1:7" x14ac:dyDescent="0.3">
      <c r="A22" s="3" t="s">
        <v>34</v>
      </c>
      <c r="B22" s="2"/>
      <c r="C22" s="3"/>
      <c r="D22" s="3"/>
      <c r="E22" s="3"/>
      <c r="F22" s="3"/>
      <c r="G22" s="3"/>
    </row>
    <row r="23" spans="1:7" x14ac:dyDescent="0.3">
      <c r="A23" s="3" t="s">
        <v>35</v>
      </c>
      <c r="B23" s="2"/>
      <c r="C23" s="3"/>
    </row>
  </sheetData>
  <protectedRanges>
    <protectedRange sqref="D9:G17" name="ceny_8"/>
  </protectedRanges>
  <mergeCells count="4">
    <mergeCell ref="A7:A8"/>
    <mergeCell ref="B7:B8"/>
    <mergeCell ref="C7:C8"/>
    <mergeCell ref="D7:D8"/>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dimension ref="A1:G36"/>
  <sheetViews>
    <sheetView topLeftCell="A7" zoomScale="85" zoomScaleNormal="85" workbookViewId="0">
      <selection activeCell="D32" sqref="D32"/>
    </sheetView>
  </sheetViews>
  <sheetFormatPr defaultRowHeight="14.4" x14ac:dyDescent="0.3"/>
  <cols>
    <col min="1" max="1" width="12.33203125" customWidth="1"/>
    <col min="2" max="2" width="113.44140625" customWidth="1"/>
    <col min="3" max="3" width="13" customWidth="1"/>
    <col min="4" max="4" width="18.5546875" customWidth="1"/>
    <col min="5" max="5" width="21" customWidth="1"/>
    <col min="6" max="6" width="18.5546875" customWidth="1"/>
    <col min="7" max="7" width="19.33203125" customWidth="1"/>
  </cols>
  <sheetData>
    <row r="1" spans="1:7" x14ac:dyDescent="0.3">
      <c r="A1" s="1" t="s">
        <v>0</v>
      </c>
      <c r="B1" s="2"/>
      <c r="C1" s="3"/>
      <c r="D1" s="3"/>
      <c r="E1" s="3"/>
      <c r="F1" s="3"/>
      <c r="G1" s="3"/>
    </row>
    <row r="2" spans="1:7" x14ac:dyDescent="0.3">
      <c r="A2" s="1" t="s">
        <v>1</v>
      </c>
      <c r="B2" s="4"/>
      <c r="C2" s="5"/>
      <c r="D2" s="3"/>
      <c r="E2" s="3"/>
      <c r="F2" s="3"/>
      <c r="G2" s="3"/>
    </row>
    <row r="3" spans="1:7" x14ac:dyDescent="0.3">
      <c r="A3" s="3"/>
      <c r="B3" s="2"/>
      <c r="C3" s="3"/>
      <c r="D3" s="3"/>
      <c r="E3" s="3"/>
      <c r="F3" s="3"/>
      <c r="G3" s="3"/>
    </row>
    <row r="4" spans="1:7" x14ac:dyDescent="0.3">
      <c r="A4" s="45" t="s">
        <v>2</v>
      </c>
      <c r="B4" s="46" t="s">
        <v>3</v>
      </c>
      <c r="C4" s="3"/>
      <c r="D4" s="3"/>
      <c r="E4" s="3"/>
      <c r="F4" s="3"/>
      <c r="G4" s="3"/>
    </row>
    <row r="5" spans="1:7" x14ac:dyDescent="0.3">
      <c r="A5" s="1" t="s">
        <v>36</v>
      </c>
      <c r="B5" s="4" t="s">
        <v>37</v>
      </c>
      <c r="C5" s="3"/>
      <c r="D5" s="3"/>
      <c r="E5" s="3"/>
      <c r="F5" s="3"/>
      <c r="G5" s="3"/>
    </row>
    <row r="6" spans="1:7" ht="15" thickBot="1" x14ac:dyDescent="0.35">
      <c r="A6" s="1"/>
      <c r="B6" s="4"/>
      <c r="C6" s="3"/>
      <c r="D6" s="3"/>
      <c r="E6" s="3"/>
      <c r="F6" s="3"/>
      <c r="G6" s="3"/>
    </row>
    <row r="7" spans="1:7" ht="27.6" x14ac:dyDescent="0.3">
      <c r="A7" s="158" t="s">
        <v>6</v>
      </c>
      <c r="B7" s="160" t="s">
        <v>7</v>
      </c>
      <c r="C7" s="162" t="s">
        <v>8</v>
      </c>
      <c r="D7" s="164" t="s">
        <v>9</v>
      </c>
      <c r="E7" s="164" t="s">
        <v>10</v>
      </c>
      <c r="F7" s="6" t="s">
        <v>11</v>
      </c>
      <c r="G7" s="164" t="s">
        <v>12</v>
      </c>
    </row>
    <row r="8" spans="1:7" ht="15" thickBot="1" x14ac:dyDescent="0.35">
      <c r="A8" s="159"/>
      <c r="B8" s="161"/>
      <c r="C8" s="163"/>
      <c r="D8" s="165"/>
      <c r="E8" s="165"/>
      <c r="F8" s="7">
        <v>21</v>
      </c>
      <c r="G8" s="165"/>
    </row>
    <row r="9" spans="1:7" ht="14.4" customHeight="1" x14ac:dyDescent="0.3">
      <c r="A9" s="20" t="s">
        <v>13</v>
      </c>
      <c r="B9" s="129" t="s">
        <v>38</v>
      </c>
      <c r="C9" s="186">
        <v>27</v>
      </c>
      <c r="D9" s="151">
        <v>0</v>
      </c>
      <c r="E9" s="150">
        <f>C9*D9</f>
        <v>0</v>
      </c>
      <c r="F9" s="22">
        <f>E9*0.01*$F$8</f>
        <v>0</v>
      </c>
      <c r="G9" s="22">
        <f>E9+F9</f>
        <v>0</v>
      </c>
    </row>
    <row r="10" spans="1:7" ht="14.4" customHeight="1" x14ac:dyDescent="0.3">
      <c r="A10" s="20" t="s">
        <v>15</v>
      </c>
      <c r="B10" s="130" t="s">
        <v>39</v>
      </c>
      <c r="C10" s="186">
        <v>29</v>
      </c>
      <c r="D10" s="151">
        <v>0</v>
      </c>
      <c r="E10" s="22">
        <f t="shared" ref="E10:E28" si="0">C10*D10</f>
        <v>0</v>
      </c>
      <c r="F10" s="22">
        <f>E10*0.01*$F$8</f>
        <v>0</v>
      </c>
      <c r="G10" s="22">
        <f>E10+F10</f>
        <v>0</v>
      </c>
    </row>
    <row r="11" spans="1:7" ht="14.4" customHeight="1" x14ac:dyDescent="0.3">
      <c r="A11" s="20" t="s">
        <v>17</v>
      </c>
      <c r="B11" s="130" t="s">
        <v>40</v>
      </c>
      <c r="C11" s="186">
        <v>36</v>
      </c>
      <c r="D11" s="151">
        <v>0</v>
      </c>
      <c r="E11" s="22">
        <f t="shared" si="0"/>
        <v>0</v>
      </c>
      <c r="F11" s="22">
        <f t="shared" ref="F11:F28" si="1">E11*0.01*$F$8</f>
        <v>0</v>
      </c>
      <c r="G11" s="22">
        <f t="shared" ref="G11:G28" si="2">E11+F11</f>
        <v>0</v>
      </c>
    </row>
    <row r="12" spans="1:7" ht="14.4" customHeight="1" x14ac:dyDescent="0.3">
      <c r="A12" s="20" t="s">
        <v>19</v>
      </c>
      <c r="B12" s="130" t="s">
        <v>41</v>
      </c>
      <c r="C12" s="186">
        <v>61</v>
      </c>
      <c r="D12" s="151">
        <v>0</v>
      </c>
      <c r="E12" s="22">
        <f t="shared" si="0"/>
        <v>0</v>
      </c>
      <c r="F12" s="22">
        <f t="shared" si="1"/>
        <v>0</v>
      </c>
      <c r="G12" s="22">
        <f t="shared" si="2"/>
        <v>0</v>
      </c>
    </row>
    <row r="13" spans="1:7" ht="14.4" customHeight="1" x14ac:dyDescent="0.3">
      <c r="A13" s="20" t="s">
        <v>21</v>
      </c>
      <c r="B13" s="130" t="s">
        <v>42</v>
      </c>
      <c r="C13" s="186">
        <v>33</v>
      </c>
      <c r="D13" s="151">
        <v>0</v>
      </c>
      <c r="E13" s="22">
        <f t="shared" si="0"/>
        <v>0</v>
      </c>
      <c r="F13" s="22">
        <f t="shared" si="1"/>
        <v>0</v>
      </c>
      <c r="G13" s="22">
        <f t="shared" si="2"/>
        <v>0</v>
      </c>
    </row>
    <row r="14" spans="1:7" ht="14.4" customHeight="1" x14ac:dyDescent="0.3">
      <c r="A14" s="20" t="s">
        <v>23</v>
      </c>
      <c r="B14" s="130" t="s">
        <v>43</v>
      </c>
      <c r="C14" s="186">
        <v>81</v>
      </c>
      <c r="D14" s="151">
        <v>0</v>
      </c>
      <c r="E14" s="22">
        <f t="shared" si="0"/>
        <v>0</v>
      </c>
      <c r="F14" s="22">
        <f t="shared" si="1"/>
        <v>0</v>
      </c>
      <c r="G14" s="22">
        <f t="shared" si="2"/>
        <v>0</v>
      </c>
    </row>
    <row r="15" spans="1:7" ht="14.4" customHeight="1" x14ac:dyDescent="0.3">
      <c r="A15" s="20" t="s">
        <v>25</v>
      </c>
      <c r="B15" s="130" t="s">
        <v>44</v>
      </c>
      <c r="C15" s="186">
        <v>36</v>
      </c>
      <c r="D15" s="151">
        <v>0</v>
      </c>
      <c r="E15" s="22">
        <f t="shared" si="0"/>
        <v>0</v>
      </c>
      <c r="F15" s="23">
        <f t="shared" si="1"/>
        <v>0</v>
      </c>
      <c r="G15" s="23">
        <f t="shared" si="2"/>
        <v>0</v>
      </c>
    </row>
    <row r="16" spans="1:7" ht="14.4" customHeight="1" x14ac:dyDescent="0.3">
      <c r="A16" s="20" t="s">
        <v>27</v>
      </c>
      <c r="B16" s="130" t="s">
        <v>45</v>
      </c>
      <c r="C16" s="186">
        <v>61</v>
      </c>
      <c r="D16" s="151">
        <v>0</v>
      </c>
      <c r="E16" s="22">
        <f t="shared" si="0"/>
        <v>0</v>
      </c>
      <c r="F16" s="23">
        <f t="shared" si="1"/>
        <v>0</v>
      </c>
      <c r="G16" s="23">
        <f t="shared" si="2"/>
        <v>0</v>
      </c>
    </row>
    <row r="17" spans="1:7" ht="14.4" customHeight="1" x14ac:dyDescent="0.3">
      <c r="A17" s="20" t="s">
        <v>46</v>
      </c>
      <c r="B17" s="130" t="s">
        <v>47</v>
      </c>
      <c r="C17" s="186">
        <v>33</v>
      </c>
      <c r="D17" s="151">
        <v>0</v>
      </c>
      <c r="E17" s="22">
        <f t="shared" si="0"/>
        <v>0</v>
      </c>
      <c r="F17" s="23">
        <f t="shared" si="1"/>
        <v>0</v>
      </c>
      <c r="G17" s="23">
        <f t="shared" si="2"/>
        <v>0</v>
      </c>
    </row>
    <row r="18" spans="1:7" ht="14.4" customHeight="1" x14ac:dyDescent="0.3">
      <c r="A18" s="20" t="s">
        <v>48</v>
      </c>
      <c r="B18" s="130" t="s">
        <v>49</v>
      </c>
      <c r="C18" s="186">
        <v>81</v>
      </c>
      <c r="D18" s="151">
        <v>0</v>
      </c>
      <c r="E18" s="22">
        <f t="shared" si="0"/>
        <v>0</v>
      </c>
      <c r="F18" s="23">
        <f t="shared" si="1"/>
        <v>0</v>
      </c>
      <c r="G18" s="23">
        <f t="shared" si="2"/>
        <v>0</v>
      </c>
    </row>
    <row r="19" spans="1:7" ht="14.4" customHeight="1" x14ac:dyDescent="0.3">
      <c r="A19" s="20" t="s">
        <v>50</v>
      </c>
      <c r="B19" s="130" t="s">
        <v>51</v>
      </c>
      <c r="C19" s="186">
        <v>1</v>
      </c>
      <c r="D19" s="151">
        <v>0</v>
      </c>
      <c r="E19" s="22">
        <f t="shared" si="0"/>
        <v>0</v>
      </c>
      <c r="F19" s="23">
        <f t="shared" si="1"/>
        <v>0</v>
      </c>
      <c r="G19" s="23">
        <f t="shared" si="2"/>
        <v>0</v>
      </c>
    </row>
    <row r="20" spans="1:7" ht="14.4" customHeight="1" x14ac:dyDescent="0.3">
      <c r="A20" s="20" t="s">
        <v>52</v>
      </c>
      <c r="B20" s="130" t="s">
        <v>53</v>
      </c>
      <c r="C20" s="186">
        <v>2</v>
      </c>
      <c r="D20" s="151">
        <v>0</v>
      </c>
      <c r="E20" s="22">
        <f t="shared" si="0"/>
        <v>0</v>
      </c>
      <c r="F20" s="23">
        <f t="shared" si="1"/>
        <v>0</v>
      </c>
      <c r="G20" s="23">
        <f t="shared" si="2"/>
        <v>0</v>
      </c>
    </row>
    <row r="21" spans="1:7" ht="14.4" customHeight="1" x14ac:dyDescent="0.3">
      <c r="A21" s="20" t="s">
        <v>54</v>
      </c>
      <c r="B21" s="130" t="s">
        <v>55</v>
      </c>
      <c r="C21" s="186">
        <v>2</v>
      </c>
      <c r="D21" s="151">
        <v>0</v>
      </c>
      <c r="E21" s="22">
        <f t="shared" si="0"/>
        <v>0</v>
      </c>
      <c r="F21" s="23">
        <f t="shared" si="1"/>
        <v>0</v>
      </c>
      <c r="G21" s="23">
        <f t="shared" si="2"/>
        <v>0</v>
      </c>
    </row>
    <row r="22" spans="1:7" ht="14.4" customHeight="1" x14ac:dyDescent="0.3">
      <c r="A22" s="20" t="s">
        <v>56</v>
      </c>
      <c r="B22" s="130" t="s">
        <v>57</v>
      </c>
      <c r="C22" s="186">
        <v>2</v>
      </c>
      <c r="D22" s="151">
        <v>0</v>
      </c>
      <c r="E22" s="22">
        <f t="shared" si="0"/>
        <v>0</v>
      </c>
      <c r="F22" s="23">
        <f t="shared" si="1"/>
        <v>0</v>
      </c>
      <c r="G22" s="23">
        <f t="shared" si="2"/>
        <v>0</v>
      </c>
    </row>
    <row r="23" spans="1:7" ht="14.4" customHeight="1" x14ac:dyDescent="0.3">
      <c r="A23" s="20" t="s">
        <v>58</v>
      </c>
      <c r="B23" s="130" t="s">
        <v>59</v>
      </c>
      <c r="C23" s="186">
        <v>2</v>
      </c>
      <c r="D23" s="151">
        <v>0</v>
      </c>
      <c r="E23" s="22">
        <f t="shared" ref="E23:E26" si="3">C23*D23</f>
        <v>0</v>
      </c>
      <c r="F23" s="23">
        <f t="shared" ref="F23:F26" si="4">E23*0.01*$F$8</f>
        <v>0</v>
      </c>
      <c r="G23" s="23">
        <f t="shared" ref="G23:G26" si="5">E23+F23</f>
        <v>0</v>
      </c>
    </row>
    <row r="24" spans="1:7" ht="14.4" customHeight="1" x14ac:dyDescent="0.3">
      <c r="A24" s="20" t="s">
        <v>60</v>
      </c>
      <c r="B24" s="130" t="s">
        <v>61</v>
      </c>
      <c r="C24" s="186">
        <v>2</v>
      </c>
      <c r="D24" s="151">
        <v>0</v>
      </c>
      <c r="E24" s="22">
        <f t="shared" si="3"/>
        <v>0</v>
      </c>
      <c r="F24" s="23">
        <f t="shared" si="4"/>
        <v>0</v>
      </c>
      <c r="G24" s="23">
        <f t="shared" si="5"/>
        <v>0</v>
      </c>
    </row>
    <row r="25" spans="1:7" ht="14.4" customHeight="1" x14ac:dyDescent="0.3">
      <c r="A25" s="20" t="s">
        <v>62</v>
      </c>
      <c r="B25" s="130" t="s">
        <v>63</v>
      </c>
      <c r="C25" s="186">
        <v>145</v>
      </c>
      <c r="D25" s="151">
        <v>0</v>
      </c>
      <c r="E25" s="22">
        <f t="shared" si="3"/>
        <v>0</v>
      </c>
      <c r="F25" s="23">
        <f t="shared" si="4"/>
        <v>0</v>
      </c>
      <c r="G25" s="23">
        <f t="shared" si="5"/>
        <v>0</v>
      </c>
    </row>
    <row r="26" spans="1:7" ht="14.4" customHeight="1" x14ac:dyDescent="0.3">
      <c r="A26" s="20" t="s">
        <v>64</v>
      </c>
      <c r="B26" s="130" t="s">
        <v>65</v>
      </c>
      <c r="C26" s="186">
        <v>115</v>
      </c>
      <c r="D26" s="151">
        <v>0</v>
      </c>
      <c r="E26" s="22">
        <f t="shared" si="3"/>
        <v>0</v>
      </c>
      <c r="F26" s="23">
        <f t="shared" si="4"/>
        <v>0</v>
      </c>
      <c r="G26" s="23">
        <f t="shared" si="5"/>
        <v>0</v>
      </c>
    </row>
    <row r="27" spans="1:7" ht="14.4" customHeight="1" x14ac:dyDescent="0.3">
      <c r="A27" s="20" t="s">
        <v>66</v>
      </c>
      <c r="B27" s="130" t="s">
        <v>67</v>
      </c>
      <c r="C27" s="186">
        <v>14</v>
      </c>
      <c r="D27" s="151">
        <v>0</v>
      </c>
      <c r="E27" s="22">
        <f t="shared" si="0"/>
        <v>0</v>
      </c>
      <c r="F27" s="23">
        <f t="shared" si="1"/>
        <v>0</v>
      </c>
      <c r="G27" s="23">
        <f t="shared" si="2"/>
        <v>0</v>
      </c>
    </row>
    <row r="28" spans="1:7" ht="15" customHeight="1" thickBot="1" x14ac:dyDescent="0.35">
      <c r="A28" s="20" t="s">
        <v>68</v>
      </c>
      <c r="B28" s="130" t="s">
        <v>69</v>
      </c>
      <c r="C28" s="186">
        <v>65</v>
      </c>
      <c r="D28" s="151">
        <v>0</v>
      </c>
      <c r="E28" s="22">
        <f t="shared" si="0"/>
        <v>0</v>
      </c>
      <c r="F28" s="23">
        <f t="shared" si="1"/>
        <v>0</v>
      </c>
      <c r="G28" s="23">
        <f t="shared" si="2"/>
        <v>0</v>
      </c>
    </row>
    <row r="29" spans="1:7" ht="15" thickBot="1" x14ac:dyDescent="0.35">
      <c r="A29" s="13" t="s">
        <v>70</v>
      </c>
      <c r="B29" s="24"/>
      <c r="C29" s="15"/>
      <c r="D29" s="14"/>
      <c r="E29" s="16">
        <f>SUM(E9:E28)</f>
        <v>0</v>
      </c>
      <c r="F29" s="17">
        <f>SUM(F9:F28)</f>
        <v>0</v>
      </c>
      <c r="G29" s="17">
        <f>SUM(G9:G28)</f>
        <v>0</v>
      </c>
    </row>
    <row r="30" spans="1:7" x14ac:dyDescent="0.3">
      <c r="A30" s="18" t="s">
        <v>30</v>
      </c>
      <c r="B30" s="2"/>
      <c r="C30" s="3"/>
      <c r="D30" s="3"/>
      <c r="E30" s="3"/>
      <c r="F30" s="3"/>
      <c r="G30" s="3"/>
    </row>
    <row r="31" spans="1:7" x14ac:dyDescent="0.3">
      <c r="A31" s="18"/>
      <c r="B31" s="2"/>
      <c r="C31" s="3"/>
      <c r="D31" s="3"/>
      <c r="E31" s="3"/>
      <c r="F31" s="3"/>
      <c r="G31" s="3"/>
    </row>
    <row r="32" spans="1:7" x14ac:dyDescent="0.3">
      <c r="A32" s="47" t="s">
        <v>31</v>
      </c>
      <c r="B32" s="2"/>
      <c r="C32" s="3"/>
      <c r="D32" s="3"/>
      <c r="E32" s="3"/>
      <c r="F32" s="3"/>
      <c r="G32" s="3"/>
    </row>
    <row r="33" spans="1:7" x14ac:dyDescent="0.3">
      <c r="A33" s="1" t="s">
        <v>32</v>
      </c>
      <c r="B33" s="2"/>
      <c r="C33" s="3"/>
      <c r="D33" s="3"/>
      <c r="E33" s="3"/>
      <c r="F33" s="3"/>
      <c r="G33" s="3"/>
    </row>
    <row r="34" spans="1:7" x14ac:dyDescent="0.3">
      <c r="A34" s="3" t="s">
        <v>33</v>
      </c>
      <c r="B34" s="2"/>
      <c r="C34" s="3"/>
      <c r="D34" s="3"/>
      <c r="E34" s="3"/>
      <c r="F34" s="3"/>
      <c r="G34" s="3"/>
    </row>
    <row r="35" spans="1:7" x14ac:dyDescent="0.3">
      <c r="A35" s="3" t="s">
        <v>34</v>
      </c>
      <c r="B35" s="2"/>
      <c r="C35" s="3"/>
      <c r="D35" s="3"/>
      <c r="E35" s="3"/>
      <c r="F35" s="3"/>
      <c r="G35" s="3"/>
    </row>
    <row r="36" spans="1:7" x14ac:dyDescent="0.3">
      <c r="A36" s="3" t="s">
        <v>35</v>
      </c>
      <c r="B36" s="2"/>
      <c r="C36" s="3"/>
      <c r="D36" s="3"/>
      <c r="E36" s="3"/>
      <c r="F36" s="3"/>
      <c r="G36" s="3"/>
    </row>
  </sheetData>
  <protectedRanges>
    <protectedRange sqref="F8" name="dph_1"/>
    <protectedRange sqref="D9:G29" name="ceny_1"/>
  </protectedRanges>
  <mergeCells count="6">
    <mergeCell ref="G7:G8"/>
    <mergeCell ref="A7:A8"/>
    <mergeCell ref="B7:B8"/>
    <mergeCell ref="C7:C8"/>
    <mergeCell ref="D7:D8"/>
    <mergeCell ref="E7:E8"/>
  </mergeCells>
  <hyperlinks>
    <hyperlink ref="B28" location="K15" display="K15"/>
  </hyperlink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dimension ref="A1:H66"/>
  <sheetViews>
    <sheetView zoomScale="85" zoomScaleNormal="85" workbookViewId="0">
      <selection activeCell="F57" sqref="F57"/>
    </sheetView>
  </sheetViews>
  <sheetFormatPr defaultColWidth="9.33203125" defaultRowHeight="13.8" x14ac:dyDescent="0.25"/>
  <cols>
    <col min="1" max="1" width="12.33203125" style="3" customWidth="1"/>
    <col min="2" max="2" width="13" style="3" customWidth="1"/>
    <col min="3" max="3" width="113.44140625" style="2" customWidth="1"/>
    <col min="4" max="4" width="13" style="3" customWidth="1"/>
    <col min="5" max="5" width="17" style="3" customWidth="1"/>
    <col min="6" max="6" width="19" style="3" customWidth="1"/>
    <col min="7" max="7" width="16.44140625" style="3" bestFit="1" customWidth="1"/>
    <col min="8" max="8" width="19.33203125" style="3" customWidth="1"/>
    <col min="9" max="16384" width="9.33203125" style="3"/>
  </cols>
  <sheetData>
    <row r="1" spans="1:8" x14ac:dyDescent="0.25">
      <c r="A1" s="1" t="s">
        <v>0</v>
      </c>
      <c r="B1" s="2"/>
    </row>
    <row r="2" spans="1:8" x14ac:dyDescent="0.25">
      <c r="A2" s="1" t="s">
        <v>1</v>
      </c>
      <c r="B2" s="4"/>
      <c r="C2" s="4"/>
      <c r="D2" s="5"/>
    </row>
    <row r="3" spans="1:8" x14ac:dyDescent="0.25">
      <c r="B3" s="2"/>
    </row>
    <row r="4" spans="1:8" x14ac:dyDescent="0.25">
      <c r="A4" s="45" t="s">
        <v>2</v>
      </c>
      <c r="B4" s="170" t="s">
        <v>3</v>
      </c>
      <c r="C4" s="170"/>
    </row>
    <row r="5" spans="1:8" x14ac:dyDescent="0.25">
      <c r="A5" s="4" t="s">
        <v>71</v>
      </c>
      <c r="B5" s="1" t="s">
        <v>72</v>
      </c>
      <c r="C5" s="3"/>
    </row>
    <row r="6" spans="1:8" ht="14.4" thickBot="1" x14ac:dyDescent="0.3">
      <c r="A6" s="1"/>
      <c r="B6" s="1"/>
      <c r="C6" s="4"/>
    </row>
    <row r="7" spans="1:8" ht="44.25" customHeight="1" x14ac:dyDescent="0.25">
      <c r="A7" s="158" t="s">
        <v>73</v>
      </c>
      <c r="B7" s="168" t="s">
        <v>74</v>
      </c>
      <c r="C7" s="160" t="s">
        <v>7</v>
      </c>
      <c r="D7" s="171" t="s">
        <v>8</v>
      </c>
      <c r="E7" s="164" t="s">
        <v>9</v>
      </c>
      <c r="F7" s="164" t="s">
        <v>10</v>
      </c>
      <c r="G7" s="6" t="s">
        <v>11</v>
      </c>
      <c r="H7" s="166" t="s">
        <v>12</v>
      </c>
    </row>
    <row r="8" spans="1:8" s="27" customFormat="1" ht="57.6" customHeight="1" thickBot="1" x14ac:dyDescent="0.35">
      <c r="A8" s="159"/>
      <c r="B8" s="169"/>
      <c r="C8" s="161"/>
      <c r="D8" s="172"/>
      <c r="E8" s="165"/>
      <c r="F8" s="165"/>
      <c r="G8" s="7">
        <v>21</v>
      </c>
      <c r="H8" s="167"/>
    </row>
    <row r="9" spans="1:8" s="2" customFormat="1" x14ac:dyDescent="0.25">
      <c r="A9" s="40">
        <v>1</v>
      </c>
      <c r="B9" s="124" t="s">
        <v>75</v>
      </c>
      <c r="C9" s="42" t="s">
        <v>76</v>
      </c>
      <c r="D9" s="187">
        <v>7</v>
      </c>
      <c r="E9" s="21">
        <v>0</v>
      </c>
      <c r="F9" s="10">
        <f>D9*E9</f>
        <v>0</v>
      </c>
      <c r="G9" s="10">
        <f t="shared" ref="G9" si="0">F9*0.01*$G$8</f>
        <v>0</v>
      </c>
      <c r="H9" s="10">
        <f>F9+G9</f>
        <v>0</v>
      </c>
    </row>
    <row r="10" spans="1:8" s="2" customFormat="1" ht="26.4" x14ac:dyDescent="0.25">
      <c r="A10" s="41">
        <v>1</v>
      </c>
      <c r="B10" s="122">
        <v>15</v>
      </c>
      <c r="C10" s="111" t="s">
        <v>77</v>
      </c>
      <c r="D10" s="188">
        <v>2</v>
      </c>
      <c r="E10" s="21">
        <v>0</v>
      </c>
      <c r="F10" s="10">
        <f t="shared" ref="F10:F12" si="1">D10*E10</f>
        <v>0</v>
      </c>
      <c r="G10" s="10">
        <f t="shared" ref="G10:G12" si="2">F10*0.01*$G$8</f>
        <v>0</v>
      </c>
      <c r="H10" s="10">
        <f t="shared" ref="H10:H12" si="3">F10+G10</f>
        <v>0</v>
      </c>
    </row>
    <row r="11" spans="1:8" s="2" customFormat="1" ht="26.4" x14ac:dyDescent="0.25">
      <c r="A11" s="41">
        <v>1</v>
      </c>
      <c r="B11" s="123">
        <v>16</v>
      </c>
      <c r="C11" s="111" t="s">
        <v>78</v>
      </c>
      <c r="D11" s="188">
        <v>8</v>
      </c>
      <c r="E11" s="21">
        <v>0</v>
      </c>
      <c r="F11" s="10">
        <f t="shared" si="1"/>
        <v>0</v>
      </c>
      <c r="G11" s="10">
        <f t="shared" si="2"/>
        <v>0</v>
      </c>
      <c r="H11" s="10">
        <f t="shared" si="3"/>
        <v>0</v>
      </c>
    </row>
    <row r="12" spans="1:8" s="2" customFormat="1" ht="26.4" x14ac:dyDescent="0.25">
      <c r="A12" s="41">
        <v>1</v>
      </c>
      <c r="B12" s="123">
        <v>17</v>
      </c>
      <c r="C12" s="111" t="s">
        <v>79</v>
      </c>
      <c r="D12" s="188">
        <v>2</v>
      </c>
      <c r="E12" s="21">
        <v>0</v>
      </c>
      <c r="F12" s="10">
        <f t="shared" si="1"/>
        <v>0</v>
      </c>
      <c r="G12" s="10">
        <f t="shared" si="2"/>
        <v>0</v>
      </c>
      <c r="H12" s="10">
        <f t="shared" si="3"/>
        <v>0</v>
      </c>
    </row>
    <row r="13" spans="1:8" s="2" customFormat="1" ht="26.4" x14ac:dyDescent="0.25">
      <c r="A13" s="41">
        <v>1</v>
      </c>
      <c r="B13" s="122">
        <v>18</v>
      </c>
      <c r="C13" s="111" t="s">
        <v>80</v>
      </c>
      <c r="D13" s="188">
        <v>2</v>
      </c>
      <c r="E13" s="21">
        <v>0</v>
      </c>
      <c r="F13" s="10">
        <f t="shared" ref="F13:F55" si="4">D13*E13</f>
        <v>0</v>
      </c>
      <c r="G13" s="10">
        <f t="shared" ref="G13:G55" si="5">F13*0.01*$G$8</f>
        <v>0</v>
      </c>
      <c r="H13" s="10">
        <f t="shared" ref="H13:H55" si="6">F13+G13</f>
        <v>0</v>
      </c>
    </row>
    <row r="14" spans="1:8" s="2" customFormat="1" ht="26.4" x14ac:dyDescent="0.25">
      <c r="A14" s="41">
        <v>1</v>
      </c>
      <c r="B14" s="122">
        <v>19</v>
      </c>
      <c r="C14" s="111" t="s">
        <v>81</v>
      </c>
      <c r="D14" s="188">
        <v>2</v>
      </c>
      <c r="E14" s="21">
        <v>0</v>
      </c>
      <c r="F14" s="10">
        <f t="shared" si="4"/>
        <v>0</v>
      </c>
      <c r="G14" s="10">
        <f t="shared" si="5"/>
        <v>0</v>
      </c>
      <c r="H14" s="10">
        <f t="shared" si="6"/>
        <v>0</v>
      </c>
    </row>
    <row r="15" spans="1:8" s="2" customFormat="1" x14ac:dyDescent="0.25">
      <c r="A15" s="41">
        <v>1</v>
      </c>
      <c r="B15" s="122">
        <v>20</v>
      </c>
      <c r="C15" s="111" t="s">
        <v>82</v>
      </c>
      <c r="D15" s="188">
        <v>40</v>
      </c>
      <c r="E15" s="21">
        <v>0</v>
      </c>
      <c r="F15" s="10">
        <f t="shared" si="4"/>
        <v>0</v>
      </c>
      <c r="G15" s="10">
        <f t="shared" si="5"/>
        <v>0</v>
      </c>
      <c r="H15" s="10">
        <f t="shared" si="6"/>
        <v>0</v>
      </c>
    </row>
    <row r="16" spans="1:8" s="2" customFormat="1" x14ac:dyDescent="0.25">
      <c r="A16" s="41">
        <v>1</v>
      </c>
      <c r="B16" s="123">
        <v>21</v>
      </c>
      <c r="C16" s="111" t="s">
        <v>83</v>
      </c>
      <c r="D16" s="188">
        <v>4</v>
      </c>
      <c r="E16" s="21">
        <v>0</v>
      </c>
      <c r="F16" s="10">
        <f t="shared" si="4"/>
        <v>0</v>
      </c>
      <c r="G16" s="10">
        <f t="shared" si="5"/>
        <v>0</v>
      </c>
      <c r="H16" s="10">
        <f t="shared" si="6"/>
        <v>0</v>
      </c>
    </row>
    <row r="17" spans="1:8" s="2" customFormat="1" x14ac:dyDescent="0.25">
      <c r="A17" s="41">
        <v>1</v>
      </c>
      <c r="B17" s="123">
        <v>22</v>
      </c>
      <c r="C17" s="111" t="s">
        <v>84</v>
      </c>
      <c r="D17" s="188">
        <v>3</v>
      </c>
      <c r="E17" s="21">
        <v>0</v>
      </c>
      <c r="F17" s="10">
        <f t="shared" si="4"/>
        <v>0</v>
      </c>
      <c r="G17" s="10">
        <f t="shared" si="5"/>
        <v>0</v>
      </c>
      <c r="H17" s="10">
        <f t="shared" si="6"/>
        <v>0</v>
      </c>
    </row>
    <row r="18" spans="1:8" s="2" customFormat="1" x14ac:dyDescent="0.25">
      <c r="A18" s="41">
        <v>1</v>
      </c>
      <c r="B18" s="123">
        <v>23</v>
      </c>
      <c r="C18" s="111" t="s">
        <v>85</v>
      </c>
      <c r="D18" s="188">
        <v>5</v>
      </c>
      <c r="E18" s="21">
        <v>0</v>
      </c>
      <c r="F18" s="10">
        <f t="shared" si="4"/>
        <v>0</v>
      </c>
      <c r="G18" s="10">
        <f t="shared" si="5"/>
        <v>0</v>
      </c>
      <c r="H18" s="10">
        <f t="shared" si="6"/>
        <v>0</v>
      </c>
    </row>
    <row r="19" spans="1:8" s="2" customFormat="1" x14ac:dyDescent="0.25">
      <c r="A19" s="41">
        <v>1</v>
      </c>
      <c r="B19" s="122">
        <v>24</v>
      </c>
      <c r="C19" s="111" t="s">
        <v>86</v>
      </c>
      <c r="D19" s="188">
        <v>2</v>
      </c>
      <c r="E19" s="21">
        <v>0</v>
      </c>
      <c r="F19" s="10">
        <f t="shared" si="4"/>
        <v>0</v>
      </c>
      <c r="G19" s="10">
        <f t="shared" si="5"/>
        <v>0</v>
      </c>
      <c r="H19" s="10">
        <f t="shared" si="6"/>
        <v>0</v>
      </c>
    </row>
    <row r="20" spans="1:8" s="2" customFormat="1" x14ac:dyDescent="0.25">
      <c r="A20" s="41">
        <v>1</v>
      </c>
      <c r="B20" s="122">
        <v>25</v>
      </c>
      <c r="C20" s="111" t="s">
        <v>87</v>
      </c>
      <c r="D20" s="188">
        <v>2</v>
      </c>
      <c r="E20" s="21">
        <v>0</v>
      </c>
      <c r="F20" s="10">
        <f t="shared" si="4"/>
        <v>0</v>
      </c>
      <c r="G20" s="10">
        <f t="shared" si="5"/>
        <v>0</v>
      </c>
      <c r="H20" s="10">
        <f t="shared" si="6"/>
        <v>0</v>
      </c>
    </row>
    <row r="21" spans="1:8" s="2" customFormat="1" x14ac:dyDescent="0.25">
      <c r="A21" s="41">
        <v>1</v>
      </c>
      <c r="B21" s="122">
        <v>26</v>
      </c>
      <c r="C21" s="119" t="s">
        <v>88</v>
      </c>
      <c r="D21" s="188">
        <v>1</v>
      </c>
      <c r="E21" s="21">
        <v>0</v>
      </c>
      <c r="F21" s="10">
        <f t="shared" si="4"/>
        <v>0</v>
      </c>
      <c r="G21" s="10">
        <f t="shared" si="5"/>
        <v>0</v>
      </c>
      <c r="H21" s="10">
        <f t="shared" si="6"/>
        <v>0</v>
      </c>
    </row>
    <row r="22" spans="1:8" s="2" customFormat="1" x14ac:dyDescent="0.25">
      <c r="A22" s="41">
        <v>1</v>
      </c>
      <c r="B22" s="123">
        <v>27</v>
      </c>
      <c r="C22" s="111" t="s">
        <v>89</v>
      </c>
      <c r="D22" s="188">
        <v>1</v>
      </c>
      <c r="E22" s="21">
        <v>0</v>
      </c>
      <c r="F22" s="10">
        <f t="shared" si="4"/>
        <v>0</v>
      </c>
      <c r="G22" s="10">
        <f t="shared" si="5"/>
        <v>0</v>
      </c>
      <c r="H22" s="10">
        <f t="shared" si="6"/>
        <v>0</v>
      </c>
    </row>
    <row r="23" spans="1:8" s="2" customFormat="1" ht="52.8" x14ac:dyDescent="0.25">
      <c r="A23" s="41">
        <v>1</v>
      </c>
      <c r="B23" s="123">
        <v>28</v>
      </c>
      <c r="C23" s="111" t="s">
        <v>90</v>
      </c>
      <c r="D23" s="188">
        <v>4</v>
      </c>
      <c r="E23" s="21">
        <v>0</v>
      </c>
      <c r="F23" s="22">
        <f t="shared" si="4"/>
        <v>0</v>
      </c>
      <c r="G23" s="22">
        <f t="shared" si="5"/>
        <v>0</v>
      </c>
      <c r="H23" s="22">
        <f t="shared" si="6"/>
        <v>0</v>
      </c>
    </row>
    <row r="24" spans="1:8" s="2" customFormat="1" x14ac:dyDescent="0.25">
      <c r="A24" s="41">
        <v>1</v>
      </c>
      <c r="B24" s="122">
        <v>29</v>
      </c>
      <c r="C24" s="119" t="s">
        <v>91</v>
      </c>
      <c r="D24" s="188">
        <v>2</v>
      </c>
      <c r="E24" s="21">
        <v>0</v>
      </c>
      <c r="F24" s="10">
        <f t="shared" si="4"/>
        <v>0</v>
      </c>
      <c r="G24" s="10">
        <f t="shared" si="5"/>
        <v>0</v>
      </c>
      <c r="H24" s="10">
        <f t="shared" si="6"/>
        <v>0</v>
      </c>
    </row>
    <row r="25" spans="1:8" s="2" customFormat="1" x14ac:dyDescent="0.25">
      <c r="A25" s="41">
        <v>1</v>
      </c>
      <c r="B25" s="122">
        <v>30</v>
      </c>
      <c r="C25" s="119" t="s">
        <v>92</v>
      </c>
      <c r="D25" s="188">
        <v>23</v>
      </c>
      <c r="E25" s="21">
        <v>0</v>
      </c>
      <c r="F25" s="10">
        <f t="shared" si="4"/>
        <v>0</v>
      </c>
      <c r="G25" s="10">
        <f t="shared" si="5"/>
        <v>0</v>
      </c>
      <c r="H25" s="10">
        <f t="shared" si="6"/>
        <v>0</v>
      </c>
    </row>
    <row r="26" spans="1:8" s="2" customFormat="1" ht="26.4" x14ac:dyDescent="0.25">
      <c r="A26" s="41">
        <v>1</v>
      </c>
      <c r="B26" s="122">
        <v>31</v>
      </c>
      <c r="C26" s="111" t="s">
        <v>93</v>
      </c>
      <c r="D26" s="188">
        <v>12</v>
      </c>
      <c r="E26" s="21">
        <v>0</v>
      </c>
      <c r="F26" s="10">
        <f t="shared" si="4"/>
        <v>0</v>
      </c>
      <c r="G26" s="10">
        <f t="shared" si="5"/>
        <v>0</v>
      </c>
      <c r="H26" s="10">
        <f t="shared" si="6"/>
        <v>0</v>
      </c>
    </row>
    <row r="27" spans="1:8" s="2" customFormat="1" ht="26.4" x14ac:dyDescent="0.25">
      <c r="A27" s="41">
        <v>1</v>
      </c>
      <c r="B27" s="123">
        <v>32</v>
      </c>
      <c r="C27" s="111" t="s">
        <v>94</v>
      </c>
      <c r="D27" s="188">
        <v>2</v>
      </c>
      <c r="E27" s="21">
        <v>0</v>
      </c>
      <c r="F27" s="10">
        <f t="shared" si="4"/>
        <v>0</v>
      </c>
      <c r="G27" s="10">
        <f t="shared" si="5"/>
        <v>0</v>
      </c>
      <c r="H27" s="10">
        <f t="shared" si="6"/>
        <v>0</v>
      </c>
    </row>
    <row r="28" spans="1:8" s="2" customFormat="1" ht="26.4" x14ac:dyDescent="0.25">
      <c r="A28" s="41">
        <v>1</v>
      </c>
      <c r="B28" s="123">
        <v>33</v>
      </c>
      <c r="C28" s="111" t="s">
        <v>95</v>
      </c>
      <c r="D28" s="188">
        <v>2</v>
      </c>
      <c r="E28" s="21">
        <v>0</v>
      </c>
      <c r="F28" s="10">
        <f t="shared" si="4"/>
        <v>0</v>
      </c>
      <c r="G28" s="10">
        <f t="shared" si="5"/>
        <v>0</v>
      </c>
      <c r="H28" s="10">
        <f t="shared" si="6"/>
        <v>0</v>
      </c>
    </row>
    <row r="29" spans="1:8" s="2" customFormat="1" ht="26.4" x14ac:dyDescent="0.25">
      <c r="A29" s="41">
        <v>1</v>
      </c>
      <c r="B29" s="123">
        <v>34</v>
      </c>
      <c r="C29" s="111" t="s">
        <v>96</v>
      </c>
      <c r="D29" s="188">
        <v>2</v>
      </c>
      <c r="E29" s="21">
        <v>0</v>
      </c>
      <c r="F29" s="10">
        <f t="shared" si="4"/>
        <v>0</v>
      </c>
      <c r="G29" s="10">
        <f t="shared" si="5"/>
        <v>0</v>
      </c>
      <c r="H29" s="10">
        <f t="shared" si="6"/>
        <v>0</v>
      </c>
    </row>
    <row r="30" spans="1:8" s="2" customFormat="1" ht="26.4" x14ac:dyDescent="0.25">
      <c r="A30" s="41">
        <v>1</v>
      </c>
      <c r="B30" s="122">
        <v>35</v>
      </c>
      <c r="C30" s="111" t="s">
        <v>97</v>
      </c>
      <c r="D30" s="188">
        <v>2</v>
      </c>
      <c r="E30" s="21">
        <v>0</v>
      </c>
      <c r="F30" s="10">
        <f t="shared" si="4"/>
        <v>0</v>
      </c>
      <c r="G30" s="10">
        <f t="shared" si="5"/>
        <v>0</v>
      </c>
      <c r="H30" s="10">
        <f t="shared" si="6"/>
        <v>0</v>
      </c>
    </row>
    <row r="31" spans="1:8" s="2" customFormat="1" ht="26.4" x14ac:dyDescent="0.25">
      <c r="A31" s="41">
        <v>1</v>
      </c>
      <c r="B31" s="122">
        <v>36</v>
      </c>
      <c r="C31" s="111" t="s">
        <v>98</v>
      </c>
      <c r="D31" s="188">
        <v>2</v>
      </c>
      <c r="E31" s="21">
        <v>0</v>
      </c>
      <c r="F31" s="10">
        <f t="shared" si="4"/>
        <v>0</v>
      </c>
      <c r="G31" s="10">
        <f t="shared" si="5"/>
        <v>0</v>
      </c>
      <c r="H31" s="10">
        <f t="shared" si="6"/>
        <v>0</v>
      </c>
    </row>
    <row r="32" spans="1:8" s="2" customFormat="1" x14ac:dyDescent="0.25">
      <c r="A32" s="41">
        <v>1</v>
      </c>
      <c r="B32" s="122">
        <v>37</v>
      </c>
      <c r="C32" s="111" t="s">
        <v>99</v>
      </c>
      <c r="D32" s="188">
        <v>2</v>
      </c>
      <c r="E32" s="21">
        <v>0</v>
      </c>
      <c r="F32" s="10">
        <f t="shared" si="4"/>
        <v>0</v>
      </c>
      <c r="G32" s="10">
        <f t="shared" si="5"/>
        <v>0</v>
      </c>
      <c r="H32" s="10">
        <f t="shared" si="6"/>
        <v>0</v>
      </c>
    </row>
    <row r="33" spans="1:8" s="2" customFormat="1" x14ac:dyDescent="0.25">
      <c r="A33" s="41">
        <v>1</v>
      </c>
      <c r="B33" s="123">
        <v>38</v>
      </c>
      <c r="C33" s="111" t="s">
        <v>100</v>
      </c>
      <c r="D33" s="188">
        <v>2</v>
      </c>
      <c r="E33" s="21">
        <v>0</v>
      </c>
      <c r="F33" s="10">
        <f t="shared" si="4"/>
        <v>0</v>
      </c>
      <c r="G33" s="10">
        <f t="shared" si="5"/>
        <v>0</v>
      </c>
      <c r="H33" s="10">
        <f t="shared" si="6"/>
        <v>0</v>
      </c>
    </row>
    <row r="34" spans="1:8" s="2" customFormat="1" x14ac:dyDescent="0.25">
      <c r="A34" s="41"/>
      <c r="B34" s="125"/>
      <c r="C34" s="111"/>
      <c r="D34" s="188"/>
      <c r="E34" s="21">
        <v>0</v>
      </c>
      <c r="F34" s="10"/>
      <c r="G34" s="10"/>
      <c r="H34" s="10"/>
    </row>
    <row r="35" spans="1:8" s="2" customFormat="1" x14ac:dyDescent="0.25">
      <c r="A35" s="30">
        <v>2</v>
      </c>
      <c r="B35" s="126" t="s">
        <v>101</v>
      </c>
      <c r="C35" s="30" t="s">
        <v>102</v>
      </c>
      <c r="D35" s="187">
        <v>16</v>
      </c>
      <c r="E35" s="21">
        <v>0</v>
      </c>
      <c r="F35" s="10">
        <f t="shared" si="4"/>
        <v>0</v>
      </c>
      <c r="G35" s="10">
        <f t="shared" si="5"/>
        <v>0</v>
      </c>
      <c r="H35" s="10">
        <f t="shared" si="6"/>
        <v>0</v>
      </c>
    </row>
    <row r="36" spans="1:8" s="2" customFormat="1" ht="26.4" x14ac:dyDescent="0.25">
      <c r="A36" s="29">
        <v>2</v>
      </c>
      <c r="B36" s="122">
        <v>52</v>
      </c>
      <c r="C36" s="111" t="s">
        <v>77</v>
      </c>
      <c r="D36" s="188">
        <v>3</v>
      </c>
      <c r="E36" s="21">
        <v>0</v>
      </c>
      <c r="F36" s="10">
        <f t="shared" si="4"/>
        <v>0</v>
      </c>
      <c r="G36" s="10">
        <f t="shared" si="5"/>
        <v>0</v>
      </c>
      <c r="H36" s="10">
        <f t="shared" si="6"/>
        <v>0</v>
      </c>
    </row>
    <row r="37" spans="1:8" s="2" customFormat="1" ht="26.4" x14ac:dyDescent="0.25">
      <c r="A37" s="29">
        <v>2</v>
      </c>
      <c r="B37" s="122">
        <v>53</v>
      </c>
      <c r="C37" s="111" t="s">
        <v>78</v>
      </c>
      <c r="D37" s="188">
        <v>15</v>
      </c>
      <c r="E37" s="21">
        <v>0</v>
      </c>
      <c r="F37" s="10">
        <f t="shared" si="4"/>
        <v>0</v>
      </c>
      <c r="G37" s="10">
        <f t="shared" si="5"/>
        <v>0</v>
      </c>
      <c r="H37" s="10">
        <f t="shared" si="6"/>
        <v>0</v>
      </c>
    </row>
    <row r="38" spans="1:8" s="2" customFormat="1" ht="26.4" x14ac:dyDescent="0.25">
      <c r="A38" s="29">
        <v>2</v>
      </c>
      <c r="B38" s="123">
        <v>54</v>
      </c>
      <c r="C38" s="111" t="s">
        <v>79</v>
      </c>
      <c r="D38" s="188">
        <v>2</v>
      </c>
      <c r="E38" s="21">
        <v>0</v>
      </c>
      <c r="F38" s="10">
        <f t="shared" si="4"/>
        <v>0</v>
      </c>
      <c r="G38" s="10">
        <f t="shared" si="5"/>
        <v>0</v>
      </c>
      <c r="H38" s="10">
        <f t="shared" si="6"/>
        <v>0</v>
      </c>
    </row>
    <row r="39" spans="1:8" s="2" customFormat="1" ht="26.4" x14ac:dyDescent="0.25">
      <c r="A39" s="29">
        <v>2</v>
      </c>
      <c r="B39" s="123">
        <v>55</v>
      </c>
      <c r="C39" s="111" t="s">
        <v>80</v>
      </c>
      <c r="D39" s="188">
        <v>2</v>
      </c>
      <c r="E39" s="21">
        <v>0</v>
      </c>
      <c r="F39" s="10">
        <f t="shared" si="4"/>
        <v>0</v>
      </c>
      <c r="G39" s="10">
        <f t="shared" si="5"/>
        <v>0</v>
      </c>
      <c r="H39" s="10">
        <f t="shared" si="6"/>
        <v>0</v>
      </c>
    </row>
    <row r="40" spans="1:8" s="2" customFormat="1" x14ac:dyDescent="0.25">
      <c r="A40" s="29">
        <v>2</v>
      </c>
      <c r="B40" s="123">
        <v>56</v>
      </c>
      <c r="C40" s="111" t="s">
        <v>103</v>
      </c>
      <c r="D40" s="188">
        <v>17</v>
      </c>
      <c r="E40" s="21">
        <v>0</v>
      </c>
      <c r="F40" s="10">
        <f t="shared" si="4"/>
        <v>0</v>
      </c>
      <c r="G40" s="10">
        <f t="shared" si="5"/>
        <v>0</v>
      </c>
      <c r="H40" s="10">
        <f t="shared" si="6"/>
        <v>0</v>
      </c>
    </row>
    <row r="41" spans="1:8" s="2" customFormat="1" x14ac:dyDescent="0.25">
      <c r="A41" s="29">
        <v>2</v>
      </c>
      <c r="B41" s="122">
        <v>57</v>
      </c>
      <c r="C41" s="111" t="s">
        <v>104</v>
      </c>
      <c r="D41" s="188">
        <v>36</v>
      </c>
      <c r="E41" s="21">
        <v>0</v>
      </c>
      <c r="F41" s="10">
        <f t="shared" si="4"/>
        <v>0</v>
      </c>
      <c r="G41" s="10">
        <f t="shared" si="5"/>
        <v>0</v>
      </c>
      <c r="H41" s="10">
        <f t="shared" si="6"/>
        <v>0</v>
      </c>
    </row>
    <row r="42" spans="1:8" s="2" customFormat="1" x14ac:dyDescent="0.25">
      <c r="A42" s="29">
        <v>2</v>
      </c>
      <c r="B42" s="122">
        <v>58</v>
      </c>
      <c r="C42" s="111" t="s">
        <v>84</v>
      </c>
      <c r="D42" s="188">
        <v>4</v>
      </c>
      <c r="E42" s="21">
        <v>0</v>
      </c>
      <c r="F42" s="10">
        <f t="shared" si="4"/>
        <v>0</v>
      </c>
      <c r="G42" s="10">
        <f t="shared" si="5"/>
        <v>0</v>
      </c>
      <c r="H42" s="10">
        <f t="shared" si="6"/>
        <v>0</v>
      </c>
    </row>
    <row r="43" spans="1:8" s="2" customFormat="1" x14ac:dyDescent="0.25">
      <c r="A43" s="29">
        <v>2</v>
      </c>
      <c r="B43" s="122">
        <v>59</v>
      </c>
      <c r="C43" s="111" t="s">
        <v>85</v>
      </c>
      <c r="D43" s="188">
        <v>3</v>
      </c>
      <c r="E43" s="21">
        <v>0</v>
      </c>
      <c r="F43" s="10">
        <f t="shared" si="4"/>
        <v>0</v>
      </c>
      <c r="G43" s="10">
        <f t="shared" si="5"/>
        <v>0</v>
      </c>
      <c r="H43" s="10">
        <f t="shared" si="6"/>
        <v>0</v>
      </c>
    </row>
    <row r="44" spans="1:8" s="2" customFormat="1" x14ac:dyDescent="0.25">
      <c r="A44" s="29">
        <v>2</v>
      </c>
      <c r="B44" s="123">
        <v>60</v>
      </c>
      <c r="C44" s="111" t="s">
        <v>86</v>
      </c>
      <c r="D44" s="188">
        <v>10</v>
      </c>
      <c r="E44" s="21">
        <v>0</v>
      </c>
      <c r="F44" s="10">
        <f t="shared" si="4"/>
        <v>0</v>
      </c>
      <c r="G44" s="10">
        <f t="shared" si="5"/>
        <v>0</v>
      </c>
      <c r="H44" s="10">
        <f t="shared" si="6"/>
        <v>0</v>
      </c>
    </row>
    <row r="45" spans="1:8" s="2" customFormat="1" x14ac:dyDescent="0.25">
      <c r="A45" s="29">
        <v>2</v>
      </c>
      <c r="B45" s="123">
        <v>61</v>
      </c>
      <c r="C45" s="111" t="s">
        <v>105</v>
      </c>
      <c r="D45" s="188">
        <v>10</v>
      </c>
      <c r="E45" s="21">
        <v>0</v>
      </c>
      <c r="F45" s="10">
        <f t="shared" si="4"/>
        <v>0</v>
      </c>
      <c r="G45" s="10">
        <f t="shared" si="5"/>
        <v>0</v>
      </c>
      <c r="H45" s="10">
        <f t="shared" si="6"/>
        <v>0</v>
      </c>
    </row>
    <row r="46" spans="1:8" s="2" customFormat="1" x14ac:dyDescent="0.25">
      <c r="A46" s="29">
        <v>2</v>
      </c>
      <c r="B46" s="122">
        <v>62</v>
      </c>
      <c r="C46" s="111" t="s">
        <v>88</v>
      </c>
      <c r="D46" s="188">
        <v>5</v>
      </c>
      <c r="E46" s="21">
        <v>0</v>
      </c>
      <c r="F46" s="10">
        <f t="shared" si="4"/>
        <v>0</v>
      </c>
      <c r="G46" s="10">
        <f t="shared" si="5"/>
        <v>0</v>
      </c>
      <c r="H46" s="10">
        <f t="shared" si="6"/>
        <v>0</v>
      </c>
    </row>
    <row r="47" spans="1:8" s="2" customFormat="1" x14ac:dyDescent="0.25">
      <c r="A47" s="29">
        <v>2</v>
      </c>
      <c r="B47" s="122">
        <v>63</v>
      </c>
      <c r="C47" s="111" t="s">
        <v>89</v>
      </c>
      <c r="D47" s="188">
        <v>2</v>
      </c>
      <c r="E47" s="21">
        <v>0</v>
      </c>
      <c r="F47" s="10">
        <f t="shared" si="4"/>
        <v>0</v>
      </c>
      <c r="G47" s="10">
        <f t="shared" si="5"/>
        <v>0</v>
      </c>
      <c r="H47" s="10">
        <f t="shared" si="6"/>
        <v>0</v>
      </c>
    </row>
    <row r="48" spans="1:8" s="2" customFormat="1" x14ac:dyDescent="0.25">
      <c r="A48" s="29">
        <v>2</v>
      </c>
      <c r="B48" s="122">
        <v>64</v>
      </c>
      <c r="C48" s="111" t="s">
        <v>106</v>
      </c>
      <c r="D48" s="188">
        <v>30</v>
      </c>
      <c r="E48" s="21">
        <v>0</v>
      </c>
      <c r="F48" s="10">
        <f t="shared" si="4"/>
        <v>0</v>
      </c>
      <c r="G48" s="10">
        <f t="shared" si="5"/>
        <v>0</v>
      </c>
      <c r="H48" s="10">
        <f t="shared" si="6"/>
        <v>0</v>
      </c>
    </row>
    <row r="49" spans="1:8" s="2" customFormat="1" x14ac:dyDescent="0.25">
      <c r="A49" s="29">
        <v>2</v>
      </c>
      <c r="B49" s="123">
        <v>65</v>
      </c>
      <c r="C49" s="111" t="s">
        <v>107</v>
      </c>
      <c r="D49" s="188">
        <v>2</v>
      </c>
      <c r="E49" s="21">
        <v>0</v>
      </c>
      <c r="F49" s="10">
        <f t="shared" si="4"/>
        <v>0</v>
      </c>
      <c r="G49" s="10">
        <f t="shared" si="5"/>
        <v>0</v>
      </c>
      <c r="H49" s="10">
        <f t="shared" si="6"/>
        <v>0</v>
      </c>
    </row>
    <row r="50" spans="1:8" s="2" customFormat="1" x14ac:dyDescent="0.25">
      <c r="A50" s="29">
        <v>2</v>
      </c>
      <c r="B50" s="123">
        <v>66</v>
      </c>
      <c r="C50" s="111" t="s">
        <v>108</v>
      </c>
      <c r="D50" s="188">
        <v>14</v>
      </c>
      <c r="E50" s="21">
        <v>0</v>
      </c>
      <c r="F50" s="10">
        <f t="shared" si="4"/>
        <v>0</v>
      </c>
      <c r="G50" s="10">
        <f t="shared" si="5"/>
        <v>0</v>
      </c>
      <c r="H50" s="10">
        <f t="shared" si="6"/>
        <v>0</v>
      </c>
    </row>
    <row r="51" spans="1:8" s="2" customFormat="1" ht="26.4" x14ac:dyDescent="0.25">
      <c r="A51" s="29">
        <v>2</v>
      </c>
      <c r="B51" s="123">
        <v>67</v>
      </c>
      <c r="C51" s="111" t="s">
        <v>93</v>
      </c>
      <c r="D51" s="188">
        <v>17</v>
      </c>
      <c r="E51" s="21">
        <v>0</v>
      </c>
      <c r="F51" s="10">
        <f t="shared" si="4"/>
        <v>0</v>
      </c>
      <c r="G51" s="10">
        <f t="shared" si="5"/>
        <v>0</v>
      </c>
      <c r="H51" s="10">
        <f t="shared" si="6"/>
        <v>0</v>
      </c>
    </row>
    <row r="52" spans="1:8" s="2" customFormat="1" ht="26.4" x14ac:dyDescent="0.25">
      <c r="A52" s="29">
        <v>2</v>
      </c>
      <c r="B52" s="122">
        <v>68</v>
      </c>
      <c r="C52" s="111" t="s">
        <v>109</v>
      </c>
      <c r="D52" s="188">
        <v>4</v>
      </c>
      <c r="E52" s="21">
        <v>0</v>
      </c>
      <c r="F52" s="10">
        <f t="shared" si="4"/>
        <v>0</v>
      </c>
      <c r="G52" s="10">
        <f t="shared" si="5"/>
        <v>0</v>
      </c>
      <c r="H52" s="10">
        <f t="shared" si="6"/>
        <v>0</v>
      </c>
    </row>
    <row r="53" spans="1:8" s="2" customFormat="1" ht="26.4" x14ac:dyDescent="0.25">
      <c r="A53" s="29">
        <v>2</v>
      </c>
      <c r="B53" s="122">
        <v>69</v>
      </c>
      <c r="C53" s="111" t="s">
        <v>110</v>
      </c>
      <c r="D53" s="188">
        <v>2</v>
      </c>
      <c r="E53" s="21">
        <v>0</v>
      </c>
      <c r="F53" s="10">
        <f t="shared" si="4"/>
        <v>0</v>
      </c>
      <c r="G53" s="10">
        <f t="shared" si="5"/>
        <v>0</v>
      </c>
      <c r="H53" s="10">
        <f t="shared" si="6"/>
        <v>0</v>
      </c>
    </row>
    <row r="54" spans="1:8" s="2" customFormat="1" x14ac:dyDescent="0.25">
      <c r="A54" s="29">
        <v>2</v>
      </c>
      <c r="B54" s="122">
        <v>70</v>
      </c>
      <c r="C54" s="111" t="s">
        <v>111</v>
      </c>
      <c r="D54" s="188">
        <v>32</v>
      </c>
      <c r="E54" s="21">
        <v>0</v>
      </c>
      <c r="F54" s="10">
        <f t="shared" si="4"/>
        <v>0</v>
      </c>
      <c r="G54" s="10">
        <f t="shared" si="5"/>
        <v>0</v>
      </c>
      <c r="H54" s="10">
        <f t="shared" si="6"/>
        <v>0</v>
      </c>
    </row>
    <row r="55" spans="1:8" s="2" customFormat="1" x14ac:dyDescent="0.25">
      <c r="A55" s="29">
        <v>2</v>
      </c>
      <c r="B55" s="123">
        <v>71</v>
      </c>
      <c r="C55" s="111" t="s">
        <v>112</v>
      </c>
      <c r="D55" s="188">
        <v>11</v>
      </c>
      <c r="E55" s="21">
        <v>0</v>
      </c>
      <c r="F55" s="10">
        <f t="shared" si="4"/>
        <v>0</v>
      </c>
      <c r="G55" s="10">
        <f t="shared" si="5"/>
        <v>0</v>
      </c>
      <c r="H55" s="10">
        <f t="shared" si="6"/>
        <v>0</v>
      </c>
    </row>
    <row r="56" spans="1:8" s="2" customFormat="1" x14ac:dyDescent="0.25">
      <c r="A56" s="29">
        <v>2</v>
      </c>
      <c r="B56" s="123">
        <v>72</v>
      </c>
      <c r="C56" s="111" t="s">
        <v>100</v>
      </c>
      <c r="D56" s="188">
        <v>4</v>
      </c>
      <c r="E56" s="21">
        <v>0</v>
      </c>
      <c r="F56" s="10">
        <f t="shared" ref="F56" si="7">D56*E56</f>
        <v>0</v>
      </c>
      <c r="G56" s="10">
        <f t="shared" ref="G56" si="8">F56*0.01*$G$8</f>
        <v>0</v>
      </c>
      <c r="H56" s="10">
        <f t="shared" ref="H56" si="9">F56+G56</f>
        <v>0</v>
      </c>
    </row>
    <row r="57" spans="1:8" s="2" customFormat="1" x14ac:dyDescent="0.25">
      <c r="A57" s="120"/>
      <c r="B57" s="127"/>
      <c r="C57" s="121"/>
      <c r="D57" s="188"/>
      <c r="E57" s="189"/>
      <c r="F57" s="10"/>
      <c r="G57" s="10"/>
      <c r="H57" s="10"/>
    </row>
    <row r="58" spans="1:8" s="2" customFormat="1" x14ac:dyDescent="0.25">
      <c r="A58" s="117">
        <v>3</v>
      </c>
      <c r="B58" s="128"/>
      <c r="C58" s="118" t="s">
        <v>113</v>
      </c>
      <c r="D58" s="188">
        <v>7</v>
      </c>
      <c r="E58" s="21">
        <v>0</v>
      </c>
      <c r="F58" s="10">
        <f t="shared" ref="F58" si="10">D58*E58</f>
        <v>0</v>
      </c>
      <c r="G58" s="10">
        <f t="shared" ref="G58" si="11">F58*0.01*$G$8</f>
        <v>0</v>
      </c>
      <c r="H58" s="10">
        <f t="shared" ref="H58" si="12">F58+G58</f>
        <v>0</v>
      </c>
    </row>
    <row r="59" spans="1:8" s="2" customFormat="1" ht="14.4" thickBot="1" x14ac:dyDescent="0.3">
      <c r="A59" s="13" t="s">
        <v>70</v>
      </c>
      <c r="B59" s="15"/>
      <c r="C59" s="49"/>
      <c r="D59" s="13"/>
      <c r="E59" s="14"/>
      <c r="F59" s="16">
        <f>SUM(F9:F58)</f>
        <v>0</v>
      </c>
      <c r="G59" s="17">
        <f>SUM(G9:G58)</f>
        <v>0</v>
      </c>
      <c r="H59" s="17">
        <f>SUM(H9:H58)</f>
        <v>0</v>
      </c>
    </row>
    <row r="60" spans="1:8" x14ac:dyDescent="0.25">
      <c r="A60" s="18" t="s">
        <v>30</v>
      </c>
      <c r="B60" s="18"/>
      <c r="C60" s="26"/>
    </row>
    <row r="61" spans="1:8" x14ac:dyDescent="0.25">
      <c r="A61" s="18"/>
      <c r="B61" s="18"/>
      <c r="C61" s="26"/>
    </row>
    <row r="62" spans="1:8" x14ac:dyDescent="0.25">
      <c r="A62" s="47" t="s">
        <v>31</v>
      </c>
      <c r="B62" s="19"/>
      <c r="C62" s="31"/>
    </row>
    <row r="63" spans="1:8" x14ac:dyDescent="0.25">
      <c r="A63" s="1" t="s">
        <v>32</v>
      </c>
      <c r="B63" s="1"/>
      <c r="C63" s="31"/>
    </row>
    <row r="64" spans="1:8" x14ac:dyDescent="0.25">
      <c r="A64" s="3" t="s">
        <v>33</v>
      </c>
      <c r="C64" s="31"/>
    </row>
    <row r="65" spans="1:8" x14ac:dyDescent="0.25">
      <c r="A65" s="3" t="s">
        <v>34</v>
      </c>
      <c r="C65" s="31"/>
    </row>
    <row r="66" spans="1:8" s="2" customFormat="1" x14ac:dyDescent="0.25">
      <c r="A66" s="3" t="s">
        <v>35</v>
      </c>
      <c r="B66" s="3"/>
      <c r="D66" s="3"/>
      <c r="E66" s="3"/>
      <c r="F66" s="3"/>
      <c r="G66" s="3"/>
      <c r="H66" s="3"/>
    </row>
  </sheetData>
  <protectedRanges>
    <protectedRange sqref="E59:H59 F9:H58" name="ceny"/>
    <protectedRange sqref="G8" name="dph"/>
    <protectedRange sqref="C4" name="název"/>
    <protectedRange sqref="E9:E58" name="ceny_1"/>
  </protectedRanges>
  <mergeCells count="8">
    <mergeCell ref="F7:F8"/>
    <mergeCell ref="H7:H8"/>
    <mergeCell ref="B7:B8"/>
    <mergeCell ref="B4:C4"/>
    <mergeCell ref="A7:A8"/>
    <mergeCell ref="C7:C8"/>
    <mergeCell ref="D7:D8"/>
    <mergeCell ref="E7:E8"/>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
  <dimension ref="A1:G85"/>
  <sheetViews>
    <sheetView topLeftCell="A68" zoomScale="85" zoomScaleNormal="85" workbookViewId="0">
      <selection activeCell="E75" sqref="E75"/>
    </sheetView>
  </sheetViews>
  <sheetFormatPr defaultColWidth="9.33203125" defaultRowHeight="13.8" x14ac:dyDescent="0.25"/>
  <cols>
    <col min="1" max="1" width="13.44140625" style="3" customWidth="1"/>
    <col min="2" max="2" width="113.44140625" style="2" customWidth="1"/>
    <col min="3" max="3" width="13" style="37" customWidth="1"/>
    <col min="4" max="4" width="17" style="3" customWidth="1"/>
    <col min="5" max="5" width="19" style="3" customWidth="1"/>
    <col min="6" max="6" width="19.88671875" style="3" customWidth="1"/>
    <col min="7" max="7" width="19.33203125" style="3" customWidth="1"/>
    <col min="8" max="16384" width="9.33203125" style="3"/>
  </cols>
  <sheetData>
    <row r="1" spans="1:7" x14ac:dyDescent="0.25">
      <c r="A1" s="1" t="s">
        <v>0</v>
      </c>
    </row>
    <row r="2" spans="1:7" x14ac:dyDescent="0.25">
      <c r="A2" s="1" t="s">
        <v>1</v>
      </c>
      <c r="B2" s="4"/>
    </row>
    <row r="4" spans="1:7" x14ac:dyDescent="0.25">
      <c r="A4" s="45" t="s">
        <v>2</v>
      </c>
      <c r="B4" s="46" t="s">
        <v>3</v>
      </c>
    </row>
    <row r="5" spans="1:7" x14ac:dyDescent="0.25">
      <c r="A5" s="4" t="s">
        <v>114</v>
      </c>
      <c r="B5" s="1" t="s">
        <v>115</v>
      </c>
    </row>
    <row r="6" spans="1:7" ht="14.4" thickBot="1" x14ac:dyDescent="0.3">
      <c r="A6" s="1"/>
      <c r="B6" s="4"/>
    </row>
    <row r="7" spans="1:7" ht="44.25" customHeight="1" x14ac:dyDescent="0.25">
      <c r="A7" s="158" t="s">
        <v>116</v>
      </c>
      <c r="B7" s="160" t="s">
        <v>7</v>
      </c>
      <c r="C7" s="171" t="s">
        <v>8</v>
      </c>
      <c r="D7" s="164" t="s">
        <v>9</v>
      </c>
      <c r="E7" s="164" t="s">
        <v>10</v>
      </c>
      <c r="F7" s="6" t="s">
        <v>11</v>
      </c>
      <c r="G7" s="164" t="s">
        <v>12</v>
      </c>
    </row>
    <row r="8" spans="1:7" s="27" customFormat="1" ht="57.6" customHeight="1" thickBot="1" x14ac:dyDescent="0.35">
      <c r="A8" s="159"/>
      <c r="B8" s="161"/>
      <c r="C8" s="172"/>
      <c r="D8" s="165"/>
      <c r="E8" s="165"/>
      <c r="F8" s="38">
        <v>21</v>
      </c>
      <c r="G8" s="165"/>
    </row>
    <row r="9" spans="1:7" s="2" customFormat="1" x14ac:dyDescent="0.25">
      <c r="A9" s="28" t="s">
        <v>13</v>
      </c>
      <c r="B9" s="25" t="s">
        <v>117</v>
      </c>
      <c r="C9" s="143">
        <v>316</v>
      </c>
      <c r="D9" s="9">
        <v>0</v>
      </c>
      <c r="E9" s="10">
        <f>C9*D9</f>
        <v>0</v>
      </c>
      <c r="F9" s="10">
        <f>E9*0.01*$F$8</f>
        <v>0</v>
      </c>
      <c r="G9" s="10">
        <f>E9+F9</f>
        <v>0</v>
      </c>
    </row>
    <row r="10" spans="1:7" s="2" customFormat="1" x14ac:dyDescent="0.25">
      <c r="A10" s="32" t="s">
        <v>118</v>
      </c>
      <c r="B10" s="111" t="s">
        <v>119</v>
      </c>
      <c r="C10" s="144">
        <v>117</v>
      </c>
      <c r="D10" s="9">
        <v>0</v>
      </c>
      <c r="E10" s="10">
        <f t="shared" ref="E10:E75" si="0">C10*D10</f>
        <v>0</v>
      </c>
      <c r="F10" s="10">
        <f t="shared" ref="F10:F75" si="1">E10*0.01*$F$8</f>
        <v>0</v>
      </c>
      <c r="G10" s="10">
        <f t="shared" ref="G10:G76" si="2">E10+F10</f>
        <v>0</v>
      </c>
    </row>
    <row r="11" spans="1:7" s="2" customFormat="1" x14ac:dyDescent="0.25">
      <c r="A11" s="32" t="s">
        <v>120</v>
      </c>
      <c r="B11" s="111" t="s">
        <v>121</v>
      </c>
      <c r="C11" s="144">
        <v>58</v>
      </c>
      <c r="D11" s="9">
        <v>0</v>
      </c>
      <c r="E11" s="10">
        <f t="shared" si="0"/>
        <v>0</v>
      </c>
      <c r="F11" s="10">
        <f t="shared" si="1"/>
        <v>0</v>
      </c>
      <c r="G11" s="10">
        <f t="shared" si="2"/>
        <v>0</v>
      </c>
    </row>
    <row r="12" spans="1:7" s="2" customFormat="1" ht="39.6" x14ac:dyDescent="0.25">
      <c r="A12" s="32" t="s">
        <v>122</v>
      </c>
      <c r="B12" s="112" t="s">
        <v>123</v>
      </c>
      <c r="C12" s="144">
        <v>44</v>
      </c>
      <c r="D12" s="9">
        <v>0</v>
      </c>
      <c r="E12" s="10">
        <f t="shared" si="0"/>
        <v>0</v>
      </c>
      <c r="F12" s="10">
        <f t="shared" si="1"/>
        <v>0</v>
      </c>
      <c r="G12" s="10">
        <f t="shared" si="2"/>
        <v>0</v>
      </c>
    </row>
    <row r="13" spans="1:7" s="2" customFormat="1" ht="26.4" x14ac:dyDescent="0.25">
      <c r="A13" s="113" t="s">
        <v>124</v>
      </c>
      <c r="B13" s="111" t="s">
        <v>125</v>
      </c>
      <c r="C13" s="144">
        <v>119</v>
      </c>
      <c r="D13" s="9">
        <v>0</v>
      </c>
      <c r="E13" s="10">
        <f t="shared" ref="E13" si="3">C13*D13</f>
        <v>0</v>
      </c>
      <c r="F13" s="10">
        <f t="shared" ref="F13" si="4">E13*0.01*$F$8</f>
        <v>0</v>
      </c>
      <c r="G13" s="10">
        <f t="shared" ref="G13" si="5">E13+F13</f>
        <v>0</v>
      </c>
    </row>
    <row r="14" spans="1:7" s="2" customFormat="1" x14ac:dyDescent="0.25">
      <c r="A14" s="33"/>
      <c r="B14" s="35"/>
      <c r="C14" s="144"/>
      <c r="D14" s="10"/>
      <c r="E14" s="10"/>
      <c r="F14" s="10"/>
      <c r="G14" s="10"/>
    </row>
    <row r="15" spans="1:7" s="2" customFormat="1" x14ac:dyDescent="0.25">
      <c r="A15" s="34" t="s">
        <v>15</v>
      </c>
      <c r="B15" s="30" t="s">
        <v>126</v>
      </c>
      <c r="C15" s="143">
        <v>597</v>
      </c>
      <c r="D15" s="9">
        <v>0</v>
      </c>
      <c r="E15" s="10">
        <f t="shared" si="0"/>
        <v>0</v>
      </c>
      <c r="F15" s="10">
        <f t="shared" si="1"/>
        <v>0</v>
      </c>
      <c r="G15" s="10">
        <f t="shared" si="2"/>
        <v>0</v>
      </c>
    </row>
    <row r="16" spans="1:7" s="2" customFormat="1" x14ac:dyDescent="0.25">
      <c r="A16" s="32" t="s">
        <v>118</v>
      </c>
      <c r="B16" s="111" t="s">
        <v>119</v>
      </c>
      <c r="C16" s="144">
        <v>22</v>
      </c>
      <c r="D16" s="9">
        <v>0</v>
      </c>
      <c r="E16" s="10">
        <f t="shared" si="0"/>
        <v>0</v>
      </c>
      <c r="F16" s="10">
        <f t="shared" si="1"/>
        <v>0</v>
      </c>
      <c r="G16" s="10">
        <f t="shared" si="2"/>
        <v>0</v>
      </c>
    </row>
    <row r="17" spans="1:7" s="2" customFormat="1" x14ac:dyDescent="0.25">
      <c r="A17" s="32" t="s">
        <v>120</v>
      </c>
      <c r="B17" s="111" t="s">
        <v>121</v>
      </c>
      <c r="C17" s="144">
        <v>358</v>
      </c>
      <c r="D17" s="9">
        <v>0</v>
      </c>
      <c r="E17" s="10">
        <f t="shared" si="0"/>
        <v>0</v>
      </c>
      <c r="F17" s="10">
        <f t="shared" si="1"/>
        <v>0</v>
      </c>
      <c r="G17" s="10">
        <f t="shared" si="2"/>
        <v>0</v>
      </c>
    </row>
    <row r="18" spans="1:7" s="2" customFormat="1" ht="39.6" x14ac:dyDescent="0.25">
      <c r="A18" s="32" t="s">
        <v>122</v>
      </c>
      <c r="B18" s="112" t="s">
        <v>123</v>
      </c>
      <c r="C18" s="144">
        <v>139</v>
      </c>
      <c r="D18" s="9">
        <v>0</v>
      </c>
      <c r="E18" s="10">
        <f t="shared" ref="E18" si="6">C18*D18</f>
        <v>0</v>
      </c>
      <c r="F18" s="10">
        <f t="shared" ref="F18" si="7">E18*0.01*$F$8</f>
        <v>0</v>
      </c>
      <c r="G18" s="10">
        <f t="shared" ref="G18" si="8">E18+F18</f>
        <v>0</v>
      </c>
    </row>
    <row r="19" spans="1:7" s="2" customFormat="1" ht="26.4" x14ac:dyDescent="0.25">
      <c r="A19" s="32" t="s">
        <v>124</v>
      </c>
      <c r="B19" s="111" t="s">
        <v>125</v>
      </c>
      <c r="C19" s="145">
        <v>160</v>
      </c>
      <c r="D19" s="9">
        <v>0</v>
      </c>
      <c r="E19" s="10">
        <f t="shared" si="0"/>
        <v>0</v>
      </c>
      <c r="F19" s="10">
        <f t="shared" si="1"/>
        <v>0</v>
      </c>
      <c r="G19" s="10">
        <f t="shared" si="2"/>
        <v>0</v>
      </c>
    </row>
    <row r="20" spans="1:7" s="2" customFormat="1" x14ac:dyDescent="0.25">
      <c r="A20" s="113" t="s">
        <v>127</v>
      </c>
      <c r="B20" s="111" t="s">
        <v>128</v>
      </c>
      <c r="C20" s="145">
        <v>227</v>
      </c>
      <c r="D20" s="9">
        <v>0</v>
      </c>
      <c r="E20" s="10">
        <f t="shared" ref="E20" si="9">C20*D20</f>
        <v>0</v>
      </c>
      <c r="F20" s="10">
        <f t="shared" ref="F20" si="10">E20*0.01*$F$8</f>
        <v>0</v>
      </c>
      <c r="G20" s="10">
        <f t="shared" ref="G20" si="11">E20+F20</f>
        <v>0</v>
      </c>
    </row>
    <row r="21" spans="1:7" s="2" customFormat="1" x14ac:dyDescent="0.25">
      <c r="A21" s="33"/>
      <c r="B21" s="11"/>
      <c r="C21" s="144"/>
      <c r="D21" s="10"/>
      <c r="E21" s="10"/>
      <c r="F21" s="10"/>
      <c r="G21" s="10"/>
    </row>
    <row r="22" spans="1:7" s="2" customFormat="1" x14ac:dyDescent="0.25">
      <c r="A22" s="34" t="s">
        <v>17</v>
      </c>
      <c r="B22" s="30" t="s">
        <v>129</v>
      </c>
      <c r="C22" s="146">
        <v>233</v>
      </c>
      <c r="D22" s="9">
        <v>0</v>
      </c>
      <c r="E22" s="10">
        <f t="shared" si="0"/>
        <v>0</v>
      </c>
      <c r="F22" s="10">
        <f t="shared" si="1"/>
        <v>0</v>
      </c>
      <c r="G22" s="10">
        <f t="shared" si="2"/>
        <v>0</v>
      </c>
    </row>
    <row r="23" spans="1:7" s="2" customFormat="1" x14ac:dyDescent="0.25">
      <c r="A23" s="32" t="s">
        <v>118</v>
      </c>
      <c r="B23" s="111" t="s">
        <v>119</v>
      </c>
      <c r="C23" s="145">
        <v>20</v>
      </c>
      <c r="D23" s="9">
        <v>0</v>
      </c>
      <c r="E23" s="10">
        <f t="shared" si="0"/>
        <v>0</v>
      </c>
      <c r="F23" s="10">
        <f t="shared" si="1"/>
        <v>0</v>
      </c>
      <c r="G23" s="10">
        <f t="shared" si="2"/>
        <v>0</v>
      </c>
    </row>
    <row r="24" spans="1:7" s="2" customFormat="1" x14ac:dyDescent="0.25">
      <c r="A24" s="32" t="s">
        <v>120</v>
      </c>
      <c r="B24" s="111" t="s">
        <v>121</v>
      </c>
      <c r="C24" s="145">
        <v>211</v>
      </c>
      <c r="D24" s="9">
        <v>0</v>
      </c>
      <c r="E24" s="10">
        <f t="shared" si="0"/>
        <v>0</v>
      </c>
      <c r="F24" s="10">
        <f t="shared" si="1"/>
        <v>0</v>
      </c>
      <c r="G24" s="10">
        <f t="shared" si="2"/>
        <v>0</v>
      </c>
    </row>
    <row r="25" spans="1:7" s="2" customFormat="1" x14ac:dyDescent="0.25">
      <c r="A25" s="32" t="s">
        <v>122</v>
      </c>
      <c r="B25" s="111" t="s">
        <v>130</v>
      </c>
      <c r="C25" s="145">
        <v>69</v>
      </c>
      <c r="D25" s="9">
        <v>0</v>
      </c>
      <c r="E25" s="10">
        <f t="shared" si="0"/>
        <v>0</v>
      </c>
      <c r="F25" s="10">
        <f t="shared" si="1"/>
        <v>0</v>
      </c>
      <c r="G25" s="10">
        <f t="shared" si="2"/>
        <v>0</v>
      </c>
    </row>
    <row r="26" spans="1:7" s="2" customFormat="1" ht="39.6" x14ac:dyDescent="0.25">
      <c r="A26" s="32" t="s">
        <v>124</v>
      </c>
      <c r="B26" s="112" t="s">
        <v>123</v>
      </c>
      <c r="C26" s="145">
        <v>115</v>
      </c>
      <c r="D26" s="9">
        <v>0</v>
      </c>
      <c r="E26" s="10">
        <f t="shared" ref="E26" si="12">C26*D26</f>
        <v>0</v>
      </c>
      <c r="F26" s="10">
        <f t="shared" ref="F26" si="13">E26*0.01*$F$8</f>
        <v>0</v>
      </c>
      <c r="G26" s="10">
        <f t="shared" ref="G26" si="14">E26+F26</f>
        <v>0</v>
      </c>
    </row>
    <row r="27" spans="1:7" s="2" customFormat="1" ht="26.4" x14ac:dyDescent="0.25">
      <c r="A27" s="32" t="s">
        <v>127</v>
      </c>
      <c r="B27" s="111" t="s">
        <v>125</v>
      </c>
      <c r="C27" s="145">
        <v>6</v>
      </c>
      <c r="D27" s="9">
        <v>0</v>
      </c>
      <c r="E27" s="10">
        <f t="shared" si="0"/>
        <v>0</v>
      </c>
      <c r="F27" s="10">
        <f t="shared" si="1"/>
        <v>0</v>
      </c>
      <c r="G27" s="10">
        <f t="shared" si="2"/>
        <v>0</v>
      </c>
    </row>
    <row r="28" spans="1:7" s="2" customFormat="1" x14ac:dyDescent="0.25">
      <c r="A28" s="33"/>
      <c r="B28" s="11"/>
      <c r="C28" s="144"/>
      <c r="D28" s="10"/>
      <c r="E28" s="10"/>
      <c r="F28" s="10"/>
      <c r="G28" s="10"/>
    </row>
    <row r="29" spans="1:7" s="2" customFormat="1" x14ac:dyDescent="0.25">
      <c r="A29" s="34" t="s">
        <v>19</v>
      </c>
      <c r="B29" s="30" t="s">
        <v>131</v>
      </c>
      <c r="C29" s="147">
        <v>129</v>
      </c>
      <c r="D29" s="9">
        <v>0</v>
      </c>
      <c r="E29" s="10">
        <f t="shared" si="0"/>
        <v>0</v>
      </c>
      <c r="F29" s="10">
        <f t="shared" si="1"/>
        <v>0</v>
      </c>
      <c r="G29" s="10">
        <f t="shared" si="2"/>
        <v>0</v>
      </c>
    </row>
    <row r="30" spans="1:7" s="2" customFormat="1" x14ac:dyDescent="0.25">
      <c r="A30" s="32" t="s">
        <v>118</v>
      </c>
      <c r="B30" s="111" t="s">
        <v>119</v>
      </c>
      <c r="C30" s="148">
        <v>3</v>
      </c>
      <c r="D30" s="9">
        <v>0</v>
      </c>
      <c r="E30" s="10">
        <f t="shared" si="0"/>
        <v>0</v>
      </c>
      <c r="F30" s="10">
        <f t="shared" si="1"/>
        <v>0</v>
      </c>
      <c r="G30" s="10">
        <f t="shared" si="2"/>
        <v>0</v>
      </c>
    </row>
    <row r="31" spans="1:7" s="2" customFormat="1" x14ac:dyDescent="0.25">
      <c r="A31" s="32" t="s">
        <v>120</v>
      </c>
      <c r="B31" s="111" t="s">
        <v>121</v>
      </c>
      <c r="C31" s="148">
        <v>97</v>
      </c>
      <c r="D31" s="9">
        <v>0</v>
      </c>
      <c r="E31" s="10">
        <f t="shared" si="0"/>
        <v>0</v>
      </c>
      <c r="F31" s="10">
        <f t="shared" si="1"/>
        <v>0</v>
      </c>
      <c r="G31" s="10">
        <f t="shared" si="2"/>
        <v>0</v>
      </c>
    </row>
    <row r="32" spans="1:7" s="2" customFormat="1" ht="39.6" x14ac:dyDescent="0.25">
      <c r="A32" s="32" t="s">
        <v>122</v>
      </c>
      <c r="B32" s="112" t="s">
        <v>123</v>
      </c>
      <c r="C32" s="148">
        <v>31</v>
      </c>
      <c r="D32" s="9">
        <v>0</v>
      </c>
      <c r="E32" s="10">
        <f t="shared" si="0"/>
        <v>0</v>
      </c>
      <c r="F32" s="10">
        <f t="shared" si="1"/>
        <v>0</v>
      </c>
      <c r="G32" s="10">
        <f t="shared" si="2"/>
        <v>0</v>
      </c>
    </row>
    <row r="33" spans="1:7" s="2" customFormat="1" ht="26.4" x14ac:dyDescent="0.25">
      <c r="A33" s="113" t="s">
        <v>124</v>
      </c>
      <c r="B33" s="111" t="s">
        <v>125</v>
      </c>
      <c r="C33" s="148">
        <v>20</v>
      </c>
      <c r="D33" s="9">
        <v>0</v>
      </c>
      <c r="E33" s="10">
        <f t="shared" ref="E33" si="15">C33*D33</f>
        <v>0</v>
      </c>
      <c r="F33" s="10">
        <f t="shared" ref="F33" si="16">E33*0.01*$F$8</f>
        <v>0</v>
      </c>
      <c r="G33" s="10">
        <f t="shared" ref="G33" si="17">E33+F33</f>
        <v>0</v>
      </c>
    </row>
    <row r="34" spans="1:7" s="2" customFormat="1" x14ac:dyDescent="0.25">
      <c r="A34" s="33"/>
      <c r="B34" s="11"/>
      <c r="C34" s="144"/>
      <c r="D34" s="10"/>
      <c r="E34" s="10"/>
      <c r="F34" s="10"/>
      <c r="G34" s="10"/>
    </row>
    <row r="35" spans="1:7" s="2" customFormat="1" x14ac:dyDescent="0.25">
      <c r="A35" s="25" t="s">
        <v>21</v>
      </c>
      <c r="B35" s="36" t="s">
        <v>132</v>
      </c>
      <c r="C35" s="143">
        <v>255</v>
      </c>
      <c r="D35" s="9">
        <v>0</v>
      </c>
      <c r="E35" s="10">
        <f t="shared" si="0"/>
        <v>0</v>
      </c>
      <c r="F35" s="10">
        <f t="shared" si="1"/>
        <v>0</v>
      </c>
      <c r="G35" s="10">
        <f t="shared" si="2"/>
        <v>0</v>
      </c>
    </row>
    <row r="36" spans="1:7" s="2" customFormat="1" x14ac:dyDescent="0.25">
      <c r="A36" s="33" t="s">
        <v>118</v>
      </c>
      <c r="B36" s="111" t="s">
        <v>119</v>
      </c>
      <c r="C36" s="144">
        <v>62</v>
      </c>
      <c r="D36" s="9">
        <v>0</v>
      </c>
      <c r="E36" s="10">
        <f t="shared" si="0"/>
        <v>0</v>
      </c>
      <c r="F36" s="10">
        <f t="shared" si="1"/>
        <v>0</v>
      </c>
      <c r="G36" s="10">
        <f t="shared" si="2"/>
        <v>0</v>
      </c>
    </row>
    <row r="37" spans="1:7" s="2" customFormat="1" x14ac:dyDescent="0.25">
      <c r="A37" s="33" t="s">
        <v>120</v>
      </c>
      <c r="B37" s="111" t="s">
        <v>121</v>
      </c>
      <c r="C37" s="144">
        <v>119</v>
      </c>
      <c r="D37" s="9">
        <v>0</v>
      </c>
      <c r="E37" s="10">
        <f t="shared" si="0"/>
        <v>0</v>
      </c>
      <c r="F37" s="10">
        <f t="shared" si="1"/>
        <v>0</v>
      </c>
      <c r="G37" s="10">
        <f t="shared" si="2"/>
        <v>0</v>
      </c>
    </row>
    <row r="38" spans="1:7" s="2" customFormat="1" x14ac:dyDescent="0.25">
      <c r="A38" s="33" t="s">
        <v>122</v>
      </c>
      <c r="B38" s="111" t="s">
        <v>133</v>
      </c>
      <c r="C38" s="144">
        <v>12</v>
      </c>
      <c r="D38" s="9">
        <v>0</v>
      </c>
      <c r="E38" s="10">
        <f t="shared" si="0"/>
        <v>0</v>
      </c>
      <c r="F38" s="10">
        <f t="shared" si="1"/>
        <v>0</v>
      </c>
      <c r="G38" s="10">
        <f t="shared" si="2"/>
        <v>0</v>
      </c>
    </row>
    <row r="39" spans="1:7" s="2" customFormat="1" x14ac:dyDescent="0.25">
      <c r="A39" s="33" t="s">
        <v>124</v>
      </c>
      <c r="B39" s="111" t="s">
        <v>134</v>
      </c>
      <c r="C39" s="144">
        <v>47</v>
      </c>
      <c r="D39" s="9">
        <v>0</v>
      </c>
      <c r="E39" s="10">
        <f t="shared" si="0"/>
        <v>0</v>
      </c>
      <c r="F39" s="10">
        <f t="shared" si="1"/>
        <v>0</v>
      </c>
      <c r="G39" s="10">
        <f t="shared" si="2"/>
        <v>0</v>
      </c>
    </row>
    <row r="40" spans="1:7" s="2" customFormat="1" x14ac:dyDescent="0.25">
      <c r="A40" s="33" t="s">
        <v>127</v>
      </c>
      <c r="B40" s="111" t="s">
        <v>135</v>
      </c>
      <c r="C40" s="144">
        <v>30</v>
      </c>
      <c r="D40" s="9">
        <v>0</v>
      </c>
      <c r="E40" s="10">
        <f t="shared" si="0"/>
        <v>0</v>
      </c>
      <c r="F40" s="10">
        <f t="shared" si="1"/>
        <v>0</v>
      </c>
      <c r="G40" s="10">
        <f t="shared" si="2"/>
        <v>0</v>
      </c>
    </row>
    <row r="41" spans="1:7" s="2" customFormat="1" x14ac:dyDescent="0.25">
      <c r="A41" s="33" t="s">
        <v>136</v>
      </c>
      <c r="B41" s="111" t="s">
        <v>137</v>
      </c>
      <c r="C41" s="144">
        <v>64</v>
      </c>
      <c r="D41" s="9">
        <v>0</v>
      </c>
      <c r="E41" s="10">
        <f t="shared" si="0"/>
        <v>0</v>
      </c>
      <c r="F41" s="10">
        <f t="shared" si="1"/>
        <v>0</v>
      </c>
      <c r="G41" s="10">
        <f t="shared" si="2"/>
        <v>0</v>
      </c>
    </row>
    <row r="42" spans="1:7" s="2" customFormat="1" ht="26.4" x14ac:dyDescent="0.25">
      <c r="A42" s="33" t="s">
        <v>138</v>
      </c>
      <c r="B42" s="111" t="s">
        <v>139</v>
      </c>
      <c r="C42" s="144">
        <v>121</v>
      </c>
      <c r="D42" s="9">
        <v>0</v>
      </c>
      <c r="E42" s="10">
        <f t="shared" ref="E42:E48" si="18">C42*D42</f>
        <v>0</v>
      </c>
      <c r="F42" s="10">
        <f t="shared" ref="F42:F48" si="19">E42*0.01*$F$8</f>
        <v>0</v>
      </c>
      <c r="G42" s="10">
        <f t="shared" ref="G42:G48" si="20">E42+F42</f>
        <v>0</v>
      </c>
    </row>
    <row r="43" spans="1:7" s="2" customFormat="1" ht="39.6" x14ac:dyDescent="0.25">
      <c r="A43" s="33" t="s">
        <v>140</v>
      </c>
      <c r="B43" s="111" t="s">
        <v>141</v>
      </c>
      <c r="C43" s="144">
        <v>176</v>
      </c>
      <c r="D43" s="9">
        <v>0</v>
      </c>
      <c r="E43" s="10">
        <f t="shared" si="18"/>
        <v>0</v>
      </c>
      <c r="F43" s="10">
        <f t="shared" si="19"/>
        <v>0</v>
      </c>
      <c r="G43" s="10">
        <f t="shared" si="20"/>
        <v>0</v>
      </c>
    </row>
    <row r="44" spans="1:7" s="2" customFormat="1" ht="39.6" x14ac:dyDescent="0.25">
      <c r="A44" s="29" t="s">
        <v>142</v>
      </c>
      <c r="B44" s="114" t="s">
        <v>143</v>
      </c>
      <c r="C44" s="144">
        <v>15</v>
      </c>
      <c r="D44" s="9">
        <v>0</v>
      </c>
      <c r="E44" s="10">
        <f t="shared" si="18"/>
        <v>0</v>
      </c>
      <c r="F44" s="10">
        <f t="shared" si="19"/>
        <v>0</v>
      </c>
      <c r="G44" s="10">
        <f t="shared" si="20"/>
        <v>0</v>
      </c>
    </row>
    <row r="45" spans="1:7" s="2" customFormat="1" ht="52.8" x14ac:dyDescent="0.25">
      <c r="A45" s="29" t="s">
        <v>144</v>
      </c>
      <c r="B45" s="114" t="s">
        <v>145</v>
      </c>
      <c r="C45" s="144">
        <v>8</v>
      </c>
      <c r="D45" s="9">
        <v>0</v>
      </c>
      <c r="E45" s="10">
        <f t="shared" si="18"/>
        <v>0</v>
      </c>
      <c r="F45" s="10">
        <f t="shared" si="19"/>
        <v>0</v>
      </c>
      <c r="G45" s="10">
        <f t="shared" si="20"/>
        <v>0</v>
      </c>
    </row>
    <row r="46" spans="1:7" s="2" customFormat="1" x14ac:dyDescent="0.25">
      <c r="A46" s="33" t="s">
        <v>146</v>
      </c>
      <c r="B46" s="111" t="s">
        <v>147</v>
      </c>
      <c r="C46" s="144">
        <v>262</v>
      </c>
      <c r="D46" s="9">
        <v>0</v>
      </c>
      <c r="E46" s="10">
        <f t="shared" si="18"/>
        <v>0</v>
      </c>
      <c r="F46" s="10">
        <f t="shared" si="19"/>
        <v>0</v>
      </c>
      <c r="G46" s="10">
        <f t="shared" si="20"/>
        <v>0</v>
      </c>
    </row>
    <row r="47" spans="1:7" s="2" customFormat="1" x14ac:dyDescent="0.25">
      <c r="A47" s="33" t="s">
        <v>148</v>
      </c>
      <c r="B47" s="111" t="s">
        <v>149</v>
      </c>
      <c r="C47" s="144">
        <v>42</v>
      </c>
      <c r="D47" s="9">
        <v>0</v>
      </c>
      <c r="E47" s="10">
        <f t="shared" si="18"/>
        <v>0</v>
      </c>
      <c r="F47" s="10">
        <f t="shared" si="19"/>
        <v>0</v>
      </c>
      <c r="G47" s="10">
        <f t="shared" si="20"/>
        <v>0</v>
      </c>
    </row>
    <row r="48" spans="1:7" s="2" customFormat="1" ht="26.4" x14ac:dyDescent="0.25">
      <c r="A48" s="33" t="s">
        <v>150</v>
      </c>
      <c r="B48" s="111" t="s">
        <v>125</v>
      </c>
      <c r="C48" s="144">
        <v>60</v>
      </c>
      <c r="D48" s="9">
        <v>0</v>
      </c>
      <c r="E48" s="10">
        <f t="shared" si="18"/>
        <v>0</v>
      </c>
      <c r="F48" s="10">
        <f t="shared" si="19"/>
        <v>0</v>
      </c>
      <c r="G48" s="10">
        <f t="shared" si="20"/>
        <v>0</v>
      </c>
    </row>
    <row r="49" spans="1:7" s="2" customFormat="1" x14ac:dyDescent="0.25">
      <c r="A49" s="33"/>
      <c r="B49" s="11"/>
      <c r="C49" s="144"/>
      <c r="D49" s="10"/>
      <c r="E49" s="10"/>
      <c r="F49" s="10"/>
      <c r="G49" s="10"/>
    </row>
    <row r="50" spans="1:7" s="2" customFormat="1" x14ac:dyDescent="0.25">
      <c r="A50" s="34" t="s">
        <v>23</v>
      </c>
      <c r="B50" s="36" t="s">
        <v>151</v>
      </c>
      <c r="C50" s="143">
        <v>875</v>
      </c>
      <c r="D50" s="9">
        <v>0</v>
      </c>
      <c r="E50" s="10">
        <f t="shared" si="0"/>
        <v>0</v>
      </c>
      <c r="F50" s="10">
        <f t="shared" si="1"/>
        <v>0</v>
      </c>
      <c r="G50" s="10">
        <f t="shared" si="2"/>
        <v>0</v>
      </c>
    </row>
    <row r="51" spans="1:7" s="2" customFormat="1" x14ac:dyDescent="0.25">
      <c r="A51" s="33" t="s">
        <v>118</v>
      </c>
      <c r="B51" s="111" t="s">
        <v>119</v>
      </c>
      <c r="C51" s="144">
        <v>49</v>
      </c>
      <c r="D51" s="9">
        <v>0</v>
      </c>
      <c r="E51" s="10">
        <f t="shared" si="0"/>
        <v>0</v>
      </c>
      <c r="F51" s="10">
        <f t="shared" si="1"/>
        <v>0</v>
      </c>
      <c r="G51" s="10">
        <f t="shared" si="2"/>
        <v>0</v>
      </c>
    </row>
    <row r="52" spans="1:7" s="2" customFormat="1" x14ac:dyDescent="0.25">
      <c r="A52" s="33" t="s">
        <v>120</v>
      </c>
      <c r="B52" s="111" t="s">
        <v>121</v>
      </c>
      <c r="C52" s="144">
        <v>505</v>
      </c>
      <c r="D52" s="9">
        <v>0</v>
      </c>
      <c r="E52" s="10">
        <f t="shared" si="0"/>
        <v>0</v>
      </c>
      <c r="F52" s="10">
        <f t="shared" si="1"/>
        <v>0</v>
      </c>
      <c r="G52" s="10">
        <f t="shared" si="2"/>
        <v>0</v>
      </c>
    </row>
    <row r="53" spans="1:7" s="2" customFormat="1" x14ac:dyDescent="0.25">
      <c r="A53" s="33" t="s">
        <v>122</v>
      </c>
      <c r="B53" s="111" t="s">
        <v>133</v>
      </c>
      <c r="C53" s="149">
        <v>142</v>
      </c>
      <c r="D53" s="9">
        <v>0</v>
      </c>
      <c r="E53" s="10">
        <f t="shared" si="0"/>
        <v>0</v>
      </c>
      <c r="F53" s="10">
        <f t="shared" si="1"/>
        <v>0</v>
      </c>
      <c r="G53" s="10">
        <f t="shared" si="2"/>
        <v>0</v>
      </c>
    </row>
    <row r="54" spans="1:7" s="2" customFormat="1" x14ac:dyDescent="0.25">
      <c r="A54" s="33" t="s">
        <v>124</v>
      </c>
      <c r="B54" s="111" t="s">
        <v>134</v>
      </c>
      <c r="C54" s="144">
        <v>428</v>
      </c>
      <c r="D54" s="9">
        <v>0</v>
      </c>
      <c r="E54" s="10">
        <f t="shared" si="0"/>
        <v>0</v>
      </c>
      <c r="F54" s="10">
        <f t="shared" si="1"/>
        <v>0</v>
      </c>
      <c r="G54" s="10">
        <f t="shared" si="2"/>
        <v>0</v>
      </c>
    </row>
    <row r="55" spans="1:7" s="2" customFormat="1" x14ac:dyDescent="0.25">
      <c r="A55" s="33" t="s">
        <v>127</v>
      </c>
      <c r="B55" s="111" t="s">
        <v>135</v>
      </c>
      <c r="C55" s="144">
        <v>19</v>
      </c>
      <c r="D55" s="9">
        <v>0</v>
      </c>
      <c r="E55" s="10">
        <f t="shared" si="0"/>
        <v>0</v>
      </c>
      <c r="F55" s="10">
        <f t="shared" si="1"/>
        <v>0</v>
      </c>
      <c r="G55" s="10">
        <f t="shared" si="2"/>
        <v>0</v>
      </c>
    </row>
    <row r="56" spans="1:7" s="2" customFormat="1" x14ac:dyDescent="0.25">
      <c r="A56" s="33" t="s">
        <v>136</v>
      </c>
      <c r="B56" s="111" t="s">
        <v>137</v>
      </c>
      <c r="C56" s="144">
        <v>219</v>
      </c>
      <c r="D56" s="9">
        <v>0</v>
      </c>
      <c r="E56" s="10">
        <f t="shared" si="0"/>
        <v>0</v>
      </c>
      <c r="F56" s="10">
        <f t="shared" si="1"/>
        <v>0</v>
      </c>
      <c r="G56" s="10">
        <f t="shared" si="2"/>
        <v>0</v>
      </c>
    </row>
    <row r="57" spans="1:7" s="2" customFormat="1" ht="26.4" x14ac:dyDescent="0.25">
      <c r="A57" s="33" t="s">
        <v>138</v>
      </c>
      <c r="B57" s="111" t="s">
        <v>139</v>
      </c>
      <c r="C57" s="144">
        <v>63</v>
      </c>
      <c r="D57" s="9">
        <v>0</v>
      </c>
      <c r="E57" s="10">
        <f t="shared" si="0"/>
        <v>0</v>
      </c>
      <c r="F57" s="10">
        <f t="shared" si="1"/>
        <v>0</v>
      </c>
      <c r="G57" s="10">
        <f t="shared" si="2"/>
        <v>0</v>
      </c>
    </row>
    <row r="58" spans="1:7" s="2" customFormat="1" ht="39.6" x14ac:dyDescent="0.25">
      <c r="A58" s="33" t="s">
        <v>140</v>
      </c>
      <c r="B58" s="111" t="s">
        <v>141</v>
      </c>
      <c r="C58" s="144">
        <v>229</v>
      </c>
      <c r="D58" s="9">
        <v>0</v>
      </c>
      <c r="E58" s="10">
        <f t="shared" ref="E58" si="21">C58*D58</f>
        <v>0</v>
      </c>
      <c r="F58" s="10">
        <f t="shared" ref="F58" si="22">E58*0.01*$F$8</f>
        <v>0</v>
      </c>
      <c r="G58" s="10">
        <f t="shared" ref="G58" si="23">E58+F58</f>
        <v>0</v>
      </c>
    </row>
    <row r="59" spans="1:7" s="2" customFormat="1" ht="39.6" x14ac:dyDescent="0.25">
      <c r="A59" s="29" t="s">
        <v>142</v>
      </c>
      <c r="B59" s="114" t="s">
        <v>143</v>
      </c>
      <c r="C59" s="144">
        <v>80</v>
      </c>
      <c r="D59" s="9">
        <v>0</v>
      </c>
      <c r="E59" s="10">
        <f t="shared" si="0"/>
        <v>0</v>
      </c>
      <c r="F59" s="10">
        <f t="shared" si="1"/>
        <v>0</v>
      </c>
      <c r="G59" s="10">
        <f t="shared" si="2"/>
        <v>0</v>
      </c>
    </row>
    <row r="60" spans="1:7" s="2" customFormat="1" ht="52.8" x14ac:dyDescent="0.25">
      <c r="A60" s="29" t="s">
        <v>144</v>
      </c>
      <c r="B60" s="114" t="s">
        <v>145</v>
      </c>
      <c r="C60" s="144">
        <v>41</v>
      </c>
      <c r="D60" s="9">
        <v>0</v>
      </c>
      <c r="E60" s="10">
        <f t="shared" si="0"/>
        <v>0</v>
      </c>
      <c r="F60" s="10">
        <f t="shared" si="1"/>
        <v>0</v>
      </c>
      <c r="G60" s="10">
        <f t="shared" si="2"/>
        <v>0</v>
      </c>
    </row>
    <row r="61" spans="1:7" s="2" customFormat="1" x14ac:dyDescent="0.25">
      <c r="A61" s="33" t="s">
        <v>146</v>
      </c>
      <c r="B61" s="111" t="s">
        <v>147</v>
      </c>
      <c r="C61" s="144">
        <v>356</v>
      </c>
      <c r="D61" s="9">
        <v>0</v>
      </c>
      <c r="E61" s="10">
        <f t="shared" ref="E61" si="24">C61*D61</f>
        <v>0</v>
      </c>
      <c r="F61" s="10">
        <f t="shared" ref="F61" si="25">E61*0.01*$F$8</f>
        <v>0</v>
      </c>
      <c r="G61" s="10">
        <f t="shared" ref="G61" si="26">E61+F61</f>
        <v>0</v>
      </c>
    </row>
    <row r="62" spans="1:7" s="2" customFormat="1" x14ac:dyDescent="0.25">
      <c r="A62" s="33" t="s">
        <v>148</v>
      </c>
      <c r="B62" s="111" t="s">
        <v>149</v>
      </c>
      <c r="C62" s="144">
        <v>7</v>
      </c>
      <c r="D62" s="9">
        <v>0</v>
      </c>
      <c r="E62" s="10">
        <f t="shared" ref="E62:E63" si="27">C62*D62</f>
        <v>0</v>
      </c>
      <c r="F62" s="10">
        <f t="shared" ref="F62:F63" si="28">E62*0.01*$F$8</f>
        <v>0</v>
      </c>
      <c r="G62" s="10">
        <f t="shared" ref="G62:G63" si="29">E62+F62</f>
        <v>0</v>
      </c>
    </row>
    <row r="63" spans="1:7" s="2" customFormat="1" ht="26.4" x14ac:dyDescent="0.25">
      <c r="A63" s="33" t="s">
        <v>150</v>
      </c>
      <c r="B63" s="111" t="s">
        <v>125</v>
      </c>
      <c r="C63" s="144">
        <v>321</v>
      </c>
      <c r="D63" s="9">
        <v>0</v>
      </c>
      <c r="E63" s="10">
        <f t="shared" si="27"/>
        <v>0</v>
      </c>
      <c r="F63" s="10">
        <f t="shared" si="28"/>
        <v>0</v>
      </c>
      <c r="G63" s="10">
        <f t="shared" si="29"/>
        <v>0</v>
      </c>
    </row>
    <row r="64" spans="1:7" s="2" customFormat="1" x14ac:dyDescent="0.25">
      <c r="A64" s="33"/>
      <c r="B64" s="11"/>
      <c r="C64" s="144"/>
      <c r="D64" s="10"/>
      <c r="E64" s="10"/>
      <c r="F64" s="10"/>
      <c r="G64" s="10"/>
    </row>
    <row r="65" spans="1:7" s="2" customFormat="1" x14ac:dyDescent="0.25">
      <c r="A65" s="33" t="s">
        <v>25</v>
      </c>
      <c r="B65" s="36" t="s">
        <v>152</v>
      </c>
      <c r="C65" s="143">
        <v>459</v>
      </c>
      <c r="D65" s="9">
        <v>0</v>
      </c>
      <c r="E65" s="10">
        <f t="shared" si="0"/>
        <v>0</v>
      </c>
      <c r="F65" s="10">
        <f t="shared" si="1"/>
        <v>0</v>
      </c>
      <c r="G65" s="10">
        <f t="shared" si="2"/>
        <v>0</v>
      </c>
    </row>
    <row r="66" spans="1:7" s="2" customFormat="1" x14ac:dyDescent="0.25">
      <c r="A66" s="33" t="s">
        <v>118</v>
      </c>
      <c r="B66" s="111" t="s">
        <v>119</v>
      </c>
      <c r="C66" s="144">
        <v>119</v>
      </c>
      <c r="D66" s="9">
        <v>0</v>
      </c>
      <c r="E66" s="10">
        <f t="shared" si="0"/>
        <v>0</v>
      </c>
      <c r="F66" s="10">
        <f t="shared" si="1"/>
        <v>0</v>
      </c>
      <c r="G66" s="10">
        <f t="shared" si="2"/>
        <v>0</v>
      </c>
    </row>
    <row r="67" spans="1:7" s="2" customFormat="1" x14ac:dyDescent="0.25">
      <c r="A67" s="33" t="s">
        <v>120</v>
      </c>
      <c r="B67" s="111" t="s">
        <v>121</v>
      </c>
      <c r="C67" s="144">
        <v>145</v>
      </c>
      <c r="D67" s="9">
        <v>0</v>
      </c>
      <c r="E67" s="10">
        <f t="shared" si="0"/>
        <v>0</v>
      </c>
      <c r="F67" s="10">
        <f t="shared" si="1"/>
        <v>0</v>
      </c>
      <c r="G67" s="10">
        <f t="shared" si="2"/>
        <v>0</v>
      </c>
    </row>
    <row r="68" spans="1:7" s="2" customFormat="1" x14ac:dyDescent="0.25">
      <c r="A68" s="33" t="s">
        <v>122</v>
      </c>
      <c r="B68" s="111" t="s">
        <v>133</v>
      </c>
      <c r="C68" s="144">
        <v>108</v>
      </c>
      <c r="D68" s="9">
        <v>0</v>
      </c>
      <c r="E68" s="10">
        <f t="shared" si="0"/>
        <v>0</v>
      </c>
      <c r="F68" s="10">
        <f t="shared" si="1"/>
        <v>0</v>
      </c>
      <c r="G68" s="10">
        <f t="shared" si="2"/>
        <v>0</v>
      </c>
    </row>
    <row r="69" spans="1:7" s="2" customFormat="1" x14ac:dyDescent="0.25">
      <c r="A69" s="33" t="s">
        <v>124</v>
      </c>
      <c r="B69" s="111" t="s">
        <v>134</v>
      </c>
      <c r="C69" s="144">
        <v>175</v>
      </c>
      <c r="D69" s="9">
        <v>0</v>
      </c>
      <c r="E69" s="10">
        <f t="shared" si="0"/>
        <v>0</v>
      </c>
      <c r="F69" s="10">
        <f t="shared" si="1"/>
        <v>0</v>
      </c>
      <c r="G69" s="10">
        <f t="shared" si="2"/>
        <v>0</v>
      </c>
    </row>
    <row r="70" spans="1:7" s="2" customFormat="1" x14ac:dyDescent="0.25">
      <c r="A70" s="33" t="s">
        <v>127</v>
      </c>
      <c r="B70" s="111" t="s">
        <v>153</v>
      </c>
      <c r="C70" s="144">
        <v>171</v>
      </c>
      <c r="D70" s="9">
        <v>0</v>
      </c>
      <c r="E70" s="10">
        <f t="shared" si="0"/>
        <v>0</v>
      </c>
      <c r="F70" s="10">
        <f t="shared" si="1"/>
        <v>0</v>
      </c>
      <c r="G70" s="10">
        <f t="shared" si="2"/>
        <v>0</v>
      </c>
    </row>
    <row r="71" spans="1:7" s="2" customFormat="1" ht="39.6" x14ac:dyDescent="0.25">
      <c r="A71" s="33" t="s">
        <v>136</v>
      </c>
      <c r="B71" s="111" t="s">
        <v>154</v>
      </c>
      <c r="C71" s="144">
        <v>169</v>
      </c>
      <c r="D71" s="9">
        <v>0</v>
      </c>
      <c r="E71" s="10">
        <f t="shared" si="0"/>
        <v>0</v>
      </c>
      <c r="F71" s="10">
        <f t="shared" si="1"/>
        <v>0</v>
      </c>
      <c r="G71" s="10">
        <f t="shared" si="2"/>
        <v>0</v>
      </c>
    </row>
    <row r="72" spans="1:7" s="2" customFormat="1" ht="26.4" x14ac:dyDescent="0.25">
      <c r="A72" s="33" t="s">
        <v>138</v>
      </c>
      <c r="B72" s="111" t="s">
        <v>139</v>
      </c>
      <c r="C72" s="144">
        <v>26</v>
      </c>
      <c r="D72" s="9">
        <v>0</v>
      </c>
      <c r="E72" s="10">
        <f t="shared" si="0"/>
        <v>0</v>
      </c>
      <c r="F72" s="10">
        <f t="shared" si="1"/>
        <v>0</v>
      </c>
      <c r="G72" s="10">
        <f t="shared" si="2"/>
        <v>0</v>
      </c>
    </row>
    <row r="73" spans="1:7" ht="39.6" x14ac:dyDescent="0.25">
      <c r="A73" s="33" t="s">
        <v>140</v>
      </c>
      <c r="B73" s="154" t="s">
        <v>141</v>
      </c>
      <c r="C73" s="144">
        <v>147</v>
      </c>
      <c r="D73" s="9">
        <v>0</v>
      </c>
      <c r="E73" s="10">
        <f t="shared" si="0"/>
        <v>0</v>
      </c>
      <c r="F73" s="10">
        <f t="shared" si="1"/>
        <v>0</v>
      </c>
      <c r="G73" s="10">
        <f t="shared" si="2"/>
        <v>0</v>
      </c>
    </row>
    <row r="74" spans="1:7" ht="39.6" x14ac:dyDescent="0.25">
      <c r="A74" s="33" t="s">
        <v>142</v>
      </c>
      <c r="B74" s="152" t="s">
        <v>143</v>
      </c>
      <c r="C74" s="153">
        <v>126</v>
      </c>
      <c r="D74" s="9">
        <v>0</v>
      </c>
      <c r="E74" s="10">
        <f t="shared" ref="E74" si="30">C74*D74</f>
        <v>0</v>
      </c>
      <c r="F74" s="10">
        <f t="shared" ref="F74" si="31">E74*0.01*$F$8</f>
        <v>0</v>
      </c>
      <c r="G74" s="10">
        <f t="shared" ref="G74" si="32">E74+F74</f>
        <v>0</v>
      </c>
    </row>
    <row r="75" spans="1:7" ht="52.8" x14ac:dyDescent="0.25">
      <c r="A75" s="33" t="s">
        <v>144</v>
      </c>
      <c r="B75" s="152" t="s">
        <v>155</v>
      </c>
      <c r="C75" s="153">
        <v>63</v>
      </c>
      <c r="D75" s="9">
        <v>0</v>
      </c>
      <c r="E75" s="10">
        <f t="shared" si="0"/>
        <v>0</v>
      </c>
      <c r="F75" s="10">
        <f t="shared" si="1"/>
        <v>0</v>
      </c>
      <c r="G75" s="10">
        <f t="shared" si="2"/>
        <v>0</v>
      </c>
    </row>
    <row r="76" spans="1:7" x14ac:dyDescent="0.25">
      <c r="A76" s="29" t="s">
        <v>146</v>
      </c>
      <c r="B76" s="155" t="s">
        <v>147</v>
      </c>
      <c r="C76" s="144">
        <v>413</v>
      </c>
      <c r="D76" s="9">
        <v>0</v>
      </c>
      <c r="E76" s="10">
        <f>C76*D76</f>
        <v>0</v>
      </c>
      <c r="F76" s="10">
        <f>E76*0.01*$F$8</f>
        <v>0</v>
      </c>
      <c r="G76" s="10">
        <f t="shared" si="2"/>
        <v>0</v>
      </c>
    </row>
    <row r="77" spans="1:7" x14ac:dyDescent="0.25">
      <c r="A77" s="29" t="s">
        <v>148</v>
      </c>
      <c r="B77" s="111" t="s">
        <v>149</v>
      </c>
      <c r="C77" s="144">
        <v>119</v>
      </c>
      <c r="D77" s="9">
        <v>0</v>
      </c>
      <c r="E77" s="10">
        <f t="shared" ref="E77:E78" si="33">C77*D77</f>
        <v>0</v>
      </c>
      <c r="F77" s="10">
        <f t="shared" ref="F77:F78" si="34">E77*0.01*$F$8</f>
        <v>0</v>
      </c>
      <c r="G77" s="10">
        <f t="shared" ref="G77:G78" si="35">E77+F77</f>
        <v>0</v>
      </c>
    </row>
    <row r="78" spans="1:7" s="2" customFormat="1" ht="26.4" x14ac:dyDescent="0.25">
      <c r="A78" s="116" t="s">
        <v>150</v>
      </c>
      <c r="B78" s="111" t="s">
        <v>125</v>
      </c>
      <c r="C78" s="144">
        <v>225</v>
      </c>
      <c r="D78" s="9">
        <v>0</v>
      </c>
      <c r="E78" s="10">
        <f t="shared" si="33"/>
        <v>0</v>
      </c>
      <c r="F78" s="10">
        <f t="shared" si="34"/>
        <v>0</v>
      </c>
      <c r="G78" s="10">
        <f t="shared" si="35"/>
        <v>0</v>
      </c>
    </row>
    <row r="79" spans="1:7" x14ac:dyDescent="0.25">
      <c r="A79" s="115" t="s">
        <v>70</v>
      </c>
      <c r="B79" s="48"/>
      <c r="C79" s="39"/>
      <c r="D79" s="14"/>
      <c r="E79" s="16">
        <f>SUM(E9:E78)</f>
        <v>0</v>
      </c>
      <c r="F79" s="17">
        <f>SUM(F9:F78)</f>
        <v>0</v>
      </c>
      <c r="G79" s="17">
        <f>SUM(G9:G78)</f>
        <v>0</v>
      </c>
    </row>
    <row r="80" spans="1:7" x14ac:dyDescent="0.25">
      <c r="A80" s="18" t="s">
        <v>30</v>
      </c>
      <c r="B80" s="26"/>
    </row>
    <row r="81" spans="1:2" x14ac:dyDescent="0.25">
      <c r="A81" s="47" t="s">
        <v>31</v>
      </c>
      <c r="B81" s="31"/>
    </row>
    <row r="82" spans="1:2" x14ac:dyDescent="0.25">
      <c r="A82" s="1" t="s">
        <v>32</v>
      </c>
      <c r="B82" s="31"/>
    </row>
    <row r="83" spans="1:2" x14ac:dyDescent="0.25">
      <c r="A83" s="3" t="s">
        <v>33</v>
      </c>
      <c r="B83" s="31"/>
    </row>
    <row r="84" spans="1:2" x14ac:dyDescent="0.25">
      <c r="A84" s="3" t="s">
        <v>156</v>
      </c>
      <c r="B84" s="31"/>
    </row>
    <row r="85" spans="1:2" x14ac:dyDescent="0.25">
      <c r="A85" s="3" t="s">
        <v>35</v>
      </c>
    </row>
  </sheetData>
  <protectedRanges>
    <protectedRange sqref="D79:G79 E9:G78" name="ceny"/>
    <protectedRange sqref="F8" name="dph"/>
    <protectedRange sqref="C29:C33 C22:C27" name="ceny_1"/>
    <protectedRange sqref="C55" name="ceny_2"/>
  </protectedRanges>
  <mergeCells count="6">
    <mergeCell ref="A7:A8"/>
    <mergeCell ref="B7:B8"/>
    <mergeCell ref="D7:D8"/>
    <mergeCell ref="E7:E8"/>
    <mergeCell ref="G7:G8"/>
    <mergeCell ref="C7:C8"/>
  </mergeCell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J35"/>
  <sheetViews>
    <sheetView topLeftCell="A6" zoomScale="85" zoomScaleNormal="85" workbookViewId="0">
      <selection activeCell="E25" sqref="E25"/>
    </sheetView>
  </sheetViews>
  <sheetFormatPr defaultColWidth="9.33203125" defaultRowHeight="13.8" x14ac:dyDescent="0.25"/>
  <cols>
    <col min="1" max="1" width="12.6640625" style="3" customWidth="1"/>
    <col min="2" max="2" width="79.33203125" style="2" customWidth="1"/>
    <col min="3" max="3" width="13" style="3" customWidth="1"/>
    <col min="4" max="5" width="17" style="3" customWidth="1"/>
    <col min="6" max="6" width="19" style="3" customWidth="1"/>
    <col min="7" max="7" width="17" style="3" customWidth="1"/>
    <col min="8" max="8" width="19.33203125" style="3" customWidth="1"/>
    <col min="9" max="9" width="4.6640625" style="3" customWidth="1"/>
    <col min="10" max="10" width="9.33203125" style="3" hidden="1" customWidth="1"/>
    <col min="11" max="16384" width="9.33203125" style="3"/>
  </cols>
  <sheetData>
    <row r="1" spans="1:8" x14ac:dyDescent="0.25">
      <c r="A1" s="1" t="s">
        <v>0</v>
      </c>
    </row>
    <row r="2" spans="1:8" x14ac:dyDescent="0.25">
      <c r="A2" s="3" t="s">
        <v>1</v>
      </c>
      <c r="B2" s="4"/>
      <c r="C2" s="5"/>
    </row>
    <row r="4" spans="1:8" x14ac:dyDescent="0.25">
      <c r="A4" s="1" t="s">
        <v>2</v>
      </c>
      <c r="B4" s="50" t="s">
        <v>3</v>
      </c>
    </row>
    <row r="5" spans="1:8" x14ac:dyDescent="0.25">
      <c r="A5" s="1" t="s">
        <v>157</v>
      </c>
      <c r="B5" s="4" t="s">
        <v>158</v>
      </c>
    </row>
    <row r="6" spans="1:8" ht="14.4" thickBot="1" x14ac:dyDescent="0.3">
      <c r="A6" s="1"/>
      <c r="B6" s="4"/>
    </row>
    <row r="7" spans="1:8" ht="44.1" customHeight="1" x14ac:dyDescent="0.25">
      <c r="A7" s="171" t="s">
        <v>159</v>
      </c>
      <c r="B7" s="164" t="s">
        <v>7</v>
      </c>
      <c r="C7" s="164" t="s">
        <v>160</v>
      </c>
      <c r="D7" s="164" t="s">
        <v>9</v>
      </c>
      <c r="E7" s="175" t="s">
        <v>161</v>
      </c>
      <c r="F7" s="164" t="s">
        <v>10</v>
      </c>
      <c r="G7" s="6" t="s">
        <v>11</v>
      </c>
      <c r="H7" s="164" t="s">
        <v>12</v>
      </c>
    </row>
    <row r="8" spans="1:8" s="27" customFormat="1" ht="71.400000000000006" customHeight="1" thickBot="1" x14ac:dyDescent="0.35">
      <c r="A8" s="172"/>
      <c r="B8" s="165"/>
      <c r="C8" s="165"/>
      <c r="D8" s="165"/>
      <c r="E8" s="176"/>
      <c r="F8" s="165"/>
      <c r="G8" s="7">
        <v>21</v>
      </c>
      <c r="H8" s="165"/>
    </row>
    <row r="9" spans="1:8" s="2" customFormat="1" x14ac:dyDescent="0.25">
      <c r="A9" s="80" t="s">
        <v>13</v>
      </c>
      <c r="B9" s="82" t="s">
        <v>162</v>
      </c>
      <c r="C9" s="157">
        <v>2</v>
      </c>
      <c r="D9" s="9">
        <v>0</v>
      </c>
      <c r="E9" s="10" t="s">
        <v>163</v>
      </c>
      <c r="F9" s="10">
        <f t="shared" ref="F9:F19" si="0">C9*D9</f>
        <v>0</v>
      </c>
      <c r="G9" s="10">
        <f t="shared" ref="G9:G12" si="1">F9*0.01*$G$8</f>
        <v>0</v>
      </c>
      <c r="H9" s="10">
        <f t="shared" ref="H9:H12" si="2">F9+G9</f>
        <v>0</v>
      </c>
    </row>
    <row r="10" spans="1:8" s="2" customFormat="1" x14ac:dyDescent="0.25">
      <c r="A10" s="80" t="s">
        <v>164</v>
      </c>
      <c r="B10" s="51" t="s">
        <v>165</v>
      </c>
      <c r="C10" s="157">
        <v>10</v>
      </c>
      <c r="D10" s="10" t="s">
        <v>163</v>
      </c>
      <c r="E10" s="64">
        <v>0</v>
      </c>
      <c r="F10" s="10">
        <f>C10*E10</f>
        <v>0</v>
      </c>
      <c r="G10" s="10">
        <f t="shared" si="1"/>
        <v>0</v>
      </c>
      <c r="H10" s="10">
        <f t="shared" si="2"/>
        <v>0</v>
      </c>
    </row>
    <row r="11" spans="1:8" s="2" customFormat="1" x14ac:dyDescent="0.25">
      <c r="A11" s="80" t="s">
        <v>15</v>
      </c>
      <c r="B11" s="82" t="s">
        <v>166</v>
      </c>
      <c r="C11" s="157">
        <v>3</v>
      </c>
      <c r="D11" s="9">
        <v>0</v>
      </c>
      <c r="E11" s="10" t="s">
        <v>163</v>
      </c>
      <c r="F11" s="10">
        <f t="shared" si="0"/>
        <v>0</v>
      </c>
      <c r="G11" s="10">
        <f t="shared" si="1"/>
        <v>0</v>
      </c>
      <c r="H11" s="10">
        <f t="shared" si="2"/>
        <v>0</v>
      </c>
    </row>
    <row r="12" spans="1:8" s="2" customFormat="1" x14ac:dyDescent="0.25">
      <c r="A12" s="80" t="s">
        <v>167</v>
      </c>
      <c r="B12" s="51" t="s">
        <v>165</v>
      </c>
      <c r="C12" s="157">
        <v>16</v>
      </c>
      <c r="D12" s="10" t="s">
        <v>163</v>
      </c>
      <c r="E12" s="64">
        <v>0</v>
      </c>
      <c r="F12" s="10">
        <f>C12*E12</f>
        <v>0</v>
      </c>
      <c r="G12" s="10">
        <f t="shared" si="1"/>
        <v>0</v>
      </c>
      <c r="H12" s="10">
        <f t="shared" si="2"/>
        <v>0</v>
      </c>
    </row>
    <row r="13" spans="1:8" s="2" customFormat="1" x14ac:dyDescent="0.25">
      <c r="A13" s="80" t="s">
        <v>17</v>
      </c>
      <c r="B13" s="83" t="s">
        <v>168</v>
      </c>
      <c r="C13" s="157">
        <v>10</v>
      </c>
      <c r="D13" s="9">
        <v>0</v>
      </c>
      <c r="E13" s="10" t="s">
        <v>163</v>
      </c>
      <c r="F13" s="10">
        <f t="shared" si="0"/>
        <v>0</v>
      </c>
      <c r="G13" s="10">
        <f t="shared" ref="G13:G19" si="3">F13*0.01*$G$8</f>
        <v>0</v>
      </c>
      <c r="H13" s="10">
        <f t="shared" ref="H13:H19" si="4">F13+G13</f>
        <v>0</v>
      </c>
    </row>
    <row r="14" spans="1:8" s="2" customFormat="1" x14ac:dyDescent="0.25">
      <c r="A14" s="80" t="s">
        <v>169</v>
      </c>
      <c r="B14" s="51" t="s">
        <v>165</v>
      </c>
      <c r="C14" s="157">
        <v>54</v>
      </c>
      <c r="D14" s="10" t="s">
        <v>163</v>
      </c>
      <c r="E14" s="64">
        <v>0</v>
      </c>
      <c r="F14" s="10">
        <f>C14*E14</f>
        <v>0</v>
      </c>
      <c r="G14" s="10">
        <f>F14*0.01*$G$8</f>
        <v>0</v>
      </c>
      <c r="H14" s="10">
        <f>F14+G14</f>
        <v>0</v>
      </c>
    </row>
    <row r="15" spans="1:8" s="2" customFormat="1" x14ac:dyDescent="0.25">
      <c r="A15" s="80" t="s">
        <v>19</v>
      </c>
      <c r="B15" s="83" t="s">
        <v>170</v>
      </c>
      <c r="C15" s="157">
        <v>2</v>
      </c>
      <c r="D15" s="9">
        <v>0</v>
      </c>
      <c r="E15" s="10" t="s">
        <v>163</v>
      </c>
      <c r="F15" s="10">
        <f t="shared" si="0"/>
        <v>0</v>
      </c>
      <c r="G15" s="10">
        <f t="shared" si="3"/>
        <v>0</v>
      </c>
      <c r="H15" s="10">
        <f t="shared" si="4"/>
        <v>0</v>
      </c>
    </row>
    <row r="16" spans="1:8" s="2" customFormat="1" x14ac:dyDescent="0.25">
      <c r="A16" s="80" t="s">
        <v>171</v>
      </c>
      <c r="B16" s="51" t="s">
        <v>165</v>
      </c>
      <c r="C16" s="157">
        <v>10</v>
      </c>
      <c r="D16" s="10" t="s">
        <v>163</v>
      </c>
      <c r="E16" s="64">
        <v>0</v>
      </c>
      <c r="F16" s="10">
        <f>C16*E16</f>
        <v>0</v>
      </c>
      <c r="G16" s="10">
        <f>F16*0.01*$G$8</f>
        <v>0</v>
      </c>
      <c r="H16" s="10">
        <f>F16+G16</f>
        <v>0</v>
      </c>
    </row>
    <row r="17" spans="1:8" s="2" customFormat="1" x14ac:dyDescent="0.25">
      <c r="A17" s="80" t="s">
        <v>21</v>
      </c>
      <c r="B17" s="83" t="s">
        <v>172</v>
      </c>
      <c r="C17" s="157">
        <v>3</v>
      </c>
      <c r="D17" s="9">
        <v>0</v>
      </c>
      <c r="E17" s="10" t="s">
        <v>163</v>
      </c>
      <c r="F17" s="10">
        <f t="shared" si="0"/>
        <v>0</v>
      </c>
      <c r="G17" s="10">
        <f t="shared" si="3"/>
        <v>0</v>
      </c>
      <c r="H17" s="10">
        <f t="shared" si="4"/>
        <v>0</v>
      </c>
    </row>
    <row r="18" spans="1:8" s="2" customFormat="1" x14ac:dyDescent="0.25">
      <c r="A18" s="80" t="s">
        <v>173</v>
      </c>
      <c r="B18" s="51" t="s">
        <v>165</v>
      </c>
      <c r="C18" s="157">
        <v>16</v>
      </c>
      <c r="D18" s="10" t="s">
        <v>163</v>
      </c>
      <c r="E18" s="64">
        <v>0</v>
      </c>
      <c r="F18" s="10">
        <f>C18*E18</f>
        <v>0</v>
      </c>
      <c r="G18" s="10">
        <f>F18*0.01*$G$8</f>
        <v>0</v>
      </c>
      <c r="H18" s="10">
        <f>F18+G18</f>
        <v>0</v>
      </c>
    </row>
    <row r="19" spans="1:8" s="2" customFormat="1" x14ac:dyDescent="0.25">
      <c r="A19" s="80" t="s">
        <v>23</v>
      </c>
      <c r="B19" s="45" t="s">
        <v>174</v>
      </c>
      <c r="C19" s="157">
        <v>6</v>
      </c>
      <c r="D19" s="9">
        <v>0</v>
      </c>
      <c r="E19" s="10" t="s">
        <v>163</v>
      </c>
      <c r="F19" s="10">
        <f t="shared" si="0"/>
        <v>0</v>
      </c>
      <c r="G19" s="10">
        <f t="shared" si="3"/>
        <v>0</v>
      </c>
      <c r="H19" s="10">
        <f t="shared" si="4"/>
        <v>0</v>
      </c>
    </row>
    <row r="20" spans="1:8" s="2" customFormat="1" x14ac:dyDescent="0.25">
      <c r="A20" s="81" t="s">
        <v>175</v>
      </c>
      <c r="B20" s="156" t="s">
        <v>165</v>
      </c>
      <c r="C20" s="157">
        <v>32</v>
      </c>
      <c r="D20" s="10" t="s">
        <v>163</v>
      </c>
      <c r="E20" s="64">
        <v>0</v>
      </c>
      <c r="F20" s="10">
        <f>C20*E20</f>
        <v>0</v>
      </c>
      <c r="G20" s="10">
        <f>F20*0.01*$G$8</f>
        <v>0</v>
      </c>
      <c r="H20" s="10">
        <f>F20+G20</f>
        <v>0</v>
      </c>
    </row>
    <row r="21" spans="1:8" s="2" customFormat="1" ht="14.4" thickBot="1" x14ac:dyDescent="0.3">
      <c r="A21" s="13" t="s">
        <v>176</v>
      </c>
      <c r="B21" s="15"/>
      <c r="C21" s="13"/>
      <c r="D21" s="15"/>
      <c r="E21" s="14"/>
      <c r="F21" s="16">
        <f>F9+F11+F13+F15+F17+F19</f>
        <v>0</v>
      </c>
      <c r="G21" s="17">
        <f>G9+G11+G13+G15+G17+G19</f>
        <v>0</v>
      </c>
      <c r="H21" s="17">
        <f>H9+H11+H13+H15+H17+H19</f>
        <v>0</v>
      </c>
    </row>
    <row r="22" spans="1:8" ht="14.4" thickBot="1" x14ac:dyDescent="0.3">
      <c r="A22" s="13" t="s">
        <v>177</v>
      </c>
      <c r="B22" s="13"/>
      <c r="C22" s="13"/>
      <c r="D22" s="15"/>
      <c r="E22" s="14"/>
      <c r="F22" s="16">
        <f>SUM(F10:F10,F12:F12,F14:F14,F16:F16,F18:F18,F20:F20)</f>
        <v>0</v>
      </c>
      <c r="G22" s="17">
        <f>SUM(G10:G10,G12:G12,G14:G14,G16:G16,G18:G18,G20:G20)</f>
        <v>0</v>
      </c>
      <c r="H22" s="17">
        <f>SUM(H10:H10,H12:H12,H14:H14,H16:H16,H18:H18,H20:H20)</f>
        <v>0</v>
      </c>
    </row>
    <row r="23" spans="1:8" ht="15" customHeight="1" thickBot="1" x14ac:dyDescent="0.3">
      <c r="A23" s="173" t="s">
        <v>178</v>
      </c>
      <c r="B23" s="174"/>
      <c r="C23" s="13"/>
      <c r="D23" s="15"/>
      <c r="E23" s="14"/>
      <c r="F23" s="16">
        <f>F21+F22</f>
        <v>0</v>
      </c>
      <c r="G23" s="17">
        <f>G21+G22</f>
        <v>0</v>
      </c>
      <c r="H23" s="17">
        <f>H21+H22</f>
        <v>0</v>
      </c>
    </row>
    <row r="24" spans="1:8" x14ac:dyDescent="0.25">
      <c r="A24" s="18" t="s">
        <v>30</v>
      </c>
    </row>
    <row r="26" spans="1:8" x14ac:dyDescent="0.25">
      <c r="A26" s="139" t="s">
        <v>31</v>
      </c>
    </row>
    <row r="27" spans="1:8" x14ac:dyDescent="0.25">
      <c r="A27" s="140" t="s">
        <v>32</v>
      </c>
    </row>
    <row r="28" spans="1:8" x14ac:dyDescent="0.25">
      <c r="A28" s="140" t="s">
        <v>179</v>
      </c>
    </row>
    <row r="29" spans="1:8" x14ac:dyDescent="0.25">
      <c r="A29" s="141" t="s">
        <v>33</v>
      </c>
    </row>
    <row r="30" spans="1:8" x14ac:dyDescent="0.25">
      <c r="A30" s="141" t="s">
        <v>34</v>
      </c>
    </row>
    <row r="31" spans="1:8" x14ac:dyDescent="0.25">
      <c r="A31" s="141" t="s">
        <v>35</v>
      </c>
    </row>
    <row r="32" spans="1:8" x14ac:dyDescent="0.25">
      <c r="A32" s="141" t="s">
        <v>180</v>
      </c>
    </row>
    <row r="33" spans="1:1" x14ac:dyDescent="0.25">
      <c r="A33" s="142" t="s">
        <v>181</v>
      </c>
    </row>
    <row r="34" spans="1:1" x14ac:dyDescent="0.25">
      <c r="A34" s="142" t="s">
        <v>182</v>
      </c>
    </row>
    <row r="35" spans="1:1" x14ac:dyDescent="0.25">
      <c r="A35" s="138" t="s">
        <v>183</v>
      </c>
    </row>
  </sheetData>
  <sheetProtection formatCells="0" formatColumns="0" formatRows="0"/>
  <protectedRanges>
    <protectedRange sqref="E9 E21 E19 E17 E15 E13 E11 F9:H23 D9:D21" name="ceny"/>
    <protectedRange sqref="G8" name="dph"/>
    <protectedRange sqref="B4" name="nazev"/>
    <protectedRange sqref="E12 E10 E18 E14 E16 E20" name="ceny jednotkové 2"/>
  </protectedRanges>
  <mergeCells count="8">
    <mergeCell ref="F7:F8"/>
    <mergeCell ref="H7:H8"/>
    <mergeCell ref="A23:B23"/>
    <mergeCell ref="E7:E8"/>
    <mergeCell ref="A7:A8"/>
    <mergeCell ref="B7:B8"/>
    <mergeCell ref="C7:C8"/>
    <mergeCell ref="D7:D8"/>
  </mergeCells>
  <pageMargins left="0.25" right="0.25" top="0.75" bottom="0.75" header="0.3" footer="0.3"/>
  <pageSetup paperSize="9" scale="7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pageSetUpPr fitToPage="1"/>
  </sheetPr>
  <dimension ref="A1:AB55"/>
  <sheetViews>
    <sheetView zoomScale="70" zoomScaleNormal="70" workbookViewId="0">
      <selection activeCell="D30" sqref="D30"/>
    </sheetView>
  </sheetViews>
  <sheetFormatPr defaultColWidth="9.33203125" defaultRowHeight="13.8" x14ac:dyDescent="0.25"/>
  <cols>
    <col min="1" max="1" width="10.6640625" style="3" customWidth="1"/>
    <col min="2" max="2" width="79.33203125" style="3" customWidth="1"/>
    <col min="3" max="3" width="22" style="3" customWidth="1"/>
    <col min="4" max="4" width="19.5546875" style="3" customWidth="1"/>
    <col min="5" max="6" width="20.6640625" style="3" customWidth="1"/>
    <col min="7" max="7" width="15.5546875" style="3" customWidth="1"/>
    <col min="8" max="8" width="20.6640625" style="2" customWidth="1"/>
    <col min="9" max="9" width="27.6640625" style="2" customWidth="1"/>
    <col min="10" max="10" width="28.5546875" style="3" customWidth="1"/>
    <col min="11" max="11" width="15.44140625" style="3" customWidth="1"/>
    <col min="12" max="12" width="17" style="3" customWidth="1"/>
    <col min="13" max="13" width="18.6640625" style="3" customWidth="1"/>
    <col min="14" max="23" width="15.33203125" style="3" customWidth="1"/>
    <col min="24" max="24" width="17.6640625" style="3" customWidth="1"/>
    <col min="25" max="25" width="15.33203125" style="3" customWidth="1"/>
    <col min="26" max="26" width="17.6640625" style="3" customWidth="1"/>
    <col min="27" max="27" width="14.6640625" style="3" customWidth="1"/>
    <col min="28" max="28" width="19.33203125" style="3" customWidth="1"/>
    <col min="29" max="29" width="20.33203125" style="3" customWidth="1"/>
    <col min="30" max="16384" width="9.33203125" style="3"/>
  </cols>
  <sheetData>
    <row r="1" spans="1:28" x14ac:dyDescent="0.25">
      <c r="A1" s="1" t="s">
        <v>0</v>
      </c>
      <c r="E1" s="1"/>
      <c r="F1" s="1"/>
      <c r="G1" s="1"/>
      <c r="AB1" s="2"/>
    </row>
    <row r="2" spans="1:28" x14ac:dyDescent="0.25">
      <c r="A2" s="3" t="s">
        <v>1</v>
      </c>
      <c r="E2" s="5"/>
      <c r="F2" s="5"/>
      <c r="G2" s="5"/>
      <c r="H2" s="3"/>
      <c r="I2" s="4"/>
      <c r="AB2" s="2"/>
    </row>
    <row r="3" spans="1:28" x14ac:dyDescent="0.25">
      <c r="E3" s="5"/>
      <c r="F3" s="5"/>
      <c r="G3" s="5"/>
      <c r="H3" s="3"/>
      <c r="I3" s="4"/>
      <c r="AB3" s="2"/>
    </row>
    <row r="4" spans="1:28" x14ac:dyDescent="0.25">
      <c r="A4" s="1" t="s">
        <v>2</v>
      </c>
      <c r="B4" s="50" t="str">
        <f>'[2]1-wifi_kupni'!B4</f>
        <v>Vyplnit obchodní název dodavatele</v>
      </c>
      <c r="C4" s="50"/>
      <c r="D4" s="50"/>
      <c r="F4" s="1"/>
      <c r="G4" s="1"/>
      <c r="AB4" s="2"/>
    </row>
    <row r="5" spans="1:28" x14ac:dyDescent="0.25">
      <c r="A5" s="1" t="s">
        <v>157</v>
      </c>
      <c r="B5" s="4" t="s">
        <v>158</v>
      </c>
      <c r="C5" s="4"/>
      <c r="D5" s="4"/>
      <c r="E5" s="4"/>
      <c r="F5" s="4"/>
      <c r="G5" s="4"/>
      <c r="H5" s="1"/>
      <c r="I5" s="1"/>
      <c r="AB5" s="2"/>
    </row>
    <row r="6" spans="1:28" ht="14.4" thickBot="1" x14ac:dyDescent="0.3">
      <c r="H6" s="3"/>
      <c r="I6" s="3"/>
      <c r="AB6" s="2"/>
    </row>
    <row r="7" spans="1:28" ht="32.4" customHeight="1" x14ac:dyDescent="0.25">
      <c r="A7" s="171" t="s">
        <v>184</v>
      </c>
      <c r="B7" s="181" t="s">
        <v>185</v>
      </c>
      <c r="C7" s="178" t="s">
        <v>186</v>
      </c>
      <c r="D7" s="178" t="s">
        <v>187</v>
      </c>
      <c r="E7" s="178" t="s">
        <v>188</v>
      </c>
      <c r="F7" s="178" t="s">
        <v>189</v>
      </c>
      <c r="G7" s="6" t="s">
        <v>190</v>
      </c>
      <c r="H7" s="178" t="s">
        <v>191</v>
      </c>
      <c r="I7" s="164" t="s">
        <v>192</v>
      </c>
      <c r="J7" s="164" t="s">
        <v>193</v>
      </c>
      <c r="AB7" s="2"/>
    </row>
    <row r="8" spans="1:28" ht="94.2" customHeight="1" thickBot="1" x14ac:dyDescent="0.3">
      <c r="A8" s="180"/>
      <c r="B8" s="182"/>
      <c r="C8" s="179"/>
      <c r="D8" s="179"/>
      <c r="E8" s="179"/>
      <c r="F8" s="179"/>
      <c r="G8" s="71">
        <v>21</v>
      </c>
      <c r="H8" s="179"/>
      <c r="I8" s="177"/>
      <c r="J8" s="177"/>
    </row>
    <row r="9" spans="1:28" ht="13.95" customHeight="1" x14ac:dyDescent="0.25">
      <c r="A9" s="72" t="s">
        <v>164</v>
      </c>
      <c r="B9" s="73" t="s">
        <v>194</v>
      </c>
      <c r="C9" s="190">
        <f>2*20</f>
        <v>40</v>
      </c>
      <c r="D9" s="191" t="s">
        <v>163</v>
      </c>
      <c r="E9" s="74">
        <v>0</v>
      </c>
      <c r="F9" s="75" t="s">
        <v>163</v>
      </c>
      <c r="G9" s="76">
        <f>E9*0.01*$G$8</f>
        <v>0</v>
      </c>
      <c r="H9" s="85">
        <f>E9+G9</f>
        <v>0</v>
      </c>
      <c r="I9" s="89">
        <f>C9*E9</f>
        <v>0</v>
      </c>
      <c r="J9" s="77">
        <f>C9*H9</f>
        <v>0</v>
      </c>
    </row>
    <row r="10" spans="1:28" ht="13.95" customHeight="1" x14ac:dyDescent="0.25">
      <c r="A10" s="78" t="s">
        <v>195</v>
      </c>
      <c r="B10" s="62" t="s">
        <v>196</v>
      </c>
      <c r="C10" s="192" t="s">
        <v>163</v>
      </c>
      <c r="D10" s="192">
        <v>1</v>
      </c>
      <c r="E10" s="62" t="s">
        <v>163</v>
      </c>
      <c r="F10" s="64">
        <v>0</v>
      </c>
      <c r="G10" s="55">
        <f>F10*0.01*$G$8</f>
        <v>0</v>
      </c>
      <c r="H10" s="86">
        <f>F10+G10</f>
        <v>0</v>
      </c>
      <c r="I10" s="88">
        <f>D10*F10*12</f>
        <v>0</v>
      </c>
      <c r="J10" s="67">
        <f>D10*H10*12</f>
        <v>0</v>
      </c>
    </row>
    <row r="11" spans="1:28" ht="13.95" customHeight="1" x14ac:dyDescent="0.25">
      <c r="A11" s="78" t="s">
        <v>197</v>
      </c>
      <c r="B11" s="62" t="s">
        <v>198</v>
      </c>
      <c r="C11" s="192" t="s">
        <v>163</v>
      </c>
      <c r="D11" s="192">
        <v>1</v>
      </c>
      <c r="E11" s="62" t="s">
        <v>163</v>
      </c>
      <c r="F11" s="64">
        <v>0</v>
      </c>
      <c r="G11" s="55">
        <f>F11*0.01*$G$8</f>
        <v>0</v>
      </c>
      <c r="H11" s="86">
        <f>F11+G11</f>
        <v>0</v>
      </c>
      <c r="I11" s="88">
        <f>D11*F11*12</f>
        <v>0</v>
      </c>
      <c r="J11" s="67">
        <f>D11*H11*12</f>
        <v>0</v>
      </c>
    </row>
    <row r="12" spans="1:28" ht="14.7" customHeight="1" x14ac:dyDescent="0.25">
      <c r="A12" s="79" t="s">
        <v>167</v>
      </c>
      <c r="B12" s="63" t="s">
        <v>199</v>
      </c>
      <c r="C12" s="193">
        <f>3*20</f>
        <v>60</v>
      </c>
      <c r="D12" s="192" t="s">
        <v>163</v>
      </c>
      <c r="E12" s="54">
        <v>0</v>
      </c>
      <c r="F12" s="62" t="s">
        <v>163</v>
      </c>
      <c r="G12" s="55">
        <f>E12*0.01*$G$8</f>
        <v>0</v>
      </c>
      <c r="H12" s="86">
        <f>E12+G12</f>
        <v>0</v>
      </c>
      <c r="I12" s="88">
        <f t="shared" ref="I12:I24" si="0">C12*E12</f>
        <v>0</v>
      </c>
      <c r="J12" s="67">
        <f>C12*H12</f>
        <v>0</v>
      </c>
    </row>
    <row r="13" spans="1:28" ht="14.7" customHeight="1" x14ac:dyDescent="0.25">
      <c r="A13" s="78" t="s">
        <v>200</v>
      </c>
      <c r="B13" s="62" t="s">
        <v>201</v>
      </c>
      <c r="C13" s="192" t="s">
        <v>163</v>
      </c>
      <c r="D13" s="192">
        <v>1</v>
      </c>
      <c r="E13" s="62" t="s">
        <v>163</v>
      </c>
      <c r="F13" s="64">
        <v>0</v>
      </c>
      <c r="G13" s="55">
        <f>F13*0.01*$G$8</f>
        <v>0</v>
      </c>
      <c r="H13" s="86">
        <f>F13+G13</f>
        <v>0</v>
      </c>
      <c r="I13" s="88">
        <f t="shared" ref="I13:I14" si="1">D13*F13*12</f>
        <v>0</v>
      </c>
      <c r="J13" s="67">
        <f>D13*H13*12</f>
        <v>0</v>
      </c>
    </row>
    <row r="14" spans="1:28" ht="14.7" customHeight="1" x14ac:dyDescent="0.25">
      <c r="A14" s="78" t="s">
        <v>202</v>
      </c>
      <c r="B14" s="62" t="s">
        <v>203</v>
      </c>
      <c r="C14" s="192" t="s">
        <v>163</v>
      </c>
      <c r="D14" s="192">
        <v>1</v>
      </c>
      <c r="E14" s="62" t="s">
        <v>163</v>
      </c>
      <c r="F14" s="64">
        <v>0</v>
      </c>
      <c r="G14" s="55">
        <f>F14*0.01*$G$8</f>
        <v>0</v>
      </c>
      <c r="H14" s="86">
        <f>F14+G14</f>
        <v>0</v>
      </c>
      <c r="I14" s="88">
        <f t="shared" si="1"/>
        <v>0</v>
      </c>
      <c r="J14" s="67">
        <f>D14*H14*12</f>
        <v>0</v>
      </c>
    </row>
    <row r="15" spans="1:28" ht="14.7" customHeight="1" x14ac:dyDescent="0.25">
      <c r="A15" s="79" t="s">
        <v>169</v>
      </c>
      <c r="B15" s="63" t="s">
        <v>204</v>
      </c>
      <c r="C15" s="193">
        <f>10*30</f>
        <v>300</v>
      </c>
      <c r="D15" s="192" t="s">
        <v>163</v>
      </c>
      <c r="E15" s="54">
        <v>0</v>
      </c>
      <c r="F15" s="62" t="s">
        <v>163</v>
      </c>
      <c r="G15" s="55">
        <f>E15*0.01*$G$8</f>
        <v>0</v>
      </c>
      <c r="H15" s="86">
        <f>E15+G15</f>
        <v>0</v>
      </c>
      <c r="I15" s="88">
        <f t="shared" si="0"/>
        <v>0</v>
      </c>
      <c r="J15" s="67">
        <f>C15*H15</f>
        <v>0</v>
      </c>
    </row>
    <row r="16" spans="1:28" ht="14.7" customHeight="1" x14ac:dyDescent="0.25">
      <c r="A16" s="78" t="s">
        <v>205</v>
      </c>
      <c r="B16" s="62" t="s">
        <v>206</v>
      </c>
      <c r="C16" s="192" t="s">
        <v>163</v>
      </c>
      <c r="D16" s="192">
        <v>5</v>
      </c>
      <c r="E16" s="62" t="s">
        <v>163</v>
      </c>
      <c r="F16" s="64">
        <v>0</v>
      </c>
      <c r="G16" s="55">
        <f>F16*0.01*$G$8</f>
        <v>0</v>
      </c>
      <c r="H16" s="86">
        <f>F16+G16</f>
        <v>0</v>
      </c>
      <c r="I16" s="88">
        <f t="shared" ref="I16:I17" si="2">D16*F16*12</f>
        <v>0</v>
      </c>
      <c r="J16" s="67">
        <f t="shared" ref="J16:J17" si="3">D16*H16*12</f>
        <v>0</v>
      </c>
    </row>
    <row r="17" spans="1:10" ht="14.7" customHeight="1" x14ac:dyDescent="0.25">
      <c r="A17" s="78" t="s">
        <v>207</v>
      </c>
      <c r="B17" s="62" t="s">
        <v>208</v>
      </c>
      <c r="C17" s="192" t="s">
        <v>163</v>
      </c>
      <c r="D17" s="192">
        <v>1</v>
      </c>
      <c r="E17" s="62" t="s">
        <v>163</v>
      </c>
      <c r="F17" s="64">
        <v>0</v>
      </c>
      <c r="G17" s="55">
        <f>F17*0.01*$G$8</f>
        <v>0</v>
      </c>
      <c r="H17" s="86">
        <f>F17+G17</f>
        <v>0</v>
      </c>
      <c r="I17" s="88">
        <f t="shared" si="2"/>
        <v>0</v>
      </c>
      <c r="J17" s="67">
        <f t="shared" si="3"/>
        <v>0</v>
      </c>
    </row>
    <row r="18" spans="1:10" ht="14.7" customHeight="1" x14ac:dyDescent="0.25">
      <c r="A18" s="79" t="s">
        <v>171</v>
      </c>
      <c r="B18" s="63" t="s">
        <v>209</v>
      </c>
      <c r="C18" s="193">
        <f>2*30</f>
        <v>60</v>
      </c>
      <c r="D18" s="192" t="s">
        <v>163</v>
      </c>
      <c r="E18" s="54">
        <v>0</v>
      </c>
      <c r="F18" s="62" t="s">
        <v>163</v>
      </c>
      <c r="G18" s="55">
        <f>E18*0.01*$G$8</f>
        <v>0</v>
      </c>
      <c r="H18" s="86">
        <f>E18+G18</f>
        <v>0</v>
      </c>
      <c r="I18" s="88">
        <f t="shared" si="0"/>
        <v>0</v>
      </c>
      <c r="J18" s="67">
        <f>C18*H18</f>
        <v>0</v>
      </c>
    </row>
    <row r="19" spans="1:10" ht="14.7" customHeight="1" x14ac:dyDescent="0.25">
      <c r="A19" s="78" t="s">
        <v>210</v>
      </c>
      <c r="B19" s="62" t="s">
        <v>211</v>
      </c>
      <c r="C19" s="192" t="s">
        <v>163</v>
      </c>
      <c r="D19" s="192">
        <v>1</v>
      </c>
      <c r="E19" s="62" t="s">
        <v>163</v>
      </c>
      <c r="F19" s="64">
        <v>0</v>
      </c>
      <c r="G19" s="55">
        <f>F19*0.01*$G$8</f>
        <v>0</v>
      </c>
      <c r="H19" s="86">
        <f>F19+G19</f>
        <v>0</v>
      </c>
      <c r="I19" s="88">
        <f t="shared" ref="I19:I20" si="4">D19*F19*12</f>
        <v>0</v>
      </c>
      <c r="J19" s="67">
        <f t="shared" ref="J19:J20" si="5">D19*H19*12</f>
        <v>0</v>
      </c>
    </row>
    <row r="20" spans="1:10" ht="14.7" customHeight="1" x14ac:dyDescent="0.25">
      <c r="A20" s="78" t="s">
        <v>212</v>
      </c>
      <c r="B20" s="62" t="s">
        <v>213</v>
      </c>
      <c r="C20" s="192" t="s">
        <v>163</v>
      </c>
      <c r="D20" s="192">
        <v>1</v>
      </c>
      <c r="E20" s="62" t="s">
        <v>163</v>
      </c>
      <c r="F20" s="64">
        <v>0</v>
      </c>
      <c r="G20" s="55">
        <f>F20*0.01*$G$8</f>
        <v>0</v>
      </c>
      <c r="H20" s="86">
        <f>F20+G20</f>
        <v>0</v>
      </c>
      <c r="I20" s="88">
        <f t="shared" si="4"/>
        <v>0</v>
      </c>
      <c r="J20" s="67">
        <f t="shared" si="5"/>
        <v>0</v>
      </c>
    </row>
    <row r="21" spans="1:10" ht="14.7" customHeight="1" x14ac:dyDescent="0.25">
      <c r="A21" s="79" t="s">
        <v>173</v>
      </c>
      <c r="B21" s="63" t="s">
        <v>214</v>
      </c>
      <c r="C21" s="193">
        <f>3*50</f>
        <v>150</v>
      </c>
      <c r="D21" s="192" t="s">
        <v>163</v>
      </c>
      <c r="E21" s="54">
        <v>0</v>
      </c>
      <c r="F21" s="62" t="s">
        <v>163</v>
      </c>
      <c r="G21" s="55">
        <f>E21*0.01*$G$8</f>
        <v>0</v>
      </c>
      <c r="H21" s="86">
        <f>E21+G21</f>
        <v>0</v>
      </c>
      <c r="I21" s="88">
        <f t="shared" si="0"/>
        <v>0</v>
      </c>
      <c r="J21" s="67">
        <f>C21*H21</f>
        <v>0</v>
      </c>
    </row>
    <row r="22" spans="1:10" ht="14.7" customHeight="1" x14ac:dyDescent="0.25">
      <c r="A22" s="78" t="s">
        <v>215</v>
      </c>
      <c r="B22" s="62" t="s">
        <v>216</v>
      </c>
      <c r="C22" s="192" t="s">
        <v>163</v>
      </c>
      <c r="D22" s="192">
        <v>1</v>
      </c>
      <c r="E22" s="62" t="s">
        <v>163</v>
      </c>
      <c r="F22" s="64">
        <v>0</v>
      </c>
      <c r="G22" s="55">
        <f>F22*0.01*$G$8</f>
        <v>0</v>
      </c>
      <c r="H22" s="86">
        <f>F22+G22</f>
        <v>0</v>
      </c>
      <c r="I22" s="88">
        <f t="shared" ref="I22:I23" si="6">D22*F22*12</f>
        <v>0</v>
      </c>
      <c r="J22" s="67">
        <f t="shared" ref="J22:J23" si="7">D22*H22*12</f>
        <v>0</v>
      </c>
    </row>
    <row r="23" spans="1:10" ht="14.7" customHeight="1" x14ac:dyDescent="0.25">
      <c r="A23" s="78" t="s">
        <v>217</v>
      </c>
      <c r="B23" s="62" t="s">
        <v>218</v>
      </c>
      <c r="C23" s="192" t="s">
        <v>163</v>
      </c>
      <c r="D23" s="192">
        <v>1</v>
      </c>
      <c r="E23" s="62" t="s">
        <v>163</v>
      </c>
      <c r="F23" s="64">
        <v>0</v>
      </c>
      <c r="G23" s="55">
        <f>F23*0.01*$G$8</f>
        <v>0</v>
      </c>
      <c r="H23" s="86">
        <f>F23+G23</f>
        <v>0</v>
      </c>
      <c r="I23" s="88">
        <f t="shared" si="6"/>
        <v>0</v>
      </c>
      <c r="J23" s="67">
        <f t="shared" si="7"/>
        <v>0</v>
      </c>
    </row>
    <row r="24" spans="1:10" ht="14.7" customHeight="1" x14ac:dyDescent="0.25">
      <c r="A24" s="79" t="s">
        <v>175</v>
      </c>
      <c r="B24" s="62" t="s">
        <v>219</v>
      </c>
      <c r="C24" s="192">
        <f>6*10</f>
        <v>60</v>
      </c>
      <c r="D24" s="192" t="s">
        <v>163</v>
      </c>
      <c r="E24" s="54">
        <v>0</v>
      </c>
      <c r="F24" s="62" t="s">
        <v>163</v>
      </c>
      <c r="G24" s="55">
        <f>E24*0.01*$G$8</f>
        <v>0</v>
      </c>
      <c r="H24" s="86">
        <f>E24+G24</f>
        <v>0</v>
      </c>
      <c r="I24" s="88">
        <f t="shared" si="0"/>
        <v>0</v>
      </c>
      <c r="J24" s="67">
        <f>C24*H24</f>
        <v>0</v>
      </c>
    </row>
    <row r="25" spans="1:10" ht="14.7" customHeight="1" x14ac:dyDescent="0.25">
      <c r="A25" s="78" t="s">
        <v>220</v>
      </c>
      <c r="B25" s="62" t="s">
        <v>221</v>
      </c>
      <c r="C25" s="192" t="s">
        <v>163</v>
      </c>
      <c r="D25" s="192">
        <v>3</v>
      </c>
      <c r="E25" s="62" t="s">
        <v>163</v>
      </c>
      <c r="F25" s="64">
        <v>0</v>
      </c>
      <c r="G25" s="55">
        <f>F25*0.01*$G$8</f>
        <v>0</v>
      </c>
      <c r="H25" s="86">
        <f>F25+G25</f>
        <v>0</v>
      </c>
      <c r="I25" s="88">
        <f t="shared" ref="I25:I26" si="8">D25*F25*12</f>
        <v>0</v>
      </c>
      <c r="J25" s="67">
        <f t="shared" ref="J25:J26" si="9">D25*H25*12</f>
        <v>0</v>
      </c>
    </row>
    <row r="26" spans="1:10" ht="14.7" customHeight="1" x14ac:dyDescent="0.25">
      <c r="A26" s="84" t="s">
        <v>222</v>
      </c>
      <c r="B26" s="65" t="s">
        <v>223</v>
      </c>
      <c r="C26" s="194" t="s">
        <v>163</v>
      </c>
      <c r="D26" s="194">
        <v>1</v>
      </c>
      <c r="E26" s="65" t="s">
        <v>163</v>
      </c>
      <c r="F26" s="64">
        <v>0</v>
      </c>
      <c r="G26" s="66">
        <f>F26*0.01*$G$8</f>
        <v>0</v>
      </c>
      <c r="H26" s="87">
        <f>F26+G26</f>
        <v>0</v>
      </c>
      <c r="I26" s="90">
        <f t="shared" si="8"/>
        <v>0</v>
      </c>
      <c r="J26" s="68">
        <f t="shared" si="9"/>
        <v>0</v>
      </c>
    </row>
    <row r="27" spans="1:10" ht="8.4" customHeight="1" x14ac:dyDescent="0.25">
      <c r="A27" s="91"/>
      <c r="F27" s="92"/>
      <c r="G27" s="92"/>
      <c r="H27" s="93"/>
      <c r="I27" s="93"/>
      <c r="J27" s="106"/>
    </row>
    <row r="28" spans="1:10" ht="14.7" customHeight="1" x14ac:dyDescent="0.25">
      <c r="A28" s="91"/>
      <c r="F28" s="92"/>
      <c r="G28" s="92"/>
      <c r="H28" s="94" t="s">
        <v>224</v>
      </c>
      <c r="I28" s="104">
        <f>SUM(I9:I10,I12:I13,I15:I16,I18:I19,I21:I22,I24:I25)</f>
        <v>0</v>
      </c>
      <c r="J28" s="95">
        <f>SUM(J9:J10,J12:J13,J15:J16,J18:J19,J21:J22,J24:J25)</f>
        <v>0</v>
      </c>
    </row>
    <row r="29" spans="1:10" ht="14.7" customHeight="1" x14ac:dyDescent="0.25">
      <c r="A29" s="91"/>
      <c r="F29" s="92"/>
      <c r="G29" s="92"/>
      <c r="H29" s="96" t="s">
        <v>225</v>
      </c>
      <c r="I29" s="97">
        <f t="shared" ref="I29:J31" si="10">SUM(I9,I12,I15,I18,I21,I24)</f>
        <v>0</v>
      </c>
      <c r="J29" s="97">
        <f t="shared" si="10"/>
        <v>0</v>
      </c>
    </row>
    <row r="30" spans="1:10" ht="14.7" customHeight="1" x14ac:dyDescent="0.25">
      <c r="A30" s="91"/>
      <c r="F30" s="92"/>
      <c r="G30" s="92"/>
      <c r="H30" s="96" t="s">
        <v>226</v>
      </c>
      <c r="I30" s="97">
        <f t="shared" si="10"/>
        <v>0</v>
      </c>
      <c r="J30" s="97">
        <f t="shared" si="10"/>
        <v>0</v>
      </c>
    </row>
    <row r="31" spans="1:10" ht="14.7" customHeight="1" x14ac:dyDescent="0.25">
      <c r="A31" s="91"/>
      <c r="F31" s="92"/>
      <c r="G31" s="92"/>
      <c r="H31" s="98" t="s">
        <v>227</v>
      </c>
      <c r="I31" s="105">
        <f t="shared" si="10"/>
        <v>0</v>
      </c>
      <c r="J31" s="97">
        <f t="shared" si="10"/>
        <v>0</v>
      </c>
    </row>
    <row r="32" spans="1:10" ht="14.7" customHeight="1" x14ac:dyDescent="0.3">
      <c r="A32" s="91"/>
      <c r="F32" s="92"/>
      <c r="G32" s="92"/>
      <c r="H32" s="99" t="s">
        <v>228</v>
      </c>
      <c r="I32" s="100">
        <f>SUM(I11,I14,I17,I20,I23,I26)</f>
        <v>0</v>
      </c>
      <c r="J32" s="100">
        <f>SUM(J11,J14,J17,J20,J23,J26)</f>
        <v>0</v>
      </c>
    </row>
    <row r="33" spans="1:25" ht="18.600000000000001" customHeight="1" thickBot="1" x14ac:dyDescent="0.3">
      <c r="H33" s="103" t="s">
        <v>229</v>
      </c>
      <c r="I33" s="101">
        <f>SUM(I9:I26)</f>
        <v>0</v>
      </c>
      <c r="J33" s="102">
        <f>SUM(J9:J26)</f>
        <v>0</v>
      </c>
    </row>
    <row r="34" spans="1:25" ht="15" customHeight="1" thickBot="1" x14ac:dyDescent="0.3">
      <c r="A34" s="61"/>
      <c r="B34" s="61"/>
      <c r="C34" s="61"/>
      <c r="D34" s="61"/>
      <c r="E34" s="1"/>
      <c r="F34" s="2"/>
      <c r="H34" s="136" t="s">
        <v>230</v>
      </c>
      <c r="I34" s="137">
        <f>I33*7</f>
        <v>0</v>
      </c>
      <c r="J34" s="135">
        <f>J33*7</f>
        <v>0</v>
      </c>
    </row>
    <row r="35" spans="1:25" s="2" customFormat="1" ht="15" customHeight="1" x14ac:dyDescent="0.25">
      <c r="A35" s="139" t="s">
        <v>31</v>
      </c>
      <c r="B35" s="3"/>
      <c r="C35" s="3"/>
      <c r="D35" s="3"/>
      <c r="E35" s="19"/>
      <c r="F35" s="19"/>
      <c r="G35" s="19"/>
      <c r="I35" s="56"/>
      <c r="J35" s="56"/>
      <c r="K35" s="56"/>
      <c r="L35" s="56"/>
      <c r="M35" s="56"/>
      <c r="N35" s="57"/>
      <c r="O35" s="57"/>
      <c r="P35" s="57"/>
      <c r="Q35" s="57"/>
      <c r="R35" s="57"/>
      <c r="S35" s="57"/>
      <c r="T35" s="57"/>
      <c r="U35" s="57"/>
      <c r="V35" s="57"/>
      <c r="W35" s="57"/>
      <c r="X35" s="57"/>
      <c r="Y35" s="57"/>
    </row>
    <row r="36" spans="1:25" s="2" customFormat="1" ht="15" customHeight="1" x14ac:dyDescent="0.25">
      <c r="A36" s="140" t="s">
        <v>32</v>
      </c>
      <c r="B36" s="3"/>
      <c r="C36" s="3"/>
      <c r="D36" s="3"/>
      <c r="E36" s="19"/>
      <c r="F36" s="19"/>
      <c r="G36" s="19"/>
      <c r="I36" s="56"/>
      <c r="J36" s="56"/>
      <c r="K36" s="56"/>
      <c r="L36" s="56"/>
      <c r="M36" s="56"/>
      <c r="N36" s="57"/>
      <c r="O36" s="57"/>
      <c r="P36" s="57"/>
      <c r="Q36" s="57"/>
      <c r="R36" s="57"/>
      <c r="S36" s="57"/>
      <c r="T36" s="57"/>
      <c r="U36" s="57"/>
      <c r="V36" s="57"/>
      <c r="W36" s="57"/>
      <c r="X36" s="57"/>
      <c r="Y36" s="57"/>
    </row>
    <row r="37" spans="1:25" s="2" customFormat="1" ht="15" customHeight="1" x14ac:dyDescent="0.25">
      <c r="A37" s="141" t="s">
        <v>231</v>
      </c>
      <c r="B37" s="3"/>
      <c r="C37" s="3"/>
      <c r="D37" s="3"/>
      <c r="E37" s="1"/>
      <c r="F37" s="1"/>
      <c r="G37" s="1"/>
      <c r="J37" s="56"/>
      <c r="K37" s="56"/>
      <c r="L37" s="56"/>
      <c r="M37" s="56"/>
      <c r="N37" s="57"/>
      <c r="O37" s="57"/>
      <c r="P37" s="57"/>
      <c r="Q37" s="57"/>
      <c r="R37" s="57"/>
      <c r="S37" s="57"/>
      <c r="T37" s="57"/>
      <c r="U37" s="57"/>
      <c r="V37" s="57"/>
      <c r="W37" s="57"/>
      <c r="X37" s="57"/>
      <c r="Y37" s="57"/>
    </row>
    <row r="38" spans="1:25" s="2" customFormat="1" ht="15" customHeight="1" x14ac:dyDescent="0.25">
      <c r="A38" s="141" t="s">
        <v>232</v>
      </c>
      <c r="B38" s="3"/>
      <c r="C38" s="3"/>
      <c r="D38" s="3"/>
      <c r="E38" s="1"/>
      <c r="F38" s="1"/>
      <c r="G38" s="1"/>
      <c r="J38" s="56"/>
      <c r="K38" s="56"/>
      <c r="L38" s="56"/>
      <c r="M38" s="56"/>
      <c r="N38" s="57"/>
      <c r="O38" s="57"/>
      <c r="P38" s="57"/>
      <c r="Q38" s="57"/>
      <c r="R38" s="57"/>
      <c r="S38" s="57"/>
      <c r="T38" s="57"/>
      <c r="U38" s="57"/>
      <c r="V38" s="57"/>
      <c r="W38" s="57"/>
      <c r="X38" s="57"/>
      <c r="Y38" s="57"/>
    </row>
    <row r="39" spans="1:25" s="2" customFormat="1" ht="15" customHeight="1" x14ac:dyDescent="0.25">
      <c r="A39" s="141" t="s">
        <v>233</v>
      </c>
      <c r="B39" s="3"/>
      <c r="C39" s="3"/>
      <c r="D39" s="3"/>
      <c r="E39" s="1"/>
      <c r="F39" s="1"/>
      <c r="G39" s="1"/>
      <c r="H39" s="1"/>
      <c r="J39" s="56"/>
      <c r="K39" s="56"/>
      <c r="L39" s="56"/>
      <c r="M39" s="56"/>
      <c r="N39" s="57"/>
      <c r="O39" s="57"/>
      <c r="P39" s="57"/>
      <c r="Q39" s="57"/>
      <c r="R39" s="57"/>
      <c r="S39" s="57"/>
      <c r="T39" s="57"/>
      <c r="U39" s="57"/>
      <c r="V39" s="57"/>
      <c r="W39" s="57"/>
      <c r="X39" s="57"/>
      <c r="Y39" s="57"/>
    </row>
    <row r="40" spans="1:25" s="2" customFormat="1" ht="15" customHeight="1" x14ac:dyDescent="0.25">
      <c r="A40" s="141" t="s">
        <v>34</v>
      </c>
      <c r="B40" s="3"/>
      <c r="C40" s="3"/>
      <c r="D40" s="3"/>
      <c r="E40" s="1"/>
      <c r="F40" s="1"/>
      <c r="G40" s="1"/>
      <c r="H40" s="1"/>
      <c r="I40" s="1"/>
      <c r="J40" s="56"/>
      <c r="K40" s="56"/>
      <c r="L40" s="56"/>
      <c r="M40" s="56"/>
      <c r="N40" s="57"/>
      <c r="O40" s="57"/>
      <c r="P40" s="57"/>
      <c r="Q40" s="57"/>
      <c r="R40" s="57"/>
      <c r="S40" s="57"/>
      <c r="T40" s="57"/>
      <c r="U40" s="57"/>
      <c r="V40" s="57"/>
      <c r="W40" s="57"/>
      <c r="X40" s="57"/>
      <c r="Y40" s="57"/>
    </row>
    <row r="41" spans="1:25" s="2" customFormat="1" ht="15" customHeight="1" x14ac:dyDescent="0.25">
      <c r="A41" s="141" t="s">
        <v>35</v>
      </c>
      <c r="B41" s="3"/>
      <c r="C41" s="3"/>
      <c r="D41" s="3"/>
      <c r="E41" s="1"/>
      <c r="F41" s="1"/>
      <c r="G41" s="1"/>
      <c r="H41" s="4"/>
      <c r="I41" s="1"/>
      <c r="J41" s="56"/>
      <c r="K41" s="56"/>
      <c r="L41" s="56"/>
      <c r="M41" s="56"/>
      <c r="N41" s="57"/>
      <c r="O41" s="57"/>
      <c r="P41" s="57"/>
      <c r="Q41" s="57"/>
      <c r="R41" s="57"/>
      <c r="S41" s="57"/>
      <c r="T41" s="57"/>
      <c r="U41" s="57"/>
      <c r="V41" s="57"/>
      <c r="W41" s="57"/>
      <c r="X41" s="57"/>
      <c r="Y41" s="57"/>
    </row>
    <row r="42" spans="1:25" s="2" customFormat="1" ht="15" customHeight="1" x14ac:dyDescent="0.25">
      <c r="A42" s="3"/>
      <c r="B42" s="3"/>
      <c r="C42" s="3"/>
      <c r="D42" s="3"/>
      <c r="E42" s="3"/>
      <c r="F42" s="3"/>
      <c r="G42" s="3"/>
      <c r="I42" s="1"/>
      <c r="J42" s="56"/>
      <c r="K42" s="56"/>
      <c r="L42" s="56"/>
      <c r="M42" s="56"/>
      <c r="N42" s="57"/>
      <c r="O42" s="57"/>
      <c r="P42" s="57"/>
      <c r="Q42" s="57"/>
      <c r="R42" s="57"/>
      <c r="S42" s="57"/>
      <c r="T42" s="57"/>
      <c r="U42" s="57"/>
      <c r="V42" s="57"/>
      <c r="W42" s="57"/>
      <c r="X42" s="57"/>
      <c r="Y42" s="57"/>
    </row>
    <row r="43" spans="1:25" s="2" customFormat="1" ht="15" customHeight="1" x14ac:dyDescent="0.25">
      <c r="A43" s="3"/>
      <c r="B43" s="3"/>
      <c r="C43" s="3"/>
      <c r="D43" s="3"/>
      <c r="E43" s="3"/>
      <c r="F43" s="3"/>
      <c r="G43" s="3"/>
      <c r="I43" s="4"/>
      <c r="J43" s="56"/>
      <c r="K43" s="56"/>
      <c r="L43" s="56"/>
      <c r="M43" s="56"/>
      <c r="N43" s="57"/>
      <c r="O43" s="57"/>
      <c r="P43" s="57"/>
      <c r="Q43" s="57"/>
      <c r="R43" s="57"/>
      <c r="S43" s="57"/>
      <c r="T43" s="57"/>
      <c r="U43" s="57"/>
      <c r="V43" s="57"/>
      <c r="W43" s="57"/>
      <c r="X43" s="57"/>
      <c r="Y43" s="57"/>
    </row>
    <row r="44" spans="1:25" s="2" customFormat="1" ht="15" customHeight="1" x14ac:dyDescent="0.25">
      <c r="A44" s="3"/>
      <c r="B44" s="3"/>
      <c r="C44" s="3"/>
      <c r="D44" s="3"/>
      <c r="E44" s="3"/>
      <c r="F44" s="3"/>
      <c r="G44" s="3"/>
      <c r="J44" s="56"/>
      <c r="K44" s="56"/>
      <c r="L44" s="56"/>
      <c r="M44" s="56"/>
      <c r="N44" s="57"/>
      <c r="O44" s="57"/>
      <c r="P44" s="57"/>
      <c r="Q44" s="57"/>
      <c r="R44" s="57"/>
      <c r="S44" s="57"/>
      <c r="T44" s="57"/>
      <c r="U44" s="57"/>
      <c r="V44" s="57"/>
      <c r="W44" s="57"/>
      <c r="X44" s="57"/>
      <c r="Y44" s="57"/>
    </row>
    <row r="45" spans="1:25" s="2" customFormat="1" ht="15" customHeight="1" x14ac:dyDescent="0.25">
      <c r="A45" s="3"/>
      <c r="B45" s="3"/>
      <c r="C45" s="3"/>
      <c r="D45" s="3"/>
      <c r="E45" s="3"/>
      <c r="F45" s="3"/>
      <c r="G45" s="3"/>
      <c r="J45" s="56"/>
      <c r="K45" s="56"/>
      <c r="L45" s="56"/>
      <c r="M45" s="56"/>
      <c r="N45" s="57"/>
      <c r="O45" s="57"/>
      <c r="P45" s="57"/>
      <c r="Q45" s="57"/>
      <c r="R45" s="57"/>
      <c r="S45" s="57"/>
      <c r="T45" s="57"/>
      <c r="U45" s="57"/>
      <c r="V45" s="57"/>
      <c r="W45" s="57"/>
      <c r="X45" s="57"/>
      <c r="Y45" s="57"/>
    </row>
    <row r="50" spans="10:11" x14ac:dyDescent="0.25">
      <c r="J50" s="1"/>
      <c r="K50" s="1"/>
    </row>
    <row r="51" spans="10:11" x14ac:dyDescent="0.25">
      <c r="J51" s="1"/>
      <c r="K51" s="1"/>
    </row>
    <row r="52" spans="10:11" x14ac:dyDescent="0.25">
      <c r="J52" s="1"/>
      <c r="K52" s="1"/>
    </row>
    <row r="53" spans="10:11" x14ac:dyDescent="0.25">
      <c r="J53" s="1"/>
      <c r="K53" s="1"/>
    </row>
    <row r="54" spans="10:11" x14ac:dyDescent="0.25">
      <c r="J54" s="1"/>
      <c r="K54" s="1"/>
    </row>
    <row r="55" spans="10:11" x14ac:dyDescent="0.25">
      <c r="J55" s="1"/>
      <c r="K55" s="1"/>
    </row>
  </sheetData>
  <sheetProtection formatCells="0" formatColumns="0" formatRows="0"/>
  <protectedRanges>
    <protectedRange sqref="F11 F14 F17 F20 F23 F26:F32" name="ceny jednotkové 2"/>
    <protectedRange sqref="F10 F13 F16 F19 F22 F25" name="ceny jednotkový"/>
    <protectedRange sqref="E24 E9 E12 E15 E18 E21 G9:G32" name="ceny serv"/>
    <protectedRange sqref="G8" name="dph serv"/>
    <protectedRange sqref="B4:D4" name="nazev"/>
  </protectedRanges>
  <mergeCells count="9">
    <mergeCell ref="I7:I8"/>
    <mergeCell ref="J7:J8"/>
    <mergeCell ref="C7:C8"/>
    <mergeCell ref="H7:H8"/>
    <mergeCell ref="A7:A8"/>
    <mergeCell ref="B7:B8"/>
    <mergeCell ref="E7:E8"/>
    <mergeCell ref="F7:F8"/>
    <mergeCell ref="D7:D8"/>
  </mergeCells>
  <pageMargins left="0.25" right="0.25" top="0.75" bottom="0.75" header="0.3" footer="0.3"/>
  <pageSetup paperSize="9"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0000"/>
    <pageSetUpPr fitToPage="1"/>
  </sheetPr>
  <dimension ref="A1:C19"/>
  <sheetViews>
    <sheetView zoomScale="85" zoomScaleNormal="85" workbookViewId="0">
      <selection activeCell="B21" sqref="B21"/>
    </sheetView>
  </sheetViews>
  <sheetFormatPr defaultColWidth="21" defaultRowHeight="13.8" x14ac:dyDescent="0.25"/>
  <cols>
    <col min="1" max="1" width="23" style="53" customWidth="1"/>
    <col min="2" max="2" width="50.6640625" style="53" customWidth="1"/>
    <col min="3" max="16384" width="21" style="53"/>
  </cols>
  <sheetData>
    <row r="1" spans="1:3" x14ac:dyDescent="0.25">
      <c r="A1" s="3" t="s">
        <v>1</v>
      </c>
    </row>
    <row r="2" spans="1:3" x14ac:dyDescent="0.25">
      <c r="A2" s="3"/>
    </row>
    <row r="3" spans="1:3" ht="13.5" customHeight="1" x14ac:dyDescent="0.25">
      <c r="A3" s="52" t="s">
        <v>234</v>
      </c>
    </row>
    <row r="6" spans="1:3" x14ac:dyDescent="0.25">
      <c r="A6" s="58" t="s">
        <v>235</v>
      </c>
      <c r="B6" s="59">
        <f>'1. WiFi'!E17</f>
        <v>0</v>
      </c>
    </row>
    <row r="7" spans="1:3" x14ac:dyDescent="0.25">
      <c r="A7" s="58" t="s">
        <v>236</v>
      </c>
      <c r="B7" s="59">
        <f>'2. AP'!E29</f>
        <v>0</v>
      </c>
    </row>
    <row r="8" spans="1:3" x14ac:dyDescent="0.25">
      <c r="A8" s="58" t="s">
        <v>237</v>
      </c>
      <c r="B8" s="59">
        <f>'3. Servery'!F59</f>
        <v>0</v>
      </c>
    </row>
    <row r="9" spans="1:3" x14ac:dyDescent="0.25">
      <c r="A9" s="58" t="s">
        <v>238</v>
      </c>
      <c r="B9" s="59">
        <f>'4. NTB_PC'!E79</f>
        <v>0</v>
      </c>
    </row>
    <row r="10" spans="1:3" x14ac:dyDescent="0.25">
      <c r="A10" s="58" t="s">
        <v>239</v>
      </c>
      <c r="B10" s="59">
        <f>C16+C17+B15*(C18+C19)</f>
        <v>0</v>
      </c>
    </row>
    <row r="11" spans="1:3" ht="14.4" x14ac:dyDescent="0.3">
      <c r="A11" s="60" t="s">
        <v>240</v>
      </c>
    </row>
    <row r="14" spans="1:3" x14ac:dyDescent="0.25">
      <c r="A14" s="69" t="s">
        <v>241</v>
      </c>
      <c r="B14" s="69"/>
      <c r="C14" s="70"/>
    </row>
    <row r="15" spans="1:3" x14ac:dyDescent="0.25">
      <c r="A15" s="107" t="s">
        <v>242</v>
      </c>
      <c r="B15" s="107">
        <v>7</v>
      </c>
      <c r="C15" s="108"/>
    </row>
    <row r="16" spans="1:3" x14ac:dyDescent="0.25">
      <c r="A16" s="109" t="s">
        <v>243</v>
      </c>
      <c r="B16" s="109"/>
      <c r="C16" s="110">
        <f>'5. FW_kupni'!F21</f>
        <v>0</v>
      </c>
    </row>
    <row r="17" spans="1:3" x14ac:dyDescent="0.25">
      <c r="A17" s="109" t="s">
        <v>244</v>
      </c>
      <c r="B17" s="109"/>
      <c r="C17" s="110">
        <f>'5. FW_kupni'!F22</f>
        <v>0</v>
      </c>
    </row>
    <row r="18" spans="1:3" x14ac:dyDescent="0.25">
      <c r="A18" s="109" t="s">
        <v>245</v>
      </c>
      <c r="B18" s="109"/>
      <c r="C18" s="110">
        <f>'5. FW_servis'!I28</f>
        <v>0</v>
      </c>
    </row>
    <row r="19" spans="1:3" x14ac:dyDescent="0.25">
      <c r="A19" s="109" t="s">
        <v>246</v>
      </c>
      <c r="B19" s="109"/>
      <c r="C19" s="110">
        <f>'5. FW_servis'!I31</f>
        <v>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2</vt:i4>
      </vt:variant>
    </vt:vector>
  </HeadingPairs>
  <TitlesOfParts>
    <vt:vector size="9" baseType="lpstr">
      <vt:lpstr>1. WiFi</vt:lpstr>
      <vt:lpstr>2. AP</vt:lpstr>
      <vt:lpstr>3. Servery</vt:lpstr>
      <vt:lpstr>4. NTB_PC</vt:lpstr>
      <vt:lpstr>5. FW_kupni</vt:lpstr>
      <vt:lpstr>5. FW_servis</vt:lpstr>
      <vt:lpstr>LCC_NC</vt:lpstr>
      <vt:lpstr>'2. AP'!OLE_LINK1</vt:lpstr>
      <vt:lpstr>'4. NTB_PC'!OLE_LINK3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Brychta Radek</dc:creator>
  <cp:keywords/>
  <dc:description/>
  <cp:lastModifiedBy>Páleník Robert</cp:lastModifiedBy>
  <cp:revision/>
  <dcterms:created xsi:type="dcterms:W3CDTF">2022-01-25T06:43:32Z</dcterms:created>
  <dcterms:modified xsi:type="dcterms:W3CDTF">2025-01-29T09:28:30Z</dcterms:modified>
  <cp:category/>
  <cp:contentStatus/>
</cp:coreProperties>
</file>