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rV_Pracovni_slozka\FVE\Soutez_II\Zadavaci_dok_FVE_Trebic\Budova_D1_01\"/>
    </mc:Choice>
  </mc:AlternateContent>
  <bookViews>
    <workbookView xWindow="0" yWindow="0" windowWidth="13725" windowHeight="11400" activeTab="1"/>
  </bookViews>
  <sheets>
    <sheet name="Rekapitulace stavby" sheetId="1" r:id="rId1"/>
    <sheet name="budova D.1.01 - 89,04 kWp" sheetId="2" r:id="rId2"/>
    <sheet name="PCHO" sheetId="3" r:id="rId3"/>
  </sheets>
  <definedNames>
    <definedName name="_xlnm._FilterDatabase" localSheetId="1" hidden="1">'budova D.1.01 - 89,04 kWp'!$C$127:$K$201</definedName>
    <definedName name="_xlnm.Print_Titles" localSheetId="1">'budova D.1.01 - 89,04 kWp'!$127:$127</definedName>
    <definedName name="_xlnm.Print_Titles" localSheetId="0">'Rekapitulace stavby'!$92:$92</definedName>
    <definedName name="_xlnm.Print_Area" localSheetId="1">'budova D.1.01 - 89,04 kWp'!$C$4:$J$76,'budova D.1.01 - 89,04 kWp'!$C$115:$K$201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F32" i="3" l="1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3" i="3"/>
  <c r="F12" i="3"/>
  <c r="F11" i="3"/>
  <c r="F10" i="3"/>
  <c r="F9" i="3"/>
  <c r="F8" i="3"/>
  <c r="F7" i="3"/>
  <c r="F33" i="3" s="1"/>
  <c r="F6" i="3"/>
  <c r="J37" i="2"/>
  <c r="J36" i="2"/>
  <c r="AY95" i="1"/>
  <c r="J35" i="2"/>
  <c r="AX95" i="1" s="1"/>
  <c r="BI201" i="2"/>
  <c r="BH201" i="2"/>
  <c r="BG201" i="2"/>
  <c r="BF201" i="2"/>
  <c r="T201" i="2"/>
  <c r="R201" i="2"/>
  <c r="P201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F122" i="2"/>
  <c r="E120" i="2"/>
  <c r="F89" i="2"/>
  <c r="E87" i="2"/>
  <c r="J24" i="2"/>
  <c r="E24" i="2"/>
  <c r="J92" i="2"/>
  <c r="J23" i="2"/>
  <c r="J21" i="2"/>
  <c r="E21" i="2"/>
  <c r="J91" i="2"/>
  <c r="J20" i="2"/>
  <c r="J18" i="2"/>
  <c r="E18" i="2"/>
  <c r="F125" i="2"/>
  <c r="J17" i="2"/>
  <c r="J15" i="2"/>
  <c r="E15" i="2"/>
  <c r="F124" i="2"/>
  <c r="J14" i="2"/>
  <c r="J12" i="2"/>
  <c r="J89" i="2"/>
  <c r="E7" i="2"/>
  <c r="E85" i="2"/>
  <c r="L90" i="1"/>
  <c r="AM90" i="1"/>
  <c r="AM89" i="1"/>
  <c r="L89" i="1"/>
  <c r="AM87" i="1"/>
  <c r="L87" i="1"/>
  <c r="L85" i="1"/>
  <c r="L84" i="1"/>
  <c r="J200" i="2"/>
  <c r="J199" i="2"/>
  <c r="J197" i="2"/>
  <c r="J195" i="2"/>
  <c r="BK192" i="2"/>
  <c r="BK190" i="2"/>
  <c r="J187" i="2"/>
  <c r="BK185" i="2"/>
  <c r="J183" i="2"/>
  <c r="J182" i="2"/>
  <c r="J180" i="2"/>
  <c r="J178" i="2"/>
  <c r="J176" i="2"/>
  <c r="J172" i="2"/>
  <c r="J170" i="2"/>
  <c r="J168" i="2"/>
  <c r="J166" i="2"/>
  <c r="J164" i="2"/>
  <c r="J163" i="2"/>
  <c r="J161" i="2"/>
  <c r="J158" i="2"/>
  <c r="BK156" i="2"/>
  <c r="BK153" i="2"/>
  <c r="BK151" i="2"/>
  <c r="BK149" i="2"/>
  <c r="BK146" i="2"/>
  <c r="J144" i="2"/>
  <c r="BK142" i="2"/>
  <c r="BK140" i="2"/>
  <c r="J138" i="2"/>
  <c r="BK136" i="2"/>
  <c r="BK134" i="2"/>
  <c r="J132" i="2"/>
  <c r="BK201" i="2"/>
  <c r="J201" i="2"/>
  <c r="BK197" i="2"/>
  <c r="BK195" i="2"/>
  <c r="J191" i="2"/>
  <c r="BK189" i="2"/>
  <c r="BK187" i="2"/>
  <c r="J185" i="2"/>
  <c r="BK184" i="2"/>
  <c r="BK183" i="2"/>
  <c r="BK181" i="2"/>
  <c r="BK178" i="2"/>
  <c r="BK176" i="2"/>
  <c r="BK172" i="2"/>
  <c r="BK171" i="2"/>
  <c r="BK168" i="2"/>
  <c r="BK167" i="2"/>
  <c r="BK164" i="2"/>
  <c r="BK162" i="2"/>
  <c r="J159" i="2"/>
  <c r="BK157" i="2"/>
  <c r="BK155" i="2"/>
  <c r="BK152" i="2"/>
  <c r="BK150" i="2"/>
  <c r="BK148" i="2"/>
  <c r="BK145" i="2"/>
  <c r="BK143" i="2"/>
  <c r="BK141" i="2"/>
  <c r="BK139" i="2"/>
  <c r="BK137" i="2"/>
  <c r="BK135" i="2"/>
  <c r="BK133" i="2"/>
  <c r="BK131" i="2"/>
  <c r="AS94" i="1"/>
  <c r="BK199" i="2"/>
  <c r="J196" i="2"/>
  <c r="BK191" i="2"/>
  <c r="J189" i="2"/>
  <c r="J188" i="2"/>
  <c r="J186" i="2"/>
  <c r="J184" i="2"/>
  <c r="J181" i="2"/>
  <c r="BK177" i="2"/>
  <c r="BK175" i="2"/>
  <c r="J171" i="2"/>
  <c r="J167" i="2"/>
  <c r="BK165" i="2"/>
  <c r="J162" i="2"/>
  <c r="BK159" i="2"/>
  <c r="J157" i="2"/>
  <c r="J155" i="2"/>
  <c r="J152" i="2"/>
  <c r="J150" i="2"/>
  <c r="J148" i="2"/>
  <c r="J145" i="2"/>
  <c r="J143" i="2"/>
  <c r="J141" i="2"/>
  <c r="J139" i="2"/>
  <c r="J137" i="2"/>
  <c r="J135" i="2"/>
  <c r="J133" i="2"/>
  <c r="J131" i="2"/>
  <c r="BK200" i="2"/>
  <c r="BK196" i="2"/>
  <c r="J192" i="2"/>
  <c r="J190" i="2"/>
  <c r="BK188" i="2"/>
  <c r="BK186" i="2"/>
  <c r="BK182" i="2"/>
  <c r="BK180" i="2"/>
  <c r="J177" i="2"/>
  <c r="J175" i="2"/>
  <c r="BK170" i="2"/>
  <c r="BK166" i="2"/>
  <c r="J165" i="2"/>
  <c r="BK163" i="2"/>
  <c r="BK161" i="2"/>
  <c r="BK158" i="2"/>
  <c r="J156" i="2"/>
  <c r="J153" i="2"/>
  <c r="J151" i="2"/>
  <c r="J149" i="2"/>
  <c r="J146" i="2"/>
  <c r="BK144" i="2"/>
  <c r="J142" i="2"/>
  <c r="J140" i="2"/>
  <c r="BK138" i="2"/>
  <c r="J136" i="2"/>
  <c r="J134" i="2"/>
  <c r="BK132" i="2"/>
  <c r="P130" i="2" l="1"/>
  <c r="T130" i="2"/>
  <c r="R147" i="2"/>
  <c r="BK154" i="2"/>
  <c r="J154" i="2"/>
  <c r="J100" i="2"/>
  <c r="R154" i="2"/>
  <c r="BK160" i="2"/>
  <c r="J160" i="2"/>
  <c r="J101" i="2"/>
  <c r="R160" i="2"/>
  <c r="BK169" i="2"/>
  <c r="J169" i="2"/>
  <c r="J102" i="2"/>
  <c r="R169" i="2"/>
  <c r="P174" i="2"/>
  <c r="T174" i="2"/>
  <c r="P179" i="2"/>
  <c r="R179" i="2"/>
  <c r="P194" i="2"/>
  <c r="T194" i="2"/>
  <c r="T198" i="2"/>
  <c r="BK130" i="2"/>
  <c r="J130" i="2" s="1"/>
  <c r="J98" i="2" s="1"/>
  <c r="R130" i="2"/>
  <c r="R129" i="2"/>
  <c r="BK147" i="2"/>
  <c r="J147" i="2" s="1"/>
  <c r="J99" i="2" s="1"/>
  <c r="P147" i="2"/>
  <c r="T147" i="2"/>
  <c r="P154" i="2"/>
  <c r="T154" i="2"/>
  <c r="P160" i="2"/>
  <c r="T160" i="2"/>
  <c r="P169" i="2"/>
  <c r="T169" i="2"/>
  <c r="BK174" i="2"/>
  <c r="J174" i="2" s="1"/>
  <c r="J104" i="2" s="1"/>
  <c r="R174" i="2"/>
  <c r="R173" i="2" s="1"/>
  <c r="BK179" i="2"/>
  <c r="J179" i="2"/>
  <c r="J105" i="2"/>
  <c r="T179" i="2"/>
  <c r="BK194" i="2"/>
  <c r="J194" i="2"/>
  <c r="J107" i="2"/>
  <c r="R194" i="2"/>
  <c r="BK198" i="2"/>
  <c r="J198" i="2"/>
  <c r="J108" i="2"/>
  <c r="P198" i="2"/>
  <c r="R198" i="2"/>
  <c r="F91" i="2"/>
  <c r="F92" i="2"/>
  <c r="E118" i="2"/>
  <c r="J122" i="2"/>
  <c r="J124" i="2"/>
  <c r="J125" i="2"/>
  <c r="BE131" i="2"/>
  <c r="BE132" i="2"/>
  <c r="BE133" i="2"/>
  <c r="BE134" i="2"/>
  <c r="BE137" i="2"/>
  <c r="BE138" i="2"/>
  <c r="BE140" i="2"/>
  <c r="BE143" i="2"/>
  <c r="BE144" i="2"/>
  <c r="BE150" i="2"/>
  <c r="BE153" i="2"/>
  <c r="BE156" i="2"/>
  <c r="BE157" i="2"/>
  <c r="BE159" i="2"/>
  <c r="BE161" i="2"/>
  <c r="BE163" i="2"/>
  <c r="BE165" i="2"/>
  <c r="BE166" i="2"/>
  <c r="BE167" i="2"/>
  <c r="BE170" i="2"/>
  <c r="BE171" i="2"/>
  <c r="BE172" i="2"/>
  <c r="BE175" i="2"/>
  <c r="BE177" i="2"/>
  <c r="BE181" i="2"/>
  <c r="BE182" i="2"/>
  <c r="BE183" i="2"/>
  <c r="BE185" i="2"/>
  <c r="BE186" i="2"/>
  <c r="BE187" i="2"/>
  <c r="BE188" i="2"/>
  <c r="BE190" i="2"/>
  <c r="BE191" i="2"/>
  <c r="BE195" i="2"/>
  <c r="BE197" i="2"/>
  <c r="BE199" i="2"/>
  <c r="BE201" i="2"/>
  <c r="BE135" i="2"/>
  <c r="BE136" i="2"/>
  <c r="BE139" i="2"/>
  <c r="BE141" i="2"/>
  <c r="BE142" i="2"/>
  <c r="BE145" i="2"/>
  <c r="BE146" i="2"/>
  <c r="BE148" i="2"/>
  <c r="BE149" i="2"/>
  <c r="BE151" i="2"/>
  <c r="BE152" i="2"/>
  <c r="BE155" i="2"/>
  <c r="BE158" i="2"/>
  <c r="BE162" i="2"/>
  <c r="BE164" i="2"/>
  <c r="BE168" i="2"/>
  <c r="BE176" i="2"/>
  <c r="BE178" i="2"/>
  <c r="BE180" i="2"/>
  <c r="BE184" i="2"/>
  <c r="BE189" i="2"/>
  <c r="BE192" i="2"/>
  <c r="BE196" i="2"/>
  <c r="BE200" i="2"/>
  <c r="F34" i="2"/>
  <c r="BA95" i="1" s="1"/>
  <c r="BA94" i="1" s="1"/>
  <c r="AW94" i="1" s="1"/>
  <c r="AK30" i="1" s="1"/>
  <c r="J34" i="2"/>
  <c r="AW95" i="1" s="1"/>
  <c r="F35" i="2"/>
  <c r="BB95" i="1" s="1"/>
  <c r="BB94" i="1" s="1"/>
  <c r="W31" i="1" s="1"/>
  <c r="F36" i="2"/>
  <c r="BC95" i="1" s="1"/>
  <c r="BC94" i="1" s="1"/>
  <c r="W32" i="1" s="1"/>
  <c r="F37" i="2"/>
  <c r="BD95" i="1" s="1"/>
  <c r="BD94" i="1" s="1"/>
  <c r="W33" i="1" s="1"/>
  <c r="R193" i="2" l="1"/>
  <c r="R128" i="2"/>
  <c r="T193" i="2"/>
  <c r="T173" i="2"/>
  <c r="T129" i="2"/>
  <c r="P193" i="2"/>
  <c r="P173" i="2"/>
  <c r="P129" i="2"/>
  <c r="BK129" i="2"/>
  <c r="BK173" i="2"/>
  <c r="J173" i="2" s="1"/>
  <c r="J103" i="2" s="1"/>
  <c r="BK193" i="2"/>
  <c r="J193" i="2" s="1"/>
  <c r="J106" i="2" s="1"/>
  <c r="AY94" i="1"/>
  <c r="J33" i="2"/>
  <c r="AV95" i="1" s="1"/>
  <c r="AT95" i="1" s="1"/>
  <c r="W30" i="1"/>
  <c r="AX94" i="1"/>
  <c r="F33" i="2"/>
  <c r="AZ95" i="1" s="1"/>
  <c r="AZ94" i="1" s="1"/>
  <c r="W29" i="1" s="1"/>
  <c r="T128" i="2" l="1"/>
  <c r="P128" i="2"/>
  <c r="AU95" i="1" s="1"/>
  <c r="AU94" i="1" s="1"/>
  <c r="BK128" i="2"/>
  <c r="J128" i="2" s="1"/>
  <c r="J96" i="2" s="1"/>
  <c r="J129" i="2"/>
  <c r="J97" i="2" s="1"/>
  <c r="AV94" i="1"/>
  <c r="AK29" i="1" s="1"/>
  <c r="J30" i="2" l="1"/>
  <c r="AG95" i="1" s="1"/>
  <c r="AG94" i="1" s="1"/>
  <c r="AT94" i="1"/>
  <c r="AN94" i="1" l="1"/>
  <c r="AK26" i="1"/>
  <c r="AK35" i="1" s="1"/>
  <c r="J39" i="2"/>
  <c r="AN95" i="1"/>
</calcChain>
</file>

<file path=xl/sharedStrings.xml><?xml version="1.0" encoding="utf-8"?>
<sst xmlns="http://schemas.openxmlformats.org/spreadsheetml/2006/main" count="1314" uniqueCount="440">
  <si>
    <t>Export Komplet</t>
  </si>
  <si>
    <t/>
  </si>
  <si>
    <t>2.0</t>
  </si>
  <si>
    <t>ZAMOK</t>
  </si>
  <si>
    <t>False</t>
  </si>
  <si>
    <t>{0d91d6f7-fb34-4962-a532-ba613ef6b8dc}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</si>
  <si>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</si>
  <si>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</si>
  <si>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</si>
  <si>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</si>
  <si>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</si>
  <si>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</si>
  <si>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</si>
  <si>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</si>
  <si>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1726-R01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</si>
  <si>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</si>
  <si>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</si>
  <si>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FVE Nemocnice Třebíč</t>
  </si>
  <si>
    <t>KSO:</t>
  </si>
  <si>
    <t>CC-CZ:</t>
  </si>
  <si>
    <t>Místo:</t>
  </si>
  <si>
    <t xml:space="preserve"> </t>
  </si>
  <si>
    <t>Datum:</t>
  </si>
  <si>
    <t>26. 3. 2024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</si>
  <si>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</si>
  <si>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</si>
  <si>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</si>
  <si>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</si>
  <si>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</si>
  <si>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</si>
  <si>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</si>
  <si>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</si>
  <si>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</si>
  <si>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</si>
  <si>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</si>
  <si>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</si>
  <si>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</si>
  <si>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</si>
  <si>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</si>
  <si>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</si>
  <si>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</si>
  <si>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</si>
  <si>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</si>
  <si>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</si>
  <si>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</si>
  <si>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</si>
  <si>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</si>
  <si>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</si>
  <si>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</si>
  <si>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</si>
  <si>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</si>
  <si>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</si>
  <si>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</si>
  <si>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</si>
  <si>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</si>
  <si>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</si>
  <si>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</si>
  <si>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</si>
  <si>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</si>
  <si>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</si>
  <si>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</si>
  <si>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</si>
  <si>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</si>
  <si>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</si>
  <si>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</si>
  <si>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</si>
  <si>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</si>
  <si>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</si>
  <si>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</si>
  <si>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</si>
  <si>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</si>
  <si>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</si>
  <si>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</si>
  <si>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</si>
  <si>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</si>
  <si>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</si>
  <si>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</si>
  <si>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</si>
  <si>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budova D.1.01</t>
  </si>
  <si>
    <t>89,04 kWp</t>
  </si>
  <si>
    <t>STA</t>
  </si>
  <si>
    <t>1</t>
  </si>
  <si>
    <t>{29a36a8e-6245-4c29-855d-40fef89bd1b0}</t>
  </si>
  <si>
    <t>2</t>
  </si>
  <si>
    <t>KRYCÍ LIST SOUPISU PRACÍ</t>
  </si>
  <si>
    <t>Objekt:</t>
  </si>
  <si>
    <t>budova D.1.01 - 89,04 kWp</t>
  </si>
  <si>
    <t>REKAPITULACE ČLENĚNÍ SOUPISU PRACÍ</t>
  </si>
  <si>
    <t>Kód dílu - Popis</t>
  </si>
  <si>
    <t>Cena celkem [CZK]</t>
  </si>
  <si>
    <t>Náklady ze soupisu prací</t>
  </si>
  <si>
    <t>-1</t>
  </si>
  <si>
    <t>M - Práce a dodávky M</t>
  </si>
  <si>
    <t xml:space="preserve">    21-M.4 - Kabeláž</t>
  </si>
  <si>
    <t xml:space="preserve">    22-M - Montáže technologických zařízení pro dopravní stavby</t>
  </si>
  <si>
    <t xml:space="preserve">    58-M - Revize vyhrazených technických zařízení</t>
  </si>
  <si>
    <t xml:space="preserve">    HZS - Hodinové zúčtovací sazby</t>
  </si>
  <si>
    <t>751 - Stavební práce</t>
  </si>
  <si>
    <t>N00 - Hlavní technologické instalace</t>
  </si>
  <si>
    <t xml:space="preserve">    21-M - Elektromontáže</t>
  </si>
  <si>
    <t xml:space="preserve">    N01 - Spotřební materiál</t>
  </si>
  <si>
    <t>VRN - Vedlejší rozpočtové náklady</t>
  </si>
  <si>
    <t xml:space="preserve">    VRN1 - Průzkumné, geodetické a projektové práce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</si>
  <si>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</si>
  <si>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</si>
  <si>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</si>
  <si>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</si>
  <si>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</si>
  <si>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</si>
  <si>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</si>
  <si>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</si>
  <si>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</si>
  <si>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</si>
  <si>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</si>
  <si>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</si>
  <si>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</si>
  <si>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</si>
  <si>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M</t>
  </si>
  <si>
    <t>Práce a dodávky M</t>
  </si>
  <si>
    <t>ROZPOCET</t>
  </si>
  <si>
    <t>21-M.4</t>
  </si>
  <si>
    <t>Kabeláž</t>
  </si>
  <si>
    <t>57</t>
  </si>
  <si>
    <t>K</t>
  </si>
  <si>
    <t>210100013</t>
  </si>
  <si>
    <t>Ukončení vodičů v rozváděči nebo na přístroji včetně zapojení průřezu žíly do 4 mm2</t>
  </si>
  <si>
    <t>kus</t>
  </si>
  <si>
    <t>CS ÚRS 2021 01</t>
  </si>
  <si>
    <t>64</t>
  </si>
  <si>
    <t>-969091246</t>
  </si>
  <si>
    <t>54</t>
  </si>
  <si>
    <t>210100153</t>
  </si>
  <si>
    <t>Ukončení kabelů smršťovací záklopkou nebo páskou se zapojením bez letování žíly do 4x70 mm2</t>
  </si>
  <si>
    <t>CS ÚRS 2023 02</t>
  </si>
  <si>
    <t>256430732</t>
  </si>
  <si>
    <t>27</t>
  </si>
  <si>
    <t>210800051.1</t>
  </si>
  <si>
    <t>Montáž měděných vodičů CYY, CMA, CY, CYA, HO5V, HO7V 2,5 mm2 pod omítku ve stropě, nebo ve žlabech (požární trasy)</t>
  </si>
  <si>
    <t>m</t>
  </si>
  <si>
    <t>CS ÚRS 2015 02</t>
  </si>
  <si>
    <t>964201331</t>
  </si>
  <si>
    <t>28</t>
  </si>
  <si>
    <t>341095150v</t>
  </si>
  <si>
    <t>kabel silový s Cu jádrem, oválný 1-CXKH-V 3x1,5 mm2</t>
  </si>
  <si>
    <t>128</t>
  </si>
  <si>
    <t>548361501</t>
  </si>
  <si>
    <t>22</t>
  </si>
  <si>
    <t>210812063</t>
  </si>
  <si>
    <t>CS ÚRS 2018 01</t>
  </si>
  <si>
    <t>514894478</t>
  </si>
  <si>
    <t>24</t>
  </si>
  <si>
    <t>341261710.2</t>
  </si>
  <si>
    <t>-657340530</t>
  </si>
  <si>
    <t>55</t>
  </si>
  <si>
    <t>210902015</t>
  </si>
  <si>
    <t>Montáž kabelu Cu do 1 kV plného nebo laněného kulatého žíly 4x70 mm2 (např. CYKY) bez ukončení uloženého volně</t>
  </si>
  <si>
    <t>-1825034835</t>
  </si>
  <si>
    <t>56</t>
  </si>
  <si>
    <t>34113080</t>
  </si>
  <si>
    <t>kabel silový jádro Cu izolace PVC plášť PVC 0,6/1kV (1-CYKY) 4x70mm2</t>
  </si>
  <si>
    <t>256</t>
  </si>
  <si>
    <t>1178477964</t>
  </si>
  <si>
    <t>58</t>
  </si>
  <si>
    <t>741122016</t>
  </si>
  <si>
    <t>Montáž kabel Cu bez ukončení uložený pod omítku plný kulatý 3x2,5 až 6 mm2 (CYKY)</t>
  </si>
  <si>
    <t>CS ÚRS 2020 01</t>
  </si>
  <si>
    <t>16</t>
  </si>
  <si>
    <t>1325316278</t>
  </si>
  <si>
    <t>59</t>
  </si>
  <si>
    <t>34111036</t>
  </si>
  <si>
    <t>kabel silový s Cu jádrem 1kV 3x2,5mm2</t>
  </si>
  <si>
    <t>32</t>
  </si>
  <si>
    <t>-550934807</t>
  </si>
  <si>
    <t>60</t>
  </si>
  <si>
    <t>34111090</t>
  </si>
  <si>
    <t>kabel instalační jádro Cu plné izolace PVC plášť PVC 450/750V (CYKY) 5x1,5mm2</t>
  </si>
  <si>
    <t>-307931944</t>
  </si>
  <si>
    <t>61</t>
  </si>
  <si>
    <t>34111094</t>
  </si>
  <si>
    <t>kabel silový s Cu jádrem 1kV 5x2,5mm2</t>
  </si>
  <si>
    <t>-954061278</t>
  </si>
  <si>
    <t>62</t>
  </si>
  <si>
    <t>34111098</t>
  </si>
  <si>
    <t>kabel instalační jádro Cu plné izolace PVC plášť PVC 450/750V (CYKY-O) 4x4mm2</t>
  </si>
  <si>
    <t>692403907</t>
  </si>
  <si>
    <t>63</t>
  </si>
  <si>
    <t>34111100.1</t>
  </si>
  <si>
    <t>kabel ovladací JYTY 10x1</t>
  </si>
  <si>
    <t>-1751114563</t>
  </si>
  <si>
    <t>25</t>
  </si>
  <si>
    <t>PR033</t>
  </si>
  <si>
    <t>Montáž tlačítka TOTAL STOP</t>
  </si>
  <si>
    <t>-1029351973</t>
  </si>
  <si>
    <t>26</t>
  </si>
  <si>
    <t>Tlačítko TOTAL STOP nástěnné, 230V, IP44, spínací kontakt</t>
  </si>
  <si>
    <t>1186525328</t>
  </si>
  <si>
    <t>22-M</t>
  </si>
  <si>
    <t>Montáže technologických zařízení pro dopravní stavby</t>
  </si>
  <si>
    <t>3</t>
  </si>
  <si>
    <t>210800004</t>
  </si>
  <si>
    <t>Montáž měděných vodičů CYY 6 mm2</t>
  </si>
  <si>
    <t>CS ÚRS 2013 02</t>
  </si>
  <si>
    <t>-828700213</t>
  </si>
  <si>
    <t>65</t>
  </si>
  <si>
    <t>341421570</t>
  </si>
  <si>
    <t>vodič silový s Cu jádrem CYA H07 V-K 6 mm2</t>
  </si>
  <si>
    <t>-1597581609</t>
  </si>
  <si>
    <t>66</t>
  </si>
  <si>
    <t>210800006</t>
  </si>
  <si>
    <t>Montáž měděných vodičů CYY 16 mm2</t>
  </si>
  <si>
    <t>CS ÚRS 2014 01</t>
  </si>
  <si>
    <t>875820446</t>
  </si>
  <si>
    <t>67</t>
  </si>
  <si>
    <t>341413590</t>
  </si>
  <si>
    <t>vodič silový s Cu jádrem CYA H07 V-K 16 mm2</t>
  </si>
  <si>
    <t>671944080</t>
  </si>
  <si>
    <t>31</t>
  </si>
  <si>
    <t>220110641</t>
  </si>
  <si>
    <t>Závěrečné práce ve skříni/rozvaděči</t>
  </si>
  <si>
    <t>CS ÚRS 2016 02</t>
  </si>
  <si>
    <t>-106093893</t>
  </si>
  <si>
    <t>30</t>
  </si>
  <si>
    <t>R_00012</t>
  </si>
  <si>
    <t>Úprava stávající jímací soustavy pro osazení FV panelů, demontáž stávající soustavy a přesun + doplnění dle vykresu jímací soustavy v grafické části PD. MATERIÁL DLE PŘILOŽENÉHO SOUPISU Č. 23-156</t>
  </si>
  <si>
    <t>kpl</t>
  </si>
  <si>
    <t>1109592605</t>
  </si>
  <si>
    <t>58-M</t>
  </si>
  <si>
    <t>Revize vyhrazených technických zařízení</t>
  </si>
  <si>
    <t>210280001</t>
  </si>
  <si>
    <t>Revize, vypínán zařízení, dozor správce</t>
  </si>
  <si>
    <t>-1741325346</t>
  </si>
  <si>
    <t>33</t>
  </si>
  <si>
    <t>210280002</t>
  </si>
  <si>
    <t>Výchozí revize</t>
  </si>
  <si>
    <t>-1439850791</t>
  </si>
  <si>
    <t>34</t>
  </si>
  <si>
    <t>210280003</t>
  </si>
  <si>
    <t>Zkoušky a prohlídky el rozvodů a zařízení celková prohlídka pro objem mtž prací do 1 000 000 Kč</t>
  </si>
  <si>
    <t>CS ÚRS 2018 02</t>
  </si>
  <si>
    <t>-1586661317</t>
  </si>
  <si>
    <t>35</t>
  </si>
  <si>
    <t>210280010</t>
  </si>
  <si>
    <t>Příplatek k celkové prohlídce za dalších i započatých 500 000 Kč přes 1 000 000 Kč</t>
  </si>
  <si>
    <t>CS ÚRS 2016 01</t>
  </si>
  <si>
    <t>-1975569722</t>
  </si>
  <si>
    <t>36</t>
  </si>
  <si>
    <t>R-099</t>
  </si>
  <si>
    <t>Revizní zpráva</t>
  </si>
  <si>
    <t>1321983817</t>
  </si>
  <si>
    <t>HZS</t>
  </si>
  <si>
    <t>Hodinové zúčtovací sazby</t>
  </si>
  <si>
    <t>4</t>
  </si>
  <si>
    <t>37</t>
  </si>
  <si>
    <t>090001000</t>
  </si>
  <si>
    <t>Ostatní náklady - nepředvídatelné práce na stávajícíh objektech</t>
  </si>
  <si>
    <t>hod</t>
  </si>
  <si>
    <t>CS ÚRS 2017 01</t>
  </si>
  <si>
    <t>1024</t>
  </si>
  <si>
    <t>593037185</t>
  </si>
  <si>
    <t>38</t>
  </si>
  <si>
    <t>Hod.sazba2</t>
  </si>
  <si>
    <t>Pomocné zednické práce</t>
  </si>
  <si>
    <t>512</t>
  </si>
  <si>
    <t>-1170125298</t>
  </si>
  <si>
    <t>39</t>
  </si>
  <si>
    <t>Hod.sazba3</t>
  </si>
  <si>
    <t>Pomocné nekvalifikované práce</t>
  </si>
  <si>
    <t>1309212693</t>
  </si>
  <si>
    <t>40</t>
  </si>
  <si>
    <t>Hod.sazba5</t>
  </si>
  <si>
    <t>Zabezpečení pracoviště</t>
  </si>
  <si>
    <t>-1238957697</t>
  </si>
  <si>
    <t>41</t>
  </si>
  <si>
    <t>Hod.sazba6</t>
  </si>
  <si>
    <t>Koordinace postupu prací s ost. profesemi</t>
  </si>
  <si>
    <t>1231643046</t>
  </si>
  <si>
    <t>42</t>
  </si>
  <si>
    <t>HZS2221</t>
  </si>
  <si>
    <t>Hodinová zúčtovací sazba elektrikář</t>
  </si>
  <si>
    <t>817978952</t>
  </si>
  <si>
    <t>43</t>
  </si>
  <si>
    <t>HZS4211</t>
  </si>
  <si>
    <t>Hodinová zúčtovací sazba revizní technik</t>
  </si>
  <si>
    <t>1738113098</t>
  </si>
  <si>
    <t>44</t>
  </si>
  <si>
    <t>PR044</t>
  </si>
  <si>
    <t>Montážní plošina, vč. dopravy na stavbu</t>
  </si>
  <si>
    <t>-128329514</t>
  </si>
  <si>
    <t>751</t>
  </si>
  <si>
    <t>Stavební práce</t>
  </si>
  <si>
    <t>210020310.1</t>
  </si>
  <si>
    <t>Vytvoření prostupů pro kabely, vč. následního utěsnění, popř. požárních ucpávek</t>
  </si>
  <si>
    <t>CS ÚRS 2012 02</t>
  </si>
  <si>
    <t>-2022310916</t>
  </si>
  <si>
    <t>19</t>
  </si>
  <si>
    <t>v_06</t>
  </si>
  <si>
    <t>Požární ucpávky prostupů</t>
  </si>
  <si>
    <t>440618746</t>
  </si>
  <si>
    <t>20</t>
  </si>
  <si>
    <t>231701530</t>
  </si>
  <si>
    <t>-549548931</t>
  </si>
  <si>
    <t>N00</t>
  </si>
  <si>
    <t>Hlavní technologické instalace</t>
  </si>
  <si>
    <t>21-M</t>
  </si>
  <si>
    <t>Elektromontáže</t>
  </si>
  <si>
    <t>13</t>
  </si>
  <si>
    <t>210191509</t>
  </si>
  <si>
    <t>Montáž skříní a rozvaděčů, oceloplechových do 400A</t>
  </si>
  <si>
    <t>-827409169</t>
  </si>
  <si>
    <t>14</t>
  </si>
  <si>
    <t>R-21-M-0022</t>
  </si>
  <si>
    <t>Rozvaděč FVx DC pro jištění okruhů FV panelů</t>
  </si>
  <si>
    <t>-1878039486</t>
  </si>
  <si>
    <t>R-21-M-0024</t>
  </si>
  <si>
    <t>Úprava a přezbrojení stávajícího rozvaděče RH, vč. výzbroje. Viz výkres č.107</t>
  </si>
  <si>
    <t>-173009915</t>
  </si>
  <si>
    <t>17</t>
  </si>
  <si>
    <t>341261710.2.1</t>
  </si>
  <si>
    <t>Kabely FTP cat.6 outdoor  8žil, materiál+montáž+ukončení</t>
  </si>
  <si>
    <t>-25006258</t>
  </si>
  <si>
    <t>N01</t>
  </si>
  <si>
    <t>Spotřební materiál</t>
  </si>
  <si>
    <t>R_000001</t>
  </si>
  <si>
    <t>Montáž FV panelu na konstrukci, vč. upevnění a zapojení</t>
  </si>
  <si>
    <t>1743383180</t>
  </si>
  <si>
    <t>R_000002</t>
  </si>
  <si>
    <t>1672552027</t>
  </si>
  <si>
    <t>R_000003</t>
  </si>
  <si>
    <t>Montáž ocelové konstrukce pod FV panely na plochou střechu - se zátěží</t>
  </si>
  <si>
    <t>-1215928009</t>
  </si>
  <si>
    <t>R_000004</t>
  </si>
  <si>
    <t>449092977</t>
  </si>
  <si>
    <t>5</t>
  </si>
  <si>
    <t>R_000005</t>
  </si>
  <si>
    <t>Osazení střídače do 100 kg, vč. zapojen, zprovoznění a uzemnění</t>
  </si>
  <si>
    <t>-216623357</t>
  </si>
  <si>
    <t>6</t>
  </si>
  <si>
    <t>R_000006</t>
  </si>
  <si>
    <t>-1667099532</t>
  </si>
  <si>
    <t>7</t>
  </si>
  <si>
    <t>R_000252</t>
  </si>
  <si>
    <t>Montáž odpojovačů</t>
  </si>
  <si>
    <t>-1675916825</t>
  </si>
  <si>
    <t>8</t>
  </si>
  <si>
    <t>R_00225</t>
  </si>
  <si>
    <t>Odpojovač FV panelů</t>
  </si>
  <si>
    <t>2106866596</t>
  </si>
  <si>
    <t>9</t>
  </si>
  <si>
    <t>R_000265</t>
  </si>
  <si>
    <t>Řídící jednotka odpojovačů</t>
  </si>
  <si>
    <t>94865403</t>
  </si>
  <si>
    <t>52</t>
  </si>
  <si>
    <t>R5162</t>
  </si>
  <si>
    <t>Osazení DATAHUB, vč. zapojen, zprovoznění</t>
  </si>
  <si>
    <t>-1965703213</t>
  </si>
  <si>
    <t>53</t>
  </si>
  <si>
    <t>R6126</t>
  </si>
  <si>
    <t>Central DATAHUB (řízení a monitoring střídačů)</t>
  </si>
  <si>
    <t>-1374027127</t>
  </si>
  <si>
    <t>10</t>
  </si>
  <si>
    <t>N1</t>
  </si>
  <si>
    <t>Podružný materiál (koncovky, svorky, spojky, sádra, koncovky, hřebíky, vruty, hmoždiny, atd.)</t>
  </si>
  <si>
    <t>274299292</t>
  </si>
  <si>
    <t>R_000277</t>
  </si>
  <si>
    <t>Ostatní elektromontážní práce, vč. materiálu</t>
  </si>
  <si>
    <t>-266326062</t>
  </si>
  <si>
    <t>VRN</t>
  </si>
  <si>
    <t>Vedlejší rozpočtové náklady</t>
  </si>
  <si>
    <t>VRN1</t>
  </si>
  <si>
    <t>Průzkumné, geodetické a projektové práce</t>
  </si>
  <si>
    <t>45</t>
  </si>
  <si>
    <t>013203000</t>
  </si>
  <si>
    <t>Konstrukční dokumentace technologichých zařízení</t>
  </si>
  <si>
    <t>-2143944771</t>
  </si>
  <si>
    <t>46</t>
  </si>
  <si>
    <t>013254000</t>
  </si>
  <si>
    <t>Realizační dokumentace</t>
  </si>
  <si>
    <t>758249124</t>
  </si>
  <si>
    <t>47</t>
  </si>
  <si>
    <t>013254001</t>
  </si>
  <si>
    <t>Dokumentace skutečného provedení stavby</t>
  </si>
  <si>
    <t>-166740470</t>
  </si>
  <si>
    <t>VRN4</t>
  </si>
  <si>
    <t>Inženýrská činnost</t>
  </si>
  <si>
    <t>49</t>
  </si>
  <si>
    <t>043002000</t>
  </si>
  <si>
    <t>Zkoušky a ostatní měření</t>
  </si>
  <si>
    <t>CS ÚRS 2015 01</t>
  </si>
  <si>
    <t>-1471298801</t>
  </si>
  <si>
    <t>50</t>
  </si>
  <si>
    <t>045002000</t>
  </si>
  <si>
    <t>Kompletační a koordinační činnost</t>
  </si>
  <si>
    <t>1239552834</t>
  </si>
  <si>
    <t>51</t>
  </si>
  <si>
    <t>049002000</t>
  </si>
  <si>
    <t>Ostatní inženýrská činnost</t>
  </si>
  <si>
    <t>-1972255453</t>
  </si>
  <si>
    <t>ÚPRAVA JÍMACÍ SOUSTAVY - NEMOCNOCE TŘEBÍČ</t>
  </si>
  <si>
    <t>PAVILON CHIRURGICKÝCH OBORŮ</t>
  </si>
  <si>
    <t>SOUPIS Č. 23-156</t>
  </si>
  <si>
    <t>Materiál</t>
  </si>
  <si>
    <t>Obj. č.</t>
  </si>
  <si>
    <t>Počet</t>
  </si>
  <si>
    <t>Cena/mj</t>
  </si>
  <si>
    <t>Cena celk.</t>
  </si>
  <si>
    <t>Volně stojící jímací tyče a příslušenství</t>
  </si>
  <si>
    <t>Jímací tyč 3 m v tříramenném stojanu - SET</t>
  </si>
  <si>
    <t>ks</t>
  </si>
  <si>
    <t>Jímací tyč 4,5 m v tříramenném stojanu - SET</t>
  </si>
  <si>
    <t>Jímací tyč 5 m v tříramenném stojanu - SET</t>
  </si>
  <si>
    <t>Drát AlMgSi D8</t>
  </si>
  <si>
    <t>Držák drátu AlMgSi D8 na plochou střechu</t>
  </si>
  <si>
    <t>Svorka MV nerez 200 kA</t>
  </si>
  <si>
    <t>Betonový podstavec 17 kg s klínkem</t>
  </si>
  <si>
    <t>Podložka pod podstavec</t>
  </si>
  <si>
    <t>Jímací tyče - systém HVI</t>
  </si>
  <si>
    <t>Podpůrná trubka 3,2 m s jímačem 2,5 m</t>
  </si>
  <si>
    <t>Držák podpůrné trubky na trubku - odstup 95 mm</t>
  </si>
  <si>
    <t>Sada pro vnější připojení 4 HVI k podpůrné trubce</t>
  </si>
  <si>
    <t>sada</t>
  </si>
  <si>
    <t>Vodič HVI long černý v požadované délce</t>
  </si>
  <si>
    <t>skutečnou délku je třeba doměřit na stavbě</t>
  </si>
  <si>
    <t>Sada koncovek HVI vodiče pro vnější uložení</t>
  </si>
  <si>
    <t>Sada koncovek HVI vodiče pro vnitřní uložení</t>
  </si>
  <si>
    <t>Držák HVI na trubku</t>
  </si>
  <si>
    <t>skutečný počet je třeba určit na stavbě</t>
  </si>
  <si>
    <t>Držák HVI na trubku s odstupem 200 mm</t>
  </si>
  <si>
    <t>Upínací pásek pro držák s odstupem 200 mm</t>
  </si>
  <si>
    <t>Držák HVI na plochou střechu - základna</t>
  </si>
  <si>
    <t>Držák HVI na plochou střechu - adaptér</t>
  </si>
  <si>
    <t>Distanční držák s PA svorkou</t>
  </si>
  <si>
    <t>Drát AlMgSi D8 (PA pospojování)</t>
  </si>
  <si>
    <t>Svorka na potrubí (ant. stožár)</t>
  </si>
  <si>
    <t>bez DPH</t>
  </si>
  <si>
    <t>Montáž solárních kabelů 1x6</t>
  </si>
  <si>
    <t>solární kabel 1x6</t>
  </si>
  <si>
    <t>pěna montážní protipožární 750 ml, požární odolnost více než 360 minut</t>
  </si>
  <si>
    <t>Ocelová konstrukce pod FV panely na plochou střechu (bez možnosti kotvení), vč. Zátěže</t>
  </si>
  <si>
    <t>Solární měnič, vst.výkon 80 - 120kW, Třída krytí IP65, připojení LAN, min. účinnost 97,0% Euro</t>
  </si>
  <si>
    <t>FV panel, 420W, monokrystal, účinnost min. 20%, antireflexní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</si>
</sst>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1"/>
      <color theme="1"/>
      <name val="Calibri"/>
      <family val="2"/>
      <charset val="238"/>
      <scheme val="minor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34" fillId="0" borderId="0" applyNumberFormat="0" applyFill="0" applyBorder="0" applyAlignment="0" applyProtection="0"/>
    <xf numFmtId="0" fontId="1" fillId="0" borderId="0"/>
  </cellStyleXfs>
  <cellXfs count="217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9" fillId="0" borderId="0" xfId="0" applyFont="1"/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2" borderId="0" xfId="0" applyFont="1" applyFill="1" applyAlignment="1" applyProtection="1">
      <alignment horizontal="left" vertical="center"/>
      <protection locked="0"/>
    </xf>
    <xf numFmtId="49" fontId="3" fillId="2" borderId="0" xfId="0" applyNumberFormat="1" applyFont="1" applyFill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0" fillId="4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5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5" fillId="4" borderId="6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right" vertical="center"/>
    </xf>
    <xf numFmtId="0" fontId="5" fillId="4" borderId="7" xfId="0" applyFont="1" applyFill="1" applyBorder="1" applyAlignment="1">
      <alignment horizontal="center" vertical="center"/>
    </xf>
    <xf numFmtId="4" fontId="5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vertical="center"/>
    </xf>
    <xf numFmtId="4" fontId="8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4" fontId="22" fillId="0" borderId="0" xfId="0" applyNumberFormat="1" applyFont="1"/>
    <xf numFmtId="166" fontId="30" fillId="0" borderId="12" xfId="0" applyNumberFormat="1" applyFont="1" applyBorder="1"/>
    <xf numFmtId="166" fontId="30" fillId="0" borderId="13" xfId="0" applyNumberFormat="1" applyFont="1" applyBorder="1"/>
    <xf numFmtId="4" fontId="31" fillId="0" borderId="0" xfId="0" applyNumberFormat="1" applyFont="1" applyAlignment="1">
      <alignment vertical="center"/>
    </xf>
    <xf numFmtId="0" fontId="9" fillId="0" borderId="3" xfId="0" applyFont="1" applyBorder="1"/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9" fillId="0" borderId="0" xfId="0" applyFont="1" applyProtection="1">
      <protection locked="0"/>
    </xf>
    <xf numFmtId="4" fontId="7" fillId="0" borderId="0" xfId="0" applyNumberFormat="1" applyFont="1"/>
    <xf numFmtId="0" fontId="9" fillId="0" borderId="14" xfId="0" applyFont="1" applyBorder="1"/>
    <xf numFmtId="166" fontId="9" fillId="0" borderId="0" xfId="0" applyNumberFormat="1" applyFont="1"/>
    <xf numFmtId="166" fontId="9" fillId="0" borderId="15" xfId="0" applyNumberFormat="1" applyFont="1" applyBorder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vertical="center"/>
    </xf>
    <xf numFmtId="0" fontId="8" fillId="0" borderId="0" xfId="0" applyFont="1" applyAlignment="1">
      <alignment horizontal="left"/>
    </xf>
    <xf numFmtId="4" fontId="8" fillId="0" borderId="0" xfId="0" applyNumberFormat="1" applyFont="1"/>
    <xf numFmtId="0" fontId="20" fillId="0" borderId="22" xfId="0" applyFont="1" applyBorder="1" applyAlignment="1">
      <alignment horizontal="center" vertical="center"/>
    </xf>
    <xf numFmtId="49" fontId="20" fillId="0" borderId="22" xfId="0" applyNumberFormat="1" applyFont="1" applyBorder="1" applyAlignment="1">
      <alignment horizontal="left" vertical="center" wrapText="1"/>
    </xf>
    <xf numFmtId="0" fontId="20" fillId="0" borderId="22" xfId="0" applyFont="1" applyBorder="1" applyAlignment="1">
      <alignment horizontal="left" vertical="center" wrapText="1"/>
    </xf>
    <xf numFmtId="0" fontId="20" fillId="0" borderId="22" xfId="0" applyFont="1" applyBorder="1" applyAlignment="1">
      <alignment horizontal="center" vertical="center" wrapText="1"/>
    </xf>
    <xf numFmtId="167" fontId="20" fillId="0" borderId="22" xfId="0" applyNumberFormat="1" applyFont="1" applyBorder="1" applyAlignment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Alignment="1">
      <alignment horizontal="center" vertical="center"/>
    </xf>
    <xf numFmtId="166" fontId="21" fillId="0" borderId="0" xfId="0" applyNumberFormat="1" applyFont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2" fillId="0" borderId="22" xfId="0" applyFont="1" applyBorder="1" applyAlignment="1">
      <alignment horizontal="center" vertical="center"/>
    </xf>
    <xf numFmtId="49" fontId="32" fillId="0" borderId="22" xfId="0" applyNumberFormat="1" applyFont="1" applyBorder="1" applyAlignment="1">
      <alignment horizontal="left" vertical="center" wrapText="1"/>
    </xf>
    <xf numFmtId="0" fontId="32" fillId="0" borderId="22" xfId="0" applyFont="1" applyBorder="1" applyAlignment="1">
      <alignment horizontal="left" vertical="center" wrapText="1"/>
    </xf>
    <xf numFmtId="0" fontId="32" fillId="0" borderId="22" xfId="0" applyFont="1" applyBorder="1" applyAlignment="1">
      <alignment horizontal="center" vertical="center" wrapText="1"/>
    </xf>
    <xf numFmtId="167" fontId="32" fillId="0" borderId="22" xfId="0" applyNumberFormat="1" applyFont="1" applyBorder="1" applyAlignment="1">
      <alignment vertical="center"/>
    </xf>
    <xf numFmtId="4" fontId="32" fillId="2" borderId="22" xfId="0" applyNumberFormat="1" applyFont="1" applyFill="1" applyBorder="1" applyAlignment="1" applyProtection="1">
      <alignment vertical="center"/>
      <protection locked="0"/>
    </xf>
    <xf numFmtId="4" fontId="32" fillId="0" borderId="22" xfId="0" applyNumberFormat="1" applyFont="1" applyBorder="1" applyAlignment="1">
      <alignment vertical="center"/>
    </xf>
    <xf numFmtId="0" fontId="33" fillId="0" borderId="3" xfId="0" applyFont="1" applyBorder="1" applyAlignment="1">
      <alignment vertical="center"/>
    </xf>
    <xf numFmtId="0" fontId="32" fillId="2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Alignment="1">
      <alignment horizontal="center" vertical="center"/>
    </xf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  <xf numFmtId="0" fontId="35" fillId="0" borderId="0" xfId="2" applyFont="1" applyAlignment="1" applyProtection="1">
      <alignment vertical="center"/>
      <protection locked="0"/>
    </xf>
    <xf numFmtId="3" fontId="1" fillId="0" borderId="0" xfId="2" applyNumberFormat="1" applyAlignment="1" applyProtection="1">
      <alignment horizontal="center" vertical="center"/>
      <protection locked="0"/>
    </xf>
    <xf numFmtId="0" fontId="1" fillId="0" borderId="0" xfId="2" applyAlignment="1" applyProtection="1">
      <alignment horizontal="center" vertical="center"/>
      <protection locked="0"/>
    </xf>
    <xf numFmtId="4" fontId="1" fillId="0" borderId="0" xfId="2" applyNumberFormat="1" applyAlignment="1" applyProtection="1">
      <alignment vertical="center"/>
      <protection locked="0"/>
    </xf>
    <xf numFmtId="0" fontId="1" fillId="0" borderId="0" xfId="2" applyAlignment="1" applyProtection="1">
      <alignment vertical="center"/>
      <protection locked="0"/>
    </xf>
    <xf numFmtId="0" fontId="35" fillId="0" borderId="0" xfId="2" applyFont="1" applyAlignment="1" applyProtection="1">
      <alignment horizontal="center" vertical="center"/>
      <protection locked="0"/>
    </xf>
    <xf numFmtId="3" fontId="35" fillId="0" borderId="0" xfId="2" applyNumberFormat="1" applyFont="1" applyAlignment="1" applyProtection="1">
      <alignment horizontal="center" vertical="center"/>
      <protection locked="0"/>
    </xf>
    <xf numFmtId="4" fontId="35" fillId="0" borderId="0" xfId="2" applyNumberFormat="1" applyFont="1" applyAlignment="1" applyProtection="1">
      <alignment horizontal="center" vertical="center"/>
      <protection locked="0"/>
    </xf>
    <xf numFmtId="0" fontId="35" fillId="0" borderId="23" xfId="2" applyFont="1" applyBorder="1" applyAlignment="1">
      <alignment vertical="center"/>
    </xf>
    <xf numFmtId="3" fontId="35" fillId="0" borderId="24" xfId="2" applyNumberFormat="1" applyFont="1" applyBorder="1" applyAlignment="1">
      <alignment horizontal="center" vertical="center"/>
    </xf>
    <xf numFmtId="0" fontId="35" fillId="0" borderId="24" xfId="2" applyFont="1" applyBorder="1" applyAlignment="1">
      <alignment horizontal="center" vertical="center"/>
    </xf>
    <xf numFmtId="4" fontId="35" fillId="0" borderId="24" xfId="2" applyNumberFormat="1" applyFont="1" applyBorder="1" applyAlignment="1" applyProtection="1">
      <alignment horizontal="center" vertical="center"/>
      <protection locked="0"/>
    </xf>
    <xf numFmtId="4" fontId="35" fillId="0" borderId="25" xfId="2" applyNumberFormat="1" applyFont="1" applyBorder="1" applyAlignment="1">
      <alignment horizontal="center" vertical="center"/>
    </xf>
    <xf numFmtId="0" fontId="1" fillId="0" borderId="26" xfId="2" applyBorder="1" applyAlignment="1">
      <alignment vertical="center"/>
    </xf>
    <xf numFmtId="3" fontId="1" fillId="0" borderId="0" xfId="2" applyNumberFormat="1" applyAlignment="1">
      <alignment horizontal="center" vertical="center"/>
    </xf>
    <xf numFmtId="0" fontId="1" fillId="0" borderId="0" xfId="2" applyAlignment="1">
      <alignment horizontal="center" vertical="center"/>
    </xf>
    <xf numFmtId="4" fontId="1" fillId="0" borderId="27" xfId="2" applyNumberFormat="1" applyBorder="1" applyAlignment="1">
      <alignment vertical="center"/>
    </xf>
    <xf numFmtId="0" fontId="1" fillId="0" borderId="28" xfId="2" applyBorder="1" applyAlignment="1">
      <alignment vertical="center"/>
    </xf>
    <xf numFmtId="3" fontId="1" fillId="0" borderId="29" xfId="2" applyNumberFormat="1" applyBorder="1" applyAlignment="1">
      <alignment horizontal="center" vertical="center"/>
    </xf>
    <xf numFmtId="0" fontId="1" fillId="0" borderId="29" xfId="2" applyBorder="1" applyAlignment="1">
      <alignment horizontal="center" vertical="center"/>
    </xf>
    <xf numFmtId="4" fontId="1" fillId="0" borderId="29" xfId="2" applyNumberFormat="1" applyBorder="1" applyAlignment="1" applyProtection="1">
      <alignment vertical="center"/>
      <protection locked="0"/>
    </xf>
    <xf numFmtId="4" fontId="1" fillId="0" borderId="30" xfId="2" applyNumberFormat="1" applyBorder="1" applyAlignment="1">
      <alignment vertical="center"/>
    </xf>
    <xf numFmtId="4" fontId="35" fillId="0" borderId="0" xfId="2" applyNumberFormat="1" applyFont="1" applyAlignment="1" applyProtection="1">
      <alignment vertical="center"/>
      <protection locked="0"/>
    </xf>
    <xf numFmtId="0" fontId="0" fillId="0" borderId="0" xfId="0"/>
    <xf numFmtId="0" fontId="20" fillId="4" borderId="6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left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right" vertical="center"/>
    </xf>
    <xf numFmtId="0" fontId="20" fillId="4" borderId="8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5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49" fontId="3" fillId="2" borderId="0" xfId="0" applyNumberFormat="1" applyFont="1" applyFill="1" applyAlignment="1" applyProtection="1">
      <alignment horizontal="left" vertical="center"/>
      <protection locked="0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2" borderId="0" xfId="0" applyFont="1" applyFill="1" applyAlignment="1" applyProtection="1">
      <alignment horizontal="left" vertical="center"/>
      <protection locked="0"/>
    </xf>
  </cellXfs>
  <cellStyles count="3">
    <cellStyle name="Hypertextový odkaz" xfId="1" builtinId="8"/>
    <cellStyle name="Normální" xfId="0" builtinId="0" customBuiltin="1"/>
    <cellStyle name="Normální 2" xfId="2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opLeftCell="A64" workbookViewId="0">
      <selection activeCell="BE5" sqref="BE5:BE34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spans="1:74" ht="36.950000000000003" customHeight="1"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S2" s="13" t="s">
        <v>6</v>
      </c>
      <c r="BT2" s="13" t="s">
        <v>7</v>
      </c>
    </row>
    <row r="3" spans="1:74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ht="24.95" customHeight="1">
      <c r="B4" s="16"/>
      <c r="D4" s="17" t="s">
        <v>9</v>
      </c>
      <c r="AR4" s="16"/>
      <c r="AS4" s="18" t="s">
        <v>10</v>
      </c>
      <c r="BE4" s="19" t="s">
        <v>11</v>
      </c>
      <c r="BS4" s="13" t="s">
        <v>12</v>
      </c>
    </row>
    <row r="5" spans="1:74" ht="12" customHeight="1">
      <c r="B5" s="16"/>
      <c r="D5" s="20" t="s">
        <v>13</v>
      </c>
      <c r="K5" s="205" t="s">
        <v>14</v>
      </c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R5" s="16"/>
      <c r="BE5" s="202" t="s">
        <v>15</v>
      </c>
      <c r="BS5" s="13" t="s">
        <v>6</v>
      </c>
    </row>
    <row r="6" spans="1:74" ht="36.950000000000003" customHeight="1">
      <c r="B6" s="16"/>
      <c r="D6" s="22" t="s">
        <v>16</v>
      </c>
      <c r="K6" s="206" t="s">
        <v>17</v>
      </c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5"/>
      <c r="AO6" s="175"/>
      <c r="AR6" s="16"/>
      <c r="BE6" s="203"/>
      <c r="BS6" s="13" t="s">
        <v>6</v>
      </c>
    </row>
    <row r="7" spans="1:74" ht="12" customHeight="1">
      <c r="B7" s="16"/>
      <c r="D7" s="23" t="s">
        <v>18</v>
      </c>
      <c r="K7" s="21" t="s">
        <v>1</v>
      </c>
      <c r="AK7" s="23" t="s">
        <v>19</v>
      </c>
      <c r="AN7" s="21" t="s">
        <v>1</v>
      </c>
      <c r="AR7" s="16"/>
      <c r="BE7" s="203"/>
      <c r="BS7" s="13" t="s">
        <v>6</v>
      </c>
    </row>
    <row r="8" spans="1:74" ht="12" customHeight="1">
      <c r="B8" s="16"/>
      <c r="D8" s="23" t="s">
        <v>20</v>
      </c>
      <c r="K8" s="21" t="s">
        <v>21</v>
      </c>
      <c r="AK8" s="23" t="s">
        <v>22</v>
      </c>
      <c r="AN8" s="24" t="s">
        <v>23</v>
      </c>
      <c r="AR8" s="16"/>
      <c r="BE8" s="203"/>
      <c r="BS8" s="13" t="s">
        <v>6</v>
      </c>
    </row>
    <row r="9" spans="1:74" ht="14.45" customHeight="1">
      <c r="B9" s="16"/>
      <c r="AR9" s="16"/>
      <c r="BE9" s="203"/>
      <c r="BS9" s="13" t="s">
        <v>6</v>
      </c>
    </row>
    <row r="10" spans="1:74" ht="12" customHeight="1">
      <c r="B10" s="16"/>
      <c r="D10" s="23" t="s">
        <v>24</v>
      </c>
      <c r="AK10" s="23" t="s">
        <v>25</v>
      </c>
      <c r="AN10" s="21" t="s">
        <v>1</v>
      </c>
      <c r="AR10" s="16"/>
      <c r="BE10" s="203"/>
      <c r="BS10" s="13" t="s">
        <v>6</v>
      </c>
    </row>
    <row r="11" spans="1:74" ht="18.399999999999999" customHeight="1">
      <c r="B11" s="16"/>
      <c r="E11" s="21" t="s">
        <v>21</v>
      </c>
      <c r="AK11" s="23" t="s">
        <v>26</v>
      </c>
      <c r="AN11" s="21" t="s">
        <v>1</v>
      </c>
      <c r="AR11" s="16"/>
      <c r="BE11" s="203"/>
      <c r="BS11" s="13" t="s">
        <v>6</v>
      </c>
    </row>
    <row r="12" spans="1:74" ht="6.95" customHeight="1">
      <c r="B12" s="16"/>
      <c r="AR12" s="16"/>
      <c r="BE12" s="203"/>
      <c r="BS12" s="13" t="s">
        <v>6</v>
      </c>
    </row>
    <row r="13" spans="1:74" ht="12" customHeight="1">
      <c r="B13" s="16"/>
      <c r="D13" s="23" t="s">
        <v>27</v>
      </c>
      <c r="AK13" s="23" t="s">
        <v>25</v>
      </c>
      <c r="AN13" s="25" t="s">
        <v>28</v>
      </c>
      <c r="AR13" s="16"/>
      <c r="BE13" s="203"/>
      <c r="BS13" s="13" t="s">
        <v>6</v>
      </c>
    </row>
    <row r="14" spans="1:74" ht="12.75">
      <c r="B14" s="16"/>
      <c r="E14" s="207" t="s">
        <v>28</v>
      </c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208"/>
      <c r="Z14" s="208"/>
      <c r="AA14" s="208"/>
      <c r="AB14" s="208"/>
      <c r="AC14" s="208"/>
      <c r="AD14" s="208"/>
      <c r="AE14" s="208"/>
      <c r="AF14" s="208"/>
      <c r="AG14" s="208"/>
      <c r="AH14" s="208"/>
      <c r="AI14" s="208"/>
      <c r="AJ14" s="208"/>
      <c r="AK14" s="23" t="s">
        <v>26</v>
      </c>
      <c r="AN14" s="25" t="s">
        <v>28</v>
      </c>
      <c r="AR14" s="16"/>
      <c r="BE14" s="203"/>
      <c r="BS14" s="13" t="s">
        <v>6</v>
      </c>
    </row>
    <row r="15" spans="1:74" ht="6.95" customHeight="1">
      <c r="B15" s="16"/>
      <c r="AR15" s="16"/>
      <c r="BE15" s="203"/>
      <c r="BS15" s="13" t="s">
        <v>4</v>
      </c>
    </row>
    <row r="16" spans="1:74" ht="12" customHeight="1">
      <c r="B16" s="16"/>
      <c r="D16" s="23" t="s">
        <v>29</v>
      </c>
      <c r="AK16" s="23" t="s">
        <v>25</v>
      </c>
      <c r="AN16" s="21" t="s">
        <v>1</v>
      </c>
      <c r="AR16" s="16"/>
      <c r="BE16" s="203"/>
      <c r="BS16" s="13" t="s">
        <v>4</v>
      </c>
    </row>
    <row r="17" spans="2:71" ht="18.399999999999999" customHeight="1">
      <c r="B17" s="16"/>
      <c r="E17" s="21" t="s">
        <v>21</v>
      </c>
      <c r="AK17" s="23" t="s">
        <v>26</v>
      </c>
      <c r="AN17" s="21" t="s">
        <v>1</v>
      </c>
      <c r="AR17" s="16"/>
      <c r="BE17" s="203"/>
      <c r="BS17" s="13" t="s">
        <v>30</v>
      </c>
    </row>
    <row r="18" spans="2:71" ht="6.95" customHeight="1">
      <c r="B18" s="16"/>
      <c r="AR18" s="16"/>
      <c r="BE18" s="203"/>
      <c r="BS18" s="13" t="s">
        <v>6</v>
      </c>
    </row>
    <row r="19" spans="2:71" ht="12" customHeight="1">
      <c r="B19" s="16"/>
      <c r="D19" s="23" t="s">
        <v>31</v>
      </c>
      <c r="AK19" s="23" t="s">
        <v>25</v>
      </c>
      <c r="AN19" s="21" t="s">
        <v>1</v>
      </c>
      <c r="AR19" s="16"/>
      <c r="BE19" s="203"/>
      <c r="BS19" s="13" t="s">
        <v>6</v>
      </c>
    </row>
    <row r="20" spans="2:71" ht="18.399999999999999" customHeight="1">
      <c r="B20" s="16"/>
      <c r="E20" s="21" t="s">
        <v>21</v>
      </c>
      <c r="AK20" s="23" t="s">
        <v>26</v>
      </c>
      <c r="AN20" s="21" t="s">
        <v>1</v>
      </c>
      <c r="AR20" s="16"/>
      <c r="BE20" s="203"/>
      <c r="BS20" s="13" t="s">
        <v>30</v>
      </c>
    </row>
    <row r="21" spans="2:71" ht="6.95" customHeight="1">
      <c r="B21" s="16"/>
      <c r="AR21" s="16"/>
      <c r="BE21" s="203"/>
    </row>
    <row r="22" spans="2:71" ht="12" customHeight="1">
      <c r="B22" s="16"/>
      <c r="D22" s="23" t="s">
        <v>32</v>
      </c>
      <c r="AR22" s="16"/>
      <c r="BE22" s="203"/>
    </row>
    <row r="23" spans="2:71" ht="16.5" customHeight="1">
      <c r="B23" s="16"/>
      <c r="E23" s="209" t="s">
        <v>1</v>
      </c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209"/>
      <c r="AG23" s="209"/>
      <c r="AH23" s="209"/>
      <c r="AI23" s="209"/>
      <c r="AJ23" s="209"/>
      <c r="AK23" s="209"/>
      <c r="AL23" s="209"/>
      <c r="AM23" s="209"/>
      <c r="AN23" s="209"/>
      <c r="AR23" s="16"/>
      <c r="BE23" s="203"/>
    </row>
    <row r="24" spans="2:71" ht="6.95" customHeight="1">
      <c r="B24" s="16"/>
      <c r="AR24" s="16"/>
      <c r="BE24" s="203"/>
    </row>
    <row r="25" spans="2:71" ht="6.95" customHeight="1">
      <c r="B25" s="1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6"/>
      <c r="BE25" s="203"/>
    </row>
    <row r="26" spans="2:71" s="1" customFormat="1" ht="25.9" customHeight="1">
      <c r="B26" s="28"/>
      <c r="D26" s="29" t="s">
        <v>33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210">
        <f>ROUND(AG94,2)</f>
        <v>0</v>
      </c>
      <c r="AL26" s="211"/>
      <c r="AM26" s="211"/>
      <c r="AN26" s="211"/>
      <c r="AO26" s="211"/>
      <c r="AR26" s="28"/>
      <c r="BE26" s="203"/>
    </row>
    <row r="27" spans="2:71" s="1" customFormat="1" ht="6.95" customHeight="1">
      <c r="B27" s="28"/>
      <c r="AR27" s="28"/>
      <c r="BE27" s="203"/>
    </row>
    <row r="28" spans="2:71" s="1" customFormat="1" ht="12.75">
      <c r="B28" s="28"/>
      <c r="L28" s="212" t="s">
        <v>34</v>
      </c>
      <c r="M28" s="212"/>
      <c r="N28" s="212"/>
      <c r="O28" s="212"/>
      <c r="P28" s="212"/>
      <c r="W28" s="212" t="s">
        <v>35</v>
      </c>
      <c r="X28" s="212"/>
      <c r="Y28" s="212"/>
      <c r="Z28" s="212"/>
      <c r="AA28" s="212"/>
      <c r="AB28" s="212"/>
      <c r="AC28" s="212"/>
      <c r="AD28" s="212"/>
      <c r="AE28" s="212"/>
      <c r="AK28" s="212" t="s">
        <v>36</v>
      </c>
      <c r="AL28" s="212"/>
      <c r="AM28" s="212"/>
      <c r="AN28" s="212"/>
      <c r="AO28" s="212"/>
      <c r="AR28" s="28"/>
      <c r="BE28" s="203"/>
    </row>
    <row r="29" spans="2:71" s="2" customFormat="1" ht="14.45" customHeight="1">
      <c r="B29" s="32"/>
      <c r="D29" s="23" t="s">
        <v>37</v>
      </c>
      <c r="F29" s="23" t="s">
        <v>38</v>
      </c>
      <c r="L29" s="192">
        <v>0.21</v>
      </c>
      <c r="M29" s="191"/>
      <c r="N29" s="191"/>
      <c r="O29" s="191"/>
      <c r="P29" s="191"/>
      <c r="W29" s="190">
        <f>ROUND(AZ94, 2)</f>
        <v>0</v>
      </c>
      <c r="X29" s="191"/>
      <c r="Y29" s="191"/>
      <c r="Z29" s="191"/>
      <c r="AA29" s="191"/>
      <c r="AB29" s="191"/>
      <c r="AC29" s="191"/>
      <c r="AD29" s="191"/>
      <c r="AE29" s="191"/>
      <c r="AK29" s="190">
        <f>ROUND(AV94, 2)</f>
        <v>0</v>
      </c>
      <c r="AL29" s="191"/>
      <c r="AM29" s="191"/>
      <c r="AN29" s="191"/>
      <c r="AO29" s="191"/>
      <c r="AR29" s="32"/>
      <c r="BE29" s="204"/>
    </row>
    <row r="30" spans="2:71" s="2" customFormat="1" ht="14.45" customHeight="1">
      <c r="B30" s="32"/>
      <c r="F30" s="23" t="s">
        <v>39</v>
      </c>
      <c r="L30" s="192">
        <v>0.12</v>
      </c>
      <c r="M30" s="191"/>
      <c r="N30" s="191"/>
      <c r="O30" s="191"/>
      <c r="P30" s="191"/>
      <c r="W30" s="190">
        <f>ROUND(BA94, 2)</f>
        <v>0</v>
      </c>
      <c r="X30" s="191"/>
      <c r="Y30" s="191"/>
      <c r="Z30" s="191"/>
      <c r="AA30" s="191"/>
      <c r="AB30" s="191"/>
      <c r="AC30" s="191"/>
      <c r="AD30" s="191"/>
      <c r="AE30" s="191"/>
      <c r="AK30" s="190">
        <f>ROUND(AW94, 2)</f>
        <v>0</v>
      </c>
      <c r="AL30" s="191"/>
      <c r="AM30" s="191"/>
      <c r="AN30" s="191"/>
      <c r="AO30" s="191"/>
      <c r="AR30" s="32"/>
      <c r="BE30" s="204"/>
    </row>
    <row r="31" spans="2:71" s="2" customFormat="1" ht="14.45" hidden="1" customHeight="1">
      <c r="B31" s="32"/>
      <c r="F31" s="23" t="s">
        <v>40</v>
      </c>
      <c r="L31" s="192">
        <v>0.21</v>
      </c>
      <c r="M31" s="191"/>
      <c r="N31" s="191"/>
      <c r="O31" s="191"/>
      <c r="P31" s="191"/>
      <c r="W31" s="190">
        <f>ROUND(BB94, 2)</f>
        <v>0</v>
      </c>
      <c r="X31" s="191"/>
      <c r="Y31" s="191"/>
      <c r="Z31" s="191"/>
      <c r="AA31" s="191"/>
      <c r="AB31" s="191"/>
      <c r="AC31" s="191"/>
      <c r="AD31" s="191"/>
      <c r="AE31" s="191"/>
      <c r="AK31" s="190">
        <v>0</v>
      </c>
      <c r="AL31" s="191"/>
      <c r="AM31" s="191"/>
      <c r="AN31" s="191"/>
      <c r="AO31" s="191"/>
      <c r="AR31" s="32"/>
      <c r="BE31" s="204"/>
    </row>
    <row r="32" spans="2:71" s="2" customFormat="1" ht="14.45" hidden="1" customHeight="1">
      <c r="B32" s="32"/>
      <c r="F32" s="23" t="s">
        <v>41</v>
      </c>
      <c r="L32" s="192">
        <v>0.12</v>
      </c>
      <c r="M32" s="191"/>
      <c r="N32" s="191"/>
      <c r="O32" s="191"/>
      <c r="P32" s="191"/>
      <c r="W32" s="190">
        <f>ROUND(BC94, 2)</f>
        <v>0</v>
      </c>
      <c r="X32" s="191"/>
      <c r="Y32" s="191"/>
      <c r="Z32" s="191"/>
      <c r="AA32" s="191"/>
      <c r="AB32" s="191"/>
      <c r="AC32" s="191"/>
      <c r="AD32" s="191"/>
      <c r="AE32" s="191"/>
      <c r="AK32" s="190">
        <v>0</v>
      </c>
      <c r="AL32" s="191"/>
      <c r="AM32" s="191"/>
      <c r="AN32" s="191"/>
      <c r="AO32" s="191"/>
      <c r="AR32" s="32"/>
      <c r="BE32" s="204"/>
    </row>
    <row r="33" spans="2:57" s="2" customFormat="1" ht="14.45" hidden="1" customHeight="1">
      <c r="B33" s="32"/>
      <c r="F33" s="23" t="s">
        <v>42</v>
      </c>
      <c r="L33" s="192">
        <v>0</v>
      </c>
      <c r="M33" s="191"/>
      <c r="N33" s="191"/>
      <c r="O33" s="191"/>
      <c r="P33" s="191"/>
      <c r="W33" s="190">
        <f>ROUND(BD94, 2)</f>
        <v>0</v>
      </c>
      <c r="X33" s="191"/>
      <c r="Y33" s="191"/>
      <c r="Z33" s="191"/>
      <c r="AA33" s="191"/>
      <c r="AB33" s="191"/>
      <c r="AC33" s="191"/>
      <c r="AD33" s="191"/>
      <c r="AE33" s="191"/>
      <c r="AK33" s="190">
        <v>0</v>
      </c>
      <c r="AL33" s="191"/>
      <c r="AM33" s="191"/>
      <c r="AN33" s="191"/>
      <c r="AO33" s="191"/>
      <c r="AR33" s="32"/>
      <c r="BE33" s="204"/>
    </row>
    <row r="34" spans="2:57" s="1" customFormat="1" ht="6.95" customHeight="1">
      <c r="B34" s="28"/>
      <c r="AR34" s="28"/>
      <c r="BE34" s="203"/>
    </row>
    <row r="35" spans="2:57" s="1" customFormat="1" ht="25.9" customHeight="1">
      <c r="B35" s="28"/>
      <c r="C35" s="33"/>
      <c r="D35" s="34" t="s">
        <v>43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44</v>
      </c>
      <c r="U35" s="35"/>
      <c r="V35" s="35"/>
      <c r="W35" s="35"/>
      <c r="X35" s="193" t="s">
        <v>45</v>
      </c>
      <c r="Y35" s="194"/>
      <c r="Z35" s="194"/>
      <c r="AA35" s="194"/>
      <c r="AB35" s="194"/>
      <c r="AC35" s="35"/>
      <c r="AD35" s="35"/>
      <c r="AE35" s="35"/>
      <c r="AF35" s="35"/>
      <c r="AG35" s="35"/>
      <c r="AH35" s="35"/>
      <c r="AI35" s="35"/>
      <c r="AJ35" s="35"/>
      <c r="AK35" s="195">
        <f>SUM(AK26:AK33)</f>
        <v>0</v>
      </c>
      <c r="AL35" s="194"/>
      <c r="AM35" s="194"/>
      <c r="AN35" s="194"/>
      <c r="AO35" s="196"/>
      <c r="AP35" s="33"/>
      <c r="AQ35" s="33"/>
      <c r="AR35" s="28"/>
    </row>
    <row r="36" spans="2:57" s="1" customFormat="1" ht="6.95" customHeight="1">
      <c r="B36" s="28"/>
      <c r="AR36" s="28"/>
    </row>
    <row r="37" spans="2:57" s="1" customFormat="1" ht="14.45" customHeight="1">
      <c r="B37" s="28"/>
      <c r="AR37" s="28"/>
    </row>
    <row r="38" spans="2:57" ht="14.45" customHeight="1">
      <c r="B38" s="16"/>
      <c r="AR38" s="16"/>
    </row>
    <row r="39" spans="2:57" ht="14.45" customHeight="1">
      <c r="B39" s="16"/>
      <c r="AR39" s="16"/>
    </row>
    <row r="40" spans="2:57" ht="14.45" customHeight="1">
      <c r="B40" s="16"/>
      <c r="AR40" s="16"/>
    </row>
    <row r="41" spans="2:57" ht="14.45" customHeight="1">
      <c r="B41" s="16"/>
      <c r="AR41" s="16"/>
    </row>
    <row r="42" spans="2:57" ht="14.45" customHeight="1">
      <c r="B42" s="16"/>
      <c r="AR42" s="16"/>
    </row>
    <row r="43" spans="2:57" ht="14.45" customHeight="1">
      <c r="B43" s="16"/>
      <c r="AR43" s="16"/>
    </row>
    <row r="44" spans="2:57" ht="14.45" customHeight="1">
      <c r="B44" s="16"/>
      <c r="AR44" s="16"/>
    </row>
    <row r="45" spans="2:57" ht="14.45" customHeight="1">
      <c r="B45" s="16"/>
      <c r="AR45" s="16"/>
    </row>
    <row r="46" spans="2:57" ht="14.45" customHeight="1">
      <c r="B46" s="16"/>
      <c r="AR46" s="16"/>
    </row>
    <row r="47" spans="2:57" ht="14.45" customHeight="1">
      <c r="B47" s="16"/>
      <c r="AR47" s="16"/>
    </row>
    <row r="48" spans="2:57" ht="14.45" customHeight="1">
      <c r="B48" s="16"/>
      <c r="AR48" s="16"/>
    </row>
    <row r="49" spans="2:44" s="1" customFormat="1" ht="14.45" customHeight="1">
      <c r="B49" s="28"/>
      <c r="D49" s="37" t="s">
        <v>46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47</v>
      </c>
      <c r="AI49" s="38"/>
      <c r="AJ49" s="38"/>
      <c r="AK49" s="38"/>
      <c r="AL49" s="38"/>
      <c r="AM49" s="38"/>
      <c r="AN49" s="38"/>
      <c r="AO49" s="38"/>
      <c r="AR49" s="28"/>
    </row>
    <row r="50" spans="2:44">
      <c r="B50" s="16"/>
      <c r="AR50" s="16"/>
    </row>
    <row r="51" spans="2:44">
      <c r="B51" s="16"/>
      <c r="AR51" s="16"/>
    </row>
    <row r="52" spans="2:44">
      <c r="B52" s="16"/>
      <c r="AR52" s="16"/>
    </row>
    <row r="53" spans="2:44">
      <c r="B53" s="16"/>
      <c r="AR53" s="16"/>
    </row>
    <row r="54" spans="2:44">
      <c r="B54" s="16"/>
      <c r="AR54" s="16"/>
    </row>
    <row r="55" spans="2:44">
      <c r="B55" s="16"/>
      <c r="AR55" s="16"/>
    </row>
    <row r="56" spans="2:44">
      <c r="B56" s="16"/>
      <c r="AR56" s="16"/>
    </row>
    <row r="57" spans="2:44">
      <c r="B57" s="16"/>
      <c r="AR57" s="16"/>
    </row>
    <row r="58" spans="2:44">
      <c r="B58" s="16"/>
      <c r="AR58" s="16"/>
    </row>
    <row r="59" spans="2:44">
      <c r="B59" s="16"/>
      <c r="AR59" s="16"/>
    </row>
    <row r="60" spans="2:44" s="1" customFormat="1" ht="12.75">
      <c r="B60" s="28"/>
      <c r="D60" s="39" t="s">
        <v>48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9" t="s">
        <v>49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9" t="s">
        <v>48</v>
      </c>
      <c r="AI60" s="30"/>
      <c r="AJ60" s="30"/>
      <c r="AK60" s="30"/>
      <c r="AL60" s="30"/>
      <c r="AM60" s="39" t="s">
        <v>49</v>
      </c>
      <c r="AN60" s="30"/>
      <c r="AO60" s="30"/>
      <c r="AR60" s="28"/>
    </row>
    <row r="61" spans="2:44">
      <c r="B61" s="16"/>
      <c r="AR61" s="16"/>
    </row>
    <row r="62" spans="2:44">
      <c r="B62" s="16"/>
      <c r="AR62" s="16"/>
    </row>
    <row r="63" spans="2:44">
      <c r="B63" s="16"/>
      <c r="AR63" s="16"/>
    </row>
    <row r="64" spans="2:44" s="1" customFormat="1" ht="12.75">
      <c r="B64" s="28"/>
      <c r="D64" s="37" t="s">
        <v>50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7" t="s">
        <v>51</v>
      </c>
      <c r="AI64" s="38"/>
      <c r="AJ64" s="38"/>
      <c r="AK64" s="38"/>
      <c r="AL64" s="38"/>
      <c r="AM64" s="38"/>
      <c r="AN64" s="38"/>
      <c r="AO64" s="38"/>
      <c r="AR64" s="28"/>
    </row>
    <row r="65" spans="2:44">
      <c r="B65" s="16"/>
      <c r="AR65" s="16"/>
    </row>
    <row r="66" spans="2:44">
      <c r="B66" s="16"/>
      <c r="AR66" s="16"/>
    </row>
    <row r="67" spans="2:44">
      <c r="B67" s="16"/>
      <c r="AR67" s="16"/>
    </row>
    <row r="68" spans="2:44">
      <c r="B68" s="16"/>
      <c r="AR68" s="16"/>
    </row>
    <row r="69" spans="2:44">
      <c r="B69" s="16"/>
      <c r="AR69" s="16"/>
    </row>
    <row r="70" spans="2:44">
      <c r="B70" s="16"/>
      <c r="AR70" s="16"/>
    </row>
    <row r="71" spans="2:44">
      <c r="B71" s="16"/>
      <c r="AR71" s="16"/>
    </row>
    <row r="72" spans="2:44">
      <c r="B72" s="16"/>
      <c r="AR72" s="16"/>
    </row>
    <row r="73" spans="2:44">
      <c r="B73" s="16"/>
      <c r="AR73" s="16"/>
    </row>
    <row r="74" spans="2:44">
      <c r="B74" s="16"/>
      <c r="AR74" s="16"/>
    </row>
    <row r="75" spans="2:44" s="1" customFormat="1" ht="12.75">
      <c r="B75" s="28"/>
      <c r="D75" s="39" t="s">
        <v>48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9" t="s">
        <v>49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9" t="s">
        <v>48</v>
      </c>
      <c r="AI75" s="30"/>
      <c r="AJ75" s="30"/>
      <c r="AK75" s="30"/>
      <c r="AL75" s="30"/>
      <c r="AM75" s="39" t="s">
        <v>49</v>
      </c>
      <c r="AN75" s="30"/>
      <c r="AO75" s="30"/>
      <c r="AR75" s="28"/>
    </row>
    <row r="76" spans="2:44" s="1" customFormat="1">
      <c r="B76" s="28"/>
      <c r="AR76" s="28"/>
    </row>
    <row r="77" spans="2:44" s="1" customFormat="1" ht="6.9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28"/>
    </row>
    <row r="81" spans="1:91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28"/>
    </row>
    <row r="82" spans="1:91" s="1" customFormat="1" ht="24.95" customHeight="1">
      <c r="B82" s="28"/>
      <c r="C82" s="17" t="s">
        <v>52</v>
      </c>
      <c r="AR82" s="28"/>
    </row>
    <row r="83" spans="1:91" s="1" customFormat="1" ht="6.95" customHeight="1">
      <c r="B83" s="28"/>
      <c r="AR83" s="28"/>
    </row>
    <row r="84" spans="1:91" s="3" customFormat="1" ht="12" customHeight="1">
      <c r="B84" s="44"/>
      <c r="C84" s="23" t="s">
        <v>13</v>
      </c>
      <c r="L84" s="3" t="str">
        <f>K5</f>
        <v>1726-R01</v>
      </c>
      <c r="AR84" s="44"/>
    </row>
    <row r="85" spans="1:91" s="4" customFormat="1" ht="36.950000000000003" customHeight="1">
      <c r="B85" s="45"/>
      <c r="C85" s="46" t="s">
        <v>16</v>
      </c>
      <c r="L85" s="181" t="str">
        <f>K6</f>
        <v>FVE Nemocnice Třebíč</v>
      </c>
      <c r="M85" s="182"/>
      <c r="N85" s="182"/>
      <c r="O85" s="182"/>
      <c r="P85" s="182"/>
      <c r="Q85" s="182"/>
      <c r="R85" s="182"/>
      <c r="S85" s="182"/>
      <c r="T85" s="182"/>
      <c r="U85" s="182"/>
      <c r="V85" s="182"/>
      <c r="W85" s="182"/>
      <c r="X85" s="182"/>
      <c r="Y85" s="182"/>
      <c r="Z85" s="182"/>
      <c r="AA85" s="182"/>
      <c r="AB85" s="182"/>
      <c r="AC85" s="182"/>
      <c r="AD85" s="182"/>
      <c r="AE85" s="182"/>
      <c r="AF85" s="182"/>
      <c r="AG85" s="182"/>
      <c r="AH85" s="182"/>
      <c r="AI85" s="182"/>
      <c r="AJ85" s="182"/>
      <c r="AK85" s="182"/>
      <c r="AL85" s="182"/>
      <c r="AM85" s="182"/>
      <c r="AN85" s="182"/>
      <c r="AO85" s="182"/>
      <c r="AR85" s="45"/>
    </row>
    <row r="86" spans="1:91" s="1" customFormat="1" ht="6.95" customHeight="1">
      <c r="B86" s="28"/>
      <c r="AR86" s="28"/>
    </row>
    <row r="87" spans="1:91" s="1" customFormat="1" ht="12" customHeight="1">
      <c r="B87" s="28"/>
      <c r="C87" s="23" t="s">
        <v>20</v>
      </c>
      <c r="L87" s="47" t="str">
        <f>IF(K8="","",K8)</f>
        <v xml:space="preserve"> </v>
      </c>
      <c r="AI87" s="23" t="s">
        <v>22</v>
      </c>
      <c r="AM87" s="183" t="str">
        <f>IF(AN8= "","",AN8)</f>
        <v>26. 3. 2024</v>
      </c>
      <c r="AN87" s="183"/>
      <c r="AR87" s="28"/>
    </row>
    <row r="88" spans="1:91" s="1" customFormat="1" ht="6.95" customHeight="1">
      <c r="B88" s="28"/>
      <c r="AR88" s="28"/>
    </row>
    <row r="89" spans="1:91" s="1" customFormat="1" ht="15.2" customHeight="1">
      <c r="B89" s="28"/>
      <c r="C89" s="23" t="s">
        <v>24</v>
      </c>
      <c r="L89" s="3" t="str">
        <f>IF(E11= "","",E11)</f>
        <v xml:space="preserve"> </v>
      </c>
      <c r="AI89" s="23" t="s">
        <v>29</v>
      </c>
      <c r="AM89" s="184" t="str">
        <f>IF(E17="","",E17)</f>
        <v xml:space="preserve"> </v>
      </c>
      <c r="AN89" s="185"/>
      <c r="AO89" s="185"/>
      <c r="AP89" s="185"/>
      <c r="AR89" s="28"/>
      <c r="AS89" s="186" t="s">
        <v>53</v>
      </c>
      <c r="AT89" s="187"/>
      <c r="AU89" s="49"/>
      <c r="AV89" s="49"/>
      <c r="AW89" s="49"/>
      <c r="AX89" s="49"/>
      <c r="AY89" s="49"/>
      <c r="AZ89" s="49"/>
      <c r="BA89" s="49"/>
      <c r="BB89" s="49"/>
      <c r="BC89" s="49"/>
      <c r="BD89" s="50"/>
    </row>
    <row r="90" spans="1:91" s="1" customFormat="1" ht="15.2" customHeight="1">
      <c r="B90" s="28"/>
      <c r="C90" s="23" t="s">
        <v>27</v>
      </c>
      <c r="L90" s="3" t="str">
        <f>IF(E14= "Vyplň údaj","",E14)</f>
        <v/>
      </c>
      <c r="AI90" s="23" t="s">
        <v>31</v>
      </c>
      <c r="AM90" s="184" t="str">
        <f>IF(E20="","",E20)</f>
        <v xml:space="preserve"> </v>
      </c>
      <c r="AN90" s="185"/>
      <c r="AO90" s="185"/>
      <c r="AP90" s="185"/>
      <c r="AR90" s="28"/>
      <c r="AS90" s="188"/>
      <c r="AT90" s="189"/>
      <c r="BD90" s="52"/>
    </row>
    <row r="91" spans="1:91" s="1" customFormat="1" ht="10.9" customHeight="1">
      <c r="B91" s="28"/>
      <c r="AR91" s="28"/>
      <c r="AS91" s="188"/>
      <c r="AT91" s="189"/>
      <c r="BD91" s="52"/>
    </row>
    <row r="92" spans="1:91" s="1" customFormat="1" ht="29.25" customHeight="1">
      <c r="B92" s="28"/>
      <c r="C92" s="176" t="s">
        <v>54</v>
      </c>
      <c r="D92" s="177"/>
      <c r="E92" s="177"/>
      <c r="F92" s="177"/>
      <c r="G92" s="177"/>
      <c r="H92" s="53"/>
      <c r="I92" s="178" t="s">
        <v>55</v>
      </c>
      <c r="J92" s="177"/>
      <c r="K92" s="177"/>
      <c r="L92" s="177"/>
      <c r="M92" s="177"/>
      <c r="N92" s="177"/>
      <c r="O92" s="177"/>
      <c r="P92" s="177"/>
      <c r="Q92" s="177"/>
      <c r="R92" s="177"/>
      <c r="S92" s="177"/>
      <c r="T92" s="177"/>
      <c r="U92" s="177"/>
      <c r="V92" s="177"/>
      <c r="W92" s="177"/>
      <c r="X92" s="177"/>
      <c r="Y92" s="177"/>
      <c r="Z92" s="177"/>
      <c r="AA92" s="177"/>
      <c r="AB92" s="177"/>
      <c r="AC92" s="177"/>
      <c r="AD92" s="177"/>
      <c r="AE92" s="177"/>
      <c r="AF92" s="177"/>
      <c r="AG92" s="179" t="s">
        <v>56</v>
      </c>
      <c r="AH92" s="177"/>
      <c r="AI92" s="177"/>
      <c r="AJ92" s="177"/>
      <c r="AK92" s="177"/>
      <c r="AL92" s="177"/>
      <c r="AM92" s="177"/>
      <c r="AN92" s="178" t="s">
        <v>57</v>
      </c>
      <c r="AO92" s="177"/>
      <c r="AP92" s="180"/>
      <c r="AQ92" s="54" t="s">
        <v>58</v>
      </c>
      <c r="AR92" s="28"/>
      <c r="AS92" s="55" t="s">
        <v>59</v>
      </c>
      <c r="AT92" s="56" t="s">
        <v>60</v>
      </c>
      <c r="AU92" s="56" t="s">
        <v>61</v>
      </c>
      <c r="AV92" s="56" t="s">
        <v>62</v>
      </c>
      <c r="AW92" s="56" t="s">
        <v>63</v>
      </c>
      <c r="AX92" s="56" t="s">
        <v>64</v>
      </c>
      <c r="AY92" s="56" t="s">
        <v>65</v>
      </c>
      <c r="AZ92" s="56" t="s">
        <v>66</v>
      </c>
      <c r="BA92" s="56" t="s">
        <v>67</v>
      </c>
      <c r="BB92" s="56" t="s">
        <v>68</v>
      </c>
      <c r="BC92" s="56" t="s">
        <v>69</v>
      </c>
      <c r="BD92" s="57" t="s">
        <v>70</v>
      </c>
    </row>
    <row r="93" spans="1:91" s="1" customFormat="1" ht="10.9" customHeight="1">
      <c r="B93" s="28"/>
      <c r="AR93" s="28"/>
      <c r="AS93" s="58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50"/>
    </row>
    <row r="94" spans="1:91" s="5" customFormat="1" ht="32.450000000000003" customHeight="1">
      <c r="B94" s="59"/>
      <c r="C94" s="60" t="s">
        <v>71</v>
      </c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200">
        <f>ROUND(AG95,2)</f>
        <v>0</v>
      </c>
      <c r="AH94" s="200"/>
      <c r="AI94" s="200"/>
      <c r="AJ94" s="200"/>
      <c r="AK94" s="200"/>
      <c r="AL94" s="200"/>
      <c r="AM94" s="200"/>
      <c r="AN94" s="201">
        <f>SUM(AG94,AT94)</f>
        <v>0</v>
      </c>
      <c r="AO94" s="201"/>
      <c r="AP94" s="201"/>
      <c r="AQ94" s="63" t="s">
        <v>1</v>
      </c>
      <c r="AR94" s="59"/>
      <c r="AS94" s="64">
        <f>ROUND(AS95,2)</f>
        <v>0</v>
      </c>
      <c r="AT94" s="65">
        <f>ROUND(SUM(AV94:AW94),2)</f>
        <v>0</v>
      </c>
      <c r="AU94" s="66">
        <f>ROUND(AU95,5)</f>
        <v>0</v>
      </c>
      <c r="AV94" s="65">
        <f>ROUND(AZ94*L29,2)</f>
        <v>0</v>
      </c>
      <c r="AW94" s="65">
        <f>ROUND(BA94*L30,2)</f>
        <v>0</v>
      </c>
      <c r="AX94" s="65">
        <f>ROUND(BB94*L29,2)</f>
        <v>0</v>
      </c>
      <c r="AY94" s="65">
        <f>ROUND(BC94*L30,2)</f>
        <v>0</v>
      </c>
      <c r="AZ94" s="65">
        <f>ROUND(AZ95,2)</f>
        <v>0</v>
      </c>
      <c r="BA94" s="65">
        <f>ROUND(BA95,2)</f>
        <v>0</v>
      </c>
      <c r="BB94" s="65">
        <f>ROUND(BB95,2)</f>
        <v>0</v>
      </c>
      <c r="BC94" s="65">
        <f>ROUND(BC95,2)</f>
        <v>0</v>
      </c>
      <c r="BD94" s="67">
        <f>ROUND(BD95,2)</f>
        <v>0</v>
      </c>
      <c r="BS94" s="68" t="s">
        <v>72</v>
      </c>
      <c r="BT94" s="68" t="s">
        <v>73</v>
      </c>
      <c r="BU94" s="69" t="s">
        <v>74</v>
      </c>
      <c r="BV94" s="68" t="s">
        <v>75</v>
      </c>
      <c r="BW94" s="68" t="s">
        <v>5</v>
      </c>
      <c r="BX94" s="68" t="s">
        <v>76</v>
      </c>
      <c r="CL94" s="68" t="s">
        <v>1</v>
      </c>
    </row>
    <row r="95" spans="1:91" s="6" customFormat="1" ht="24.75" customHeight="1">
      <c r="A95" s="70" t="s">
        <v>77</v>
      </c>
      <c r="B95" s="71"/>
      <c r="C95" s="72"/>
      <c r="D95" s="199" t="s">
        <v>78</v>
      </c>
      <c r="E95" s="199"/>
      <c r="F95" s="199"/>
      <c r="G95" s="199"/>
      <c r="H95" s="199"/>
      <c r="I95" s="73"/>
      <c r="J95" s="199" t="s">
        <v>79</v>
      </c>
      <c r="K95" s="199"/>
      <c r="L95" s="199"/>
      <c r="M95" s="199"/>
      <c r="N95" s="199"/>
      <c r="O95" s="199"/>
      <c r="P95" s="199"/>
      <c r="Q95" s="199"/>
      <c r="R95" s="199"/>
      <c r="S95" s="199"/>
      <c r="T95" s="199"/>
      <c r="U95" s="199"/>
      <c r="V95" s="199"/>
      <c r="W95" s="199"/>
      <c r="X95" s="199"/>
      <c r="Y95" s="199"/>
      <c r="Z95" s="199"/>
      <c r="AA95" s="199"/>
      <c r="AB95" s="199"/>
      <c r="AC95" s="199"/>
      <c r="AD95" s="199"/>
      <c r="AE95" s="199"/>
      <c r="AF95" s="199"/>
      <c r="AG95" s="197">
        <f>'budova D.1.01 - 89,04 kWp'!J30</f>
        <v>0</v>
      </c>
      <c r="AH95" s="198"/>
      <c r="AI95" s="198"/>
      <c r="AJ95" s="198"/>
      <c r="AK95" s="198"/>
      <c r="AL95" s="198"/>
      <c r="AM95" s="198"/>
      <c r="AN95" s="197">
        <f>SUM(AG95,AT95)</f>
        <v>0</v>
      </c>
      <c r="AO95" s="198"/>
      <c r="AP95" s="198"/>
      <c r="AQ95" s="74" t="s">
        <v>80</v>
      </c>
      <c r="AR95" s="71"/>
      <c r="AS95" s="75">
        <v>0</v>
      </c>
      <c r="AT95" s="76">
        <f>ROUND(SUM(AV95:AW95),2)</f>
        <v>0</v>
      </c>
      <c r="AU95" s="77">
        <f>'budova D.1.01 - 89,04 kWp'!P128</f>
        <v>0</v>
      </c>
      <c r="AV95" s="76">
        <f>'budova D.1.01 - 89,04 kWp'!J33</f>
        <v>0</v>
      </c>
      <c r="AW95" s="76">
        <f>'budova D.1.01 - 89,04 kWp'!J34</f>
        <v>0</v>
      </c>
      <c r="AX95" s="76">
        <f>'budova D.1.01 - 89,04 kWp'!J35</f>
        <v>0</v>
      </c>
      <c r="AY95" s="76">
        <f>'budova D.1.01 - 89,04 kWp'!J36</f>
        <v>0</v>
      </c>
      <c r="AZ95" s="76">
        <f>'budova D.1.01 - 89,04 kWp'!F33</f>
        <v>0</v>
      </c>
      <c r="BA95" s="76">
        <f>'budova D.1.01 - 89,04 kWp'!F34</f>
        <v>0</v>
      </c>
      <c r="BB95" s="76">
        <f>'budova D.1.01 - 89,04 kWp'!F35</f>
        <v>0</v>
      </c>
      <c r="BC95" s="76">
        <f>'budova D.1.01 - 89,04 kWp'!F36</f>
        <v>0</v>
      </c>
      <c r="BD95" s="78">
        <f>'budova D.1.01 - 89,04 kWp'!F37</f>
        <v>0</v>
      </c>
      <c r="BT95" s="79" t="s">
        <v>81</v>
      </c>
      <c r="BV95" s="79" t="s">
        <v>75</v>
      </c>
      <c r="BW95" s="79" t="s">
        <v>82</v>
      </c>
      <c r="BX95" s="79" t="s">
        <v>5</v>
      </c>
      <c r="CL95" s="79" t="s">
        <v>1</v>
      </c>
      <c r="CM95" s="79" t="s">
        <v>83</v>
      </c>
    </row>
    <row r="96" spans="1:91" s="1" customFormat="1" ht="30" customHeight="1">
      <c r="B96" s="28"/>
      <c r="AR96" s="28"/>
    </row>
    <row r="97" spans="2:44" s="1" customFormat="1" ht="6.95" customHeight="1"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28"/>
    </row>
  </sheetData>
  <sheetProtection algorithmName="SHA-512" hashValue="E0r/Q4iMyUUj6Ufy6OZBhvDthES2NeTxZ2GSCHSYKwIrIHPnx2WmgDz+HXjFtqNcvUgF8iDTTOzXO9JdDFl2qg==" saltValue="JW0e4X+2BHIQBQjVLM28RqO+q5zgMcqTbRieg7gf1swbUHj64L+qA4CWdM0431FBGBHJ6zfDqZnjGeZoTxUzQA==" spinCount="100000" sheet="1" objects="1" scenarios="1" formatColumns="0" formatRows="0"/>
  <mergeCells count="42"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budova D.1.01 - 89,04 kWp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02"/>
  <sheetViews>
    <sheetView showGridLines="0" tabSelected="1" topLeftCell="A165" workbookViewId="0">
      <selection activeCell="X178" sqref="X178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AT2" s="13" t="s">
        <v>82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83</v>
      </c>
    </row>
    <row r="4" spans="2:46" ht="24.95" customHeight="1">
      <c r="B4" s="16"/>
      <c r="D4" s="17" t="s">
        <v>84</v>
      </c>
      <c r="L4" s="16"/>
      <c r="M4" s="80" t="s">
        <v>10</v>
      </c>
      <c r="AT4" s="13" t="s">
        <v>4</v>
      </c>
    </row>
    <row r="5" spans="2:46" ht="6.95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16.5" customHeight="1">
      <c r="B7" s="16"/>
      <c r="E7" s="214" t="str">
        <f>'Rekapitulace stavby'!K6</f>
        <v>FVE Nemocnice Třebíč</v>
      </c>
      <c r="F7" s="215"/>
      <c r="G7" s="215"/>
      <c r="H7" s="215"/>
      <c r="L7" s="16"/>
    </row>
    <row r="8" spans="2:46" s="1" customFormat="1" ht="12" customHeight="1">
      <c r="B8" s="28"/>
      <c r="D8" s="23" t="s">
        <v>85</v>
      </c>
      <c r="L8" s="28"/>
    </row>
    <row r="9" spans="2:46" s="1" customFormat="1" ht="16.5" customHeight="1">
      <c r="B9" s="28"/>
      <c r="E9" s="181" t="s">
        <v>86</v>
      </c>
      <c r="F9" s="213"/>
      <c r="G9" s="213"/>
      <c r="H9" s="213"/>
      <c r="L9" s="28"/>
    </row>
    <row r="10" spans="2:46" s="1" customFormat="1">
      <c r="B10" s="28"/>
      <c r="L10" s="28"/>
    </row>
    <row r="11" spans="2:46" s="1" customFormat="1" ht="12" customHeight="1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customHeight="1">
      <c r="B12" s="28"/>
      <c r="D12" s="23" t="s">
        <v>20</v>
      </c>
      <c r="F12" s="21" t="s">
        <v>21</v>
      </c>
      <c r="I12" s="23" t="s">
        <v>22</v>
      </c>
      <c r="J12" s="48" t="str">
        <f>'Rekapitulace stavby'!AN8</f>
        <v>26. 3. 2024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24</v>
      </c>
      <c r="I14" s="23" t="s">
        <v>25</v>
      </c>
      <c r="J14" s="21" t="str">
        <f>IF('Rekapitulace stavby'!AN10="","",'Rekapitulace stavby'!AN10)</f>
        <v/>
      </c>
      <c r="L14" s="28"/>
    </row>
    <row r="15" spans="2:46" s="1" customFormat="1" ht="18" customHeight="1">
      <c r="B15" s="28"/>
      <c r="E15" s="21" t="str">
        <f>IF('Rekapitulace stavby'!E11="","",'Rekapitulace stavby'!E11)</f>
        <v xml:space="preserve"> </v>
      </c>
      <c r="I15" s="23" t="s">
        <v>26</v>
      </c>
      <c r="J15" s="21" t="str">
        <f>IF('Rekapitulace stavby'!AN11="","",'Rekapitulace stavby'!AN11)</f>
        <v/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27</v>
      </c>
      <c r="I17" s="23" t="s">
        <v>25</v>
      </c>
      <c r="J17" s="24" t="str">
        <f>'Rekapitulace stavby'!AN13</f>
        <v>Vyplň údaj</v>
      </c>
      <c r="L17" s="28"/>
    </row>
    <row r="18" spans="2:12" s="1" customFormat="1" ht="18" customHeight="1">
      <c r="B18" s="28"/>
      <c r="E18" s="216" t="str">
        <f>'Rekapitulace stavby'!E14</f>
        <v>Vyplň údaj</v>
      </c>
      <c r="F18" s="205"/>
      <c r="G18" s="205"/>
      <c r="H18" s="205"/>
      <c r="I18" s="23" t="s">
        <v>26</v>
      </c>
      <c r="J18" s="24" t="str">
        <f>'Rekapitulace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29</v>
      </c>
      <c r="I20" s="23" t="s">
        <v>25</v>
      </c>
      <c r="J20" s="21" t="str">
        <f>IF('Rekapitulace stavby'!AN16="","",'Rekapitulace stavby'!AN16)</f>
        <v/>
      </c>
      <c r="L20" s="28"/>
    </row>
    <row r="21" spans="2:12" s="1" customFormat="1" ht="18" customHeight="1">
      <c r="B21" s="28"/>
      <c r="E21" s="21" t="str">
        <f>IF('Rekapitulace stavby'!E17="","",'Rekapitulace stavby'!E17)</f>
        <v xml:space="preserve"> </v>
      </c>
      <c r="I21" s="23" t="s">
        <v>26</v>
      </c>
      <c r="J21" s="21" t="str">
        <f>IF('Rekapitulace stavby'!AN17="","",'Rekapitulace stavby'!AN17)</f>
        <v/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31</v>
      </c>
      <c r="I23" s="23" t="s">
        <v>25</v>
      </c>
      <c r="J23" s="21" t="str">
        <f>IF('Rekapitulace stavby'!AN19="","",'Rekapitulace stavby'!AN19)</f>
        <v/>
      </c>
      <c r="L23" s="28"/>
    </row>
    <row r="24" spans="2:12" s="1" customFormat="1" ht="18" customHeight="1">
      <c r="B24" s="28"/>
      <c r="E24" s="21" t="str">
        <f>IF('Rekapitulace stavby'!E20="","",'Rekapitulace stavby'!E20)</f>
        <v xml:space="preserve"> </v>
      </c>
      <c r="I24" s="23" t="s">
        <v>26</v>
      </c>
      <c r="J24" s="21" t="str">
        <f>IF('Rekapitulace stavby'!AN20="","",'Rekapitulace stavby'!AN20)</f>
        <v/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32</v>
      </c>
      <c r="L26" s="28"/>
    </row>
    <row r="27" spans="2:12" s="7" customFormat="1" ht="16.5" customHeight="1">
      <c r="B27" s="81"/>
      <c r="E27" s="209" t="s">
        <v>1</v>
      </c>
      <c r="F27" s="209"/>
      <c r="G27" s="209"/>
      <c r="H27" s="209"/>
      <c r="L27" s="81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>
      <c r="B30" s="28"/>
      <c r="D30" s="82" t="s">
        <v>33</v>
      </c>
      <c r="J30" s="62">
        <f>ROUND(J128, 2)</f>
        <v>0</v>
      </c>
      <c r="L30" s="28"/>
    </row>
    <row r="31" spans="2:12" s="1" customFormat="1" ht="6.95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>
      <c r="B32" s="28"/>
      <c r="F32" s="31" t="s">
        <v>35</v>
      </c>
      <c r="I32" s="31" t="s">
        <v>34</v>
      </c>
      <c r="J32" s="31" t="s">
        <v>36</v>
      </c>
      <c r="L32" s="28"/>
    </row>
    <row r="33" spans="2:12" s="1" customFormat="1" ht="14.45" customHeight="1">
      <c r="B33" s="28"/>
      <c r="D33" s="51" t="s">
        <v>37</v>
      </c>
      <c r="E33" s="23" t="s">
        <v>38</v>
      </c>
      <c r="F33" s="83">
        <f>ROUND((SUM(BE128:BE201)),  2)</f>
        <v>0</v>
      </c>
      <c r="I33" s="84">
        <v>0.21</v>
      </c>
      <c r="J33" s="83">
        <f>ROUND(((SUM(BE128:BE201))*I33),  2)</f>
        <v>0</v>
      </c>
      <c r="L33" s="28"/>
    </row>
    <row r="34" spans="2:12" s="1" customFormat="1" ht="14.45" customHeight="1">
      <c r="B34" s="28"/>
      <c r="E34" s="23" t="s">
        <v>39</v>
      </c>
      <c r="F34" s="83">
        <f>ROUND((SUM(BF128:BF201)),  2)</f>
        <v>0</v>
      </c>
      <c r="I34" s="84">
        <v>0.12</v>
      </c>
      <c r="J34" s="83">
        <f>ROUND(((SUM(BF128:BF201))*I34),  2)</f>
        <v>0</v>
      </c>
      <c r="L34" s="28"/>
    </row>
    <row r="35" spans="2:12" s="1" customFormat="1" ht="14.45" hidden="1" customHeight="1">
      <c r="B35" s="28"/>
      <c r="E35" s="23" t="s">
        <v>40</v>
      </c>
      <c r="F35" s="83">
        <f>ROUND((SUM(BG128:BG201)),  2)</f>
        <v>0</v>
      </c>
      <c r="I35" s="84">
        <v>0.21</v>
      </c>
      <c r="J35" s="83">
        <f>0</f>
        <v>0</v>
      </c>
      <c r="L35" s="28"/>
    </row>
    <row r="36" spans="2:12" s="1" customFormat="1" ht="14.45" hidden="1" customHeight="1">
      <c r="B36" s="28"/>
      <c r="E36" s="23" t="s">
        <v>41</v>
      </c>
      <c r="F36" s="83">
        <f>ROUND((SUM(BH128:BH201)),  2)</f>
        <v>0</v>
      </c>
      <c r="I36" s="84">
        <v>0.12</v>
      </c>
      <c r="J36" s="83">
        <f>0</f>
        <v>0</v>
      </c>
      <c r="L36" s="28"/>
    </row>
    <row r="37" spans="2:12" s="1" customFormat="1" ht="14.45" hidden="1" customHeight="1">
      <c r="B37" s="28"/>
      <c r="E37" s="23" t="s">
        <v>42</v>
      </c>
      <c r="F37" s="83">
        <f>ROUND((SUM(BI128:BI201)),  2)</f>
        <v>0</v>
      </c>
      <c r="I37" s="84">
        <v>0</v>
      </c>
      <c r="J37" s="83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85"/>
      <c r="D39" s="86" t="s">
        <v>43</v>
      </c>
      <c r="E39" s="53"/>
      <c r="F39" s="53"/>
      <c r="G39" s="87" t="s">
        <v>44</v>
      </c>
      <c r="H39" s="88" t="s">
        <v>45</v>
      </c>
      <c r="I39" s="53"/>
      <c r="J39" s="89">
        <f>SUM(J30:J37)</f>
        <v>0</v>
      </c>
      <c r="K39" s="90"/>
      <c r="L39" s="28"/>
    </row>
    <row r="40" spans="2:12" s="1" customFormat="1" ht="14.45" customHeight="1">
      <c r="B40" s="28"/>
      <c r="L40" s="28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8"/>
      <c r="D61" s="39" t="s">
        <v>48</v>
      </c>
      <c r="E61" s="30"/>
      <c r="F61" s="91" t="s">
        <v>49</v>
      </c>
      <c r="G61" s="39" t="s">
        <v>48</v>
      </c>
      <c r="H61" s="30"/>
      <c r="I61" s="30"/>
      <c r="J61" s="92" t="s">
        <v>49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8"/>
      <c r="D65" s="37" t="s">
        <v>50</v>
      </c>
      <c r="E65" s="38"/>
      <c r="F65" s="38"/>
      <c r="G65" s="37" t="s">
        <v>51</v>
      </c>
      <c r="H65" s="38"/>
      <c r="I65" s="38"/>
      <c r="J65" s="38"/>
      <c r="K65" s="38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8"/>
      <c r="D76" s="39" t="s">
        <v>48</v>
      </c>
      <c r="E76" s="30"/>
      <c r="F76" s="91" t="s">
        <v>49</v>
      </c>
      <c r="G76" s="39" t="s">
        <v>48</v>
      </c>
      <c r="H76" s="30"/>
      <c r="I76" s="30"/>
      <c r="J76" s="92" t="s">
        <v>49</v>
      </c>
      <c r="K76" s="30"/>
      <c r="L76" s="28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hidden="1" customHeight="1">
      <c r="B82" s="28"/>
      <c r="C82" s="17" t="s">
        <v>87</v>
      </c>
      <c r="L82" s="28"/>
    </row>
    <row r="83" spans="2:47" s="1" customFormat="1" ht="6.95" hidden="1" customHeight="1">
      <c r="B83" s="28"/>
      <c r="L83" s="28"/>
    </row>
    <row r="84" spans="2:47" s="1" customFormat="1" ht="12" hidden="1" customHeight="1">
      <c r="B84" s="28"/>
      <c r="C84" s="23" t="s">
        <v>16</v>
      </c>
      <c r="L84" s="28"/>
    </row>
    <row r="85" spans="2:47" s="1" customFormat="1" ht="16.5" hidden="1" customHeight="1">
      <c r="B85" s="28"/>
      <c r="E85" s="214" t="str">
        <f>E7</f>
        <v>FVE Nemocnice Třebíč</v>
      </c>
      <c r="F85" s="215"/>
      <c r="G85" s="215"/>
      <c r="H85" s="215"/>
      <c r="L85" s="28"/>
    </row>
    <row r="86" spans="2:47" s="1" customFormat="1" ht="12" hidden="1" customHeight="1">
      <c r="B86" s="28"/>
      <c r="C86" s="23" t="s">
        <v>85</v>
      </c>
      <c r="L86" s="28"/>
    </row>
    <row r="87" spans="2:47" s="1" customFormat="1" ht="16.5" hidden="1" customHeight="1">
      <c r="B87" s="28"/>
      <c r="E87" s="181" t="str">
        <f>E9</f>
        <v>budova D.1.01 - 89,04 kWp</v>
      </c>
      <c r="F87" s="213"/>
      <c r="G87" s="213"/>
      <c r="H87" s="213"/>
      <c r="L87" s="28"/>
    </row>
    <row r="88" spans="2:47" s="1" customFormat="1" ht="6.95" hidden="1" customHeight="1">
      <c r="B88" s="28"/>
      <c r="L88" s="28"/>
    </row>
    <row r="89" spans="2:47" s="1" customFormat="1" ht="12" hidden="1" customHeight="1">
      <c r="B89" s="28"/>
      <c r="C89" s="23" t="s">
        <v>20</v>
      </c>
      <c r="F89" s="21" t="str">
        <f>F12</f>
        <v xml:space="preserve"> </v>
      </c>
      <c r="I89" s="23" t="s">
        <v>22</v>
      </c>
      <c r="J89" s="48" t="str">
        <f>IF(J12="","",J12)</f>
        <v>26. 3. 2024</v>
      </c>
      <c r="L89" s="28"/>
    </row>
    <row r="90" spans="2:47" s="1" customFormat="1" ht="6.95" hidden="1" customHeight="1">
      <c r="B90" s="28"/>
      <c r="L90" s="28"/>
    </row>
    <row r="91" spans="2:47" s="1" customFormat="1" ht="15.2" hidden="1" customHeight="1">
      <c r="B91" s="28"/>
      <c r="C91" s="23" t="s">
        <v>24</v>
      </c>
      <c r="F91" s="21" t="str">
        <f>E15</f>
        <v xml:space="preserve"> </v>
      </c>
      <c r="I91" s="23" t="s">
        <v>29</v>
      </c>
      <c r="J91" s="26" t="str">
        <f>E21</f>
        <v xml:space="preserve"> </v>
      </c>
      <c r="L91" s="28"/>
    </row>
    <row r="92" spans="2:47" s="1" customFormat="1" ht="15.2" hidden="1" customHeight="1">
      <c r="B92" s="28"/>
      <c r="C92" s="23" t="s">
        <v>27</v>
      </c>
      <c r="F92" s="21" t="str">
        <f>IF(E18="","",E18)</f>
        <v>Vyplň údaj</v>
      </c>
      <c r="I92" s="23" t="s">
        <v>31</v>
      </c>
      <c r="J92" s="26" t="str">
        <f>E24</f>
        <v xml:space="preserve"> </v>
      </c>
      <c r="L92" s="28"/>
    </row>
    <row r="93" spans="2:47" s="1" customFormat="1" ht="10.35" hidden="1" customHeight="1">
      <c r="B93" s="28"/>
      <c r="L93" s="28"/>
    </row>
    <row r="94" spans="2:47" s="1" customFormat="1" ht="29.25" hidden="1" customHeight="1">
      <c r="B94" s="28"/>
      <c r="C94" s="93" t="s">
        <v>88</v>
      </c>
      <c r="D94" s="85"/>
      <c r="E94" s="85"/>
      <c r="F94" s="85"/>
      <c r="G94" s="85"/>
      <c r="H94" s="85"/>
      <c r="I94" s="85"/>
      <c r="J94" s="94" t="s">
        <v>89</v>
      </c>
      <c r="K94" s="85"/>
      <c r="L94" s="28"/>
    </row>
    <row r="95" spans="2:47" s="1" customFormat="1" ht="10.35" hidden="1" customHeight="1">
      <c r="B95" s="28"/>
      <c r="L95" s="28"/>
    </row>
    <row r="96" spans="2:47" s="1" customFormat="1" ht="22.9" hidden="1" customHeight="1">
      <c r="B96" s="28"/>
      <c r="C96" s="95" t="s">
        <v>90</v>
      </c>
      <c r="J96" s="62">
        <f>J128</f>
        <v>0</v>
      </c>
      <c r="L96" s="28"/>
      <c r="AU96" s="13" t="s">
        <v>91</v>
      </c>
    </row>
    <row r="97" spans="2:12" s="8" customFormat="1" ht="24.95" hidden="1" customHeight="1">
      <c r="B97" s="96"/>
      <c r="D97" s="97" t="s">
        <v>92</v>
      </c>
      <c r="E97" s="98"/>
      <c r="F97" s="98"/>
      <c r="G97" s="98"/>
      <c r="H97" s="98"/>
      <c r="I97" s="98"/>
      <c r="J97" s="99">
        <f>J129</f>
        <v>0</v>
      </c>
      <c r="L97" s="96"/>
    </row>
    <row r="98" spans="2:12" s="9" customFormat="1" ht="19.899999999999999" hidden="1" customHeight="1">
      <c r="B98" s="100"/>
      <c r="D98" s="101" t="s">
        <v>93</v>
      </c>
      <c r="E98" s="102"/>
      <c r="F98" s="102"/>
      <c r="G98" s="102"/>
      <c r="H98" s="102"/>
      <c r="I98" s="102"/>
      <c r="J98" s="103">
        <f>J130</f>
        <v>0</v>
      </c>
      <c r="L98" s="100"/>
    </row>
    <row r="99" spans="2:12" s="9" customFormat="1" ht="19.899999999999999" hidden="1" customHeight="1">
      <c r="B99" s="100"/>
      <c r="D99" s="101" t="s">
        <v>94</v>
      </c>
      <c r="E99" s="102"/>
      <c r="F99" s="102"/>
      <c r="G99" s="102"/>
      <c r="H99" s="102"/>
      <c r="I99" s="102"/>
      <c r="J99" s="103">
        <f>J147</f>
        <v>0</v>
      </c>
      <c r="L99" s="100"/>
    </row>
    <row r="100" spans="2:12" s="9" customFormat="1" ht="19.899999999999999" hidden="1" customHeight="1">
      <c r="B100" s="100"/>
      <c r="D100" s="101" t="s">
        <v>95</v>
      </c>
      <c r="E100" s="102"/>
      <c r="F100" s="102"/>
      <c r="G100" s="102"/>
      <c r="H100" s="102"/>
      <c r="I100" s="102"/>
      <c r="J100" s="103">
        <f>J154</f>
        <v>0</v>
      </c>
      <c r="L100" s="100"/>
    </row>
    <row r="101" spans="2:12" s="9" customFormat="1" ht="19.899999999999999" hidden="1" customHeight="1">
      <c r="B101" s="100"/>
      <c r="D101" s="101" t="s">
        <v>96</v>
      </c>
      <c r="E101" s="102"/>
      <c r="F101" s="102"/>
      <c r="G101" s="102"/>
      <c r="H101" s="102"/>
      <c r="I101" s="102"/>
      <c r="J101" s="103">
        <f>J160</f>
        <v>0</v>
      </c>
      <c r="L101" s="100"/>
    </row>
    <row r="102" spans="2:12" s="8" customFormat="1" ht="24.95" hidden="1" customHeight="1">
      <c r="B102" s="96"/>
      <c r="D102" s="97" t="s">
        <v>97</v>
      </c>
      <c r="E102" s="98"/>
      <c r="F102" s="98"/>
      <c r="G102" s="98"/>
      <c r="H102" s="98"/>
      <c r="I102" s="98"/>
      <c r="J102" s="99">
        <f>J169</f>
        <v>0</v>
      </c>
      <c r="L102" s="96"/>
    </row>
    <row r="103" spans="2:12" s="8" customFormat="1" ht="24.95" hidden="1" customHeight="1">
      <c r="B103" s="96"/>
      <c r="D103" s="97" t="s">
        <v>98</v>
      </c>
      <c r="E103" s="98"/>
      <c r="F103" s="98"/>
      <c r="G103" s="98"/>
      <c r="H103" s="98"/>
      <c r="I103" s="98"/>
      <c r="J103" s="99">
        <f>J173</f>
        <v>0</v>
      </c>
      <c r="L103" s="96"/>
    </row>
    <row r="104" spans="2:12" s="9" customFormat="1" ht="19.899999999999999" hidden="1" customHeight="1">
      <c r="B104" s="100"/>
      <c r="D104" s="101" t="s">
        <v>99</v>
      </c>
      <c r="E104" s="102"/>
      <c r="F104" s="102"/>
      <c r="G104" s="102"/>
      <c r="H104" s="102"/>
      <c r="I104" s="102"/>
      <c r="J104" s="103">
        <f>J174</f>
        <v>0</v>
      </c>
      <c r="L104" s="100"/>
    </row>
    <row r="105" spans="2:12" s="9" customFormat="1" ht="19.899999999999999" hidden="1" customHeight="1">
      <c r="B105" s="100"/>
      <c r="D105" s="101" t="s">
        <v>100</v>
      </c>
      <c r="E105" s="102"/>
      <c r="F105" s="102"/>
      <c r="G105" s="102"/>
      <c r="H105" s="102"/>
      <c r="I105" s="102"/>
      <c r="J105" s="103">
        <f>J179</f>
        <v>0</v>
      </c>
      <c r="L105" s="100"/>
    </row>
    <row r="106" spans="2:12" s="8" customFormat="1" ht="24.95" hidden="1" customHeight="1">
      <c r="B106" s="96"/>
      <c r="D106" s="97" t="s">
        <v>101</v>
      </c>
      <c r="E106" s="98"/>
      <c r="F106" s="98"/>
      <c r="G106" s="98"/>
      <c r="H106" s="98"/>
      <c r="I106" s="98"/>
      <c r="J106" s="99">
        <f>J193</f>
        <v>0</v>
      </c>
      <c r="L106" s="96"/>
    </row>
    <row r="107" spans="2:12" s="9" customFormat="1" ht="19.899999999999999" hidden="1" customHeight="1">
      <c r="B107" s="100"/>
      <c r="D107" s="101" t="s">
        <v>102</v>
      </c>
      <c r="E107" s="102"/>
      <c r="F107" s="102"/>
      <c r="G107" s="102"/>
      <c r="H107" s="102"/>
      <c r="I107" s="102"/>
      <c r="J107" s="103">
        <f>J194</f>
        <v>0</v>
      </c>
      <c r="L107" s="100"/>
    </row>
    <row r="108" spans="2:12" s="9" customFormat="1" ht="19.899999999999999" hidden="1" customHeight="1">
      <c r="B108" s="100"/>
      <c r="D108" s="101" t="s">
        <v>103</v>
      </c>
      <c r="E108" s="102"/>
      <c r="F108" s="102"/>
      <c r="G108" s="102"/>
      <c r="H108" s="102"/>
      <c r="I108" s="102"/>
      <c r="J108" s="103">
        <f>J198</f>
        <v>0</v>
      </c>
      <c r="L108" s="100"/>
    </row>
    <row r="109" spans="2:12" s="1" customFormat="1" ht="21.75" hidden="1" customHeight="1">
      <c r="B109" s="28"/>
      <c r="L109" s="28"/>
    </row>
    <row r="110" spans="2:12" s="1" customFormat="1" ht="6.95" hidden="1" customHeight="1"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28"/>
    </row>
    <row r="111" spans="2:12" hidden="1"/>
    <row r="112" spans="2:12" hidden="1"/>
    <row r="113" spans="2:63" hidden="1"/>
    <row r="114" spans="2:63" s="1" customFormat="1" ht="6.95" customHeight="1"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28"/>
    </row>
    <row r="115" spans="2:63" s="1" customFormat="1" ht="24.95" customHeight="1">
      <c r="B115" s="28"/>
      <c r="C115" s="17" t="s">
        <v>104</v>
      </c>
      <c r="L115" s="28"/>
    </row>
    <row r="116" spans="2:63" s="1" customFormat="1" ht="6.95" customHeight="1">
      <c r="B116" s="28"/>
      <c r="L116" s="28"/>
    </row>
    <row r="117" spans="2:63" s="1" customFormat="1" ht="12" customHeight="1">
      <c r="B117" s="28"/>
      <c r="C117" s="23" t="s">
        <v>16</v>
      </c>
      <c r="L117" s="28"/>
    </row>
    <row r="118" spans="2:63" s="1" customFormat="1" ht="16.5" customHeight="1">
      <c r="B118" s="28"/>
      <c r="E118" s="214" t="str">
        <f>E7</f>
        <v>FVE Nemocnice Třebíč</v>
      </c>
      <c r="F118" s="215"/>
      <c r="G118" s="215"/>
      <c r="H118" s="215"/>
      <c r="L118" s="28"/>
    </row>
    <row r="119" spans="2:63" s="1" customFormat="1" ht="12" customHeight="1">
      <c r="B119" s="28"/>
      <c r="C119" s="23" t="s">
        <v>85</v>
      </c>
      <c r="L119" s="28"/>
    </row>
    <row r="120" spans="2:63" s="1" customFormat="1" ht="16.5" customHeight="1">
      <c r="B120" s="28"/>
      <c r="E120" s="181" t="str">
        <f>E9</f>
        <v>budova D.1.01 - 89,04 kWp</v>
      </c>
      <c r="F120" s="213"/>
      <c r="G120" s="213"/>
      <c r="H120" s="213"/>
      <c r="L120" s="28"/>
    </row>
    <row r="121" spans="2:63" s="1" customFormat="1" ht="6.95" customHeight="1">
      <c r="B121" s="28"/>
      <c r="L121" s="28"/>
    </row>
    <row r="122" spans="2:63" s="1" customFormat="1" ht="12" customHeight="1">
      <c r="B122" s="28"/>
      <c r="C122" s="23" t="s">
        <v>20</v>
      </c>
      <c r="F122" s="21" t="str">
        <f>F12</f>
        <v xml:space="preserve"> </v>
      </c>
      <c r="I122" s="23" t="s">
        <v>22</v>
      </c>
      <c r="J122" s="48" t="str">
        <f>IF(J12="","",J12)</f>
        <v>26. 3. 2024</v>
      </c>
      <c r="L122" s="28"/>
    </row>
    <row r="123" spans="2:63" s="1" customFormat="1" ht="6.95" customHeight="1">
      <c r="B123" s="28"/>
      <c r="L123" s="28"/>
    </row>
    <row r="124" spans="2:63" s="1" customFormat="1" ht="15.2" customHeight="1">
      <c r="B124" s="28"/>
      <c r="C124" s="23" t="s">
        <v>24</v>
      </c>
      <c r="F124" s="21" t="str">
        <f>E15</f>
        <v xml:space="preserve"> </v>
      </c>
      <c r="I124" s="23" t="s">
        <v>29</v>
      </c>
      <c r="J124" s="26" t="str">
        <f>E21</f>
        <v xml:space="preserve"> </v>
      </c>
      <c r="L124" s="28"/>
    </row>
    <row r="125" spans="2:63" s="1" customFormat="1" ht="15.2" customHeight="1">
      <c r="B125" s="28"/>
      <c r="C125" s="23" t="s">
        <v>27</v>
      </c>
      <c r="F125" s="21" t="str">
        <f>IF(E18="","",E18)</f>
        <v>Vyplň údaj</v>
      </c>
      <c r="I125" s="23" t="s">
        <v>31</v>
      </c>
      <c r="J125" s="26" t="str">
        <f>E24</f>
        <v xml:space="preserve"> </v>
      </c>
      <c r="L125" s="28"/>
    </row>
    <row r="126" spans="2:63" s="1" customFormat="1" ht="10.35" customHeight="1">
      <c r="B126" s="28"/>
      <c r="L126" s="28"/>
    </row>
    <row r="127" spans="2:63" s="10" customFormat="1" ht="29.25" customHeight="1">
      <c r="B127" s="104"/>
      <c r="C127" s="105" t="s">
        <v>105</v>
      </c>
      <c r="D127" s="106" t="s">
        <v>58</v>
      </c>
      <c r="E127" s="106" t="s">
        <v>54</v>
      </c>
      <c r="F127" s="106" t="s">
        <v>55</v>
      </c>
      <c r="G127" s="106" t="s">
        <v>106</v>
      </c>
      <c r="H127" s="106" t="s">
        <v>107</v>
      </c>
      <c r="I127" s="106" t="s">
        <v>108</v>
      </c>
      <c r="J127" s="106" t="s">
        <v>89</v>
      </c>
      <c r="K127" s="107" t="s">
        <v>109</v>
      </c>
      <c r="L127" s="104"/>
      <c r="M127" s="55" t="s">
        <v>1</v>
      </c>
      <c r="N127" s="56" t="s">
        <v>37</v>
      </c>
      <c r="O127" s="56" t="s">
        <v>110</v>
      </c>
      <c r="P127" s="56" t="s">
        <v>111</v>
      </c>
      <c r="Q127" s="56" t="s">
        <v>112</v>
      </c>
      <c r="R127" s="56" t="s">
        <v>113</v>
      </c>
      <c r="S127" s="56" t="s">
        <v>114</v>
      </c>
      <c r="T127" s="57" t="s">
        <v>115</v>
      </c>
    </row>
    <row r="128" spans="2:63" s="1" customFormat="1" ht="22.9" customHeight="1">
      <c r="B128" s="28"/>
      <c r="C128" s="60" t="s">
        <v>116</v>
      </c>
      <c r="J128" s="108">
        <f>BK128</f>
        <v>0</v>
      </c>
      <c r="L128" s="28"/>
      <c r="M128" s="58"/>
      <c r="N128" s="49"/>
      <c r="O128" s="49"/>
      <c r="P128" s="109">
        <f>P129+P169+P173+P193</f>
        <v>0</v>
      </c>
      <c r="Q128" s="49"/>
      <c r="R128" s="109">
        <f>R129+R169+R173+R193</f>
        <v>4.0215999999999994</v>
      </c>
      <c r="S128" s="49"/>
      <c r="T128" s="110">
        <f>T129+T169+T173+T193</f>
        <v>0</v>
      </c>
      <c r="AT128" s="13" t="s">
        <v>72</v>
      </c>
      <c r="AU128" s="13" t="s">
        <v>91</v>
      </c>
      <c r="BK128" s="111">
        <f>BK129+BK169+BK173+BK193</f>
        <v>0</v>
      </c>
    </row>
    <row r="129" spans="2:65" s="11" customFormat="1" ht="25.9" customHeight="1">
      <c r="B129" s="112"/>
      <c r="D129" s="113" t="s">
        <v>72</v>
      </c>
      <c r="E129" s="114" t="s">
        <v>117</v>
      </c>
      <c r="F129" s="114" t="s">
        <v>118</v>
      </c>
      <c r="I129" s="115"/>
      <c r="J129" s="116">
        <f>BK129</f>
        <v>0</v>
      </c>
      <c r="L129" s="112"/>
      <c r="M129" s="117"/>
      <c r="P129" s="118">
        <f>P130+P147+P154+P160</f>
        <v>0</v>
      </c>
      <c r="R129" s="118">
        <f>R130+R147+R154+R160</f>
        <v>3.4467999999999996</v>
      </c>
      <c r="T129" s="119">
        <f>T130+T147+T154+T160</f>
        <v>0</v>
      </c>
      <c r="AR129" s="113" t="s">
        <v>81</v>
      </c>
      <c r="AT129" s="120" t="s">
        <v>72</v>
      </c>
      <c r="AU129" s="120" t="s">
        <v>73</v>
      </c>
      <c r="AY129" s="113" t="s">
        <v>119</v>
      </c>
      <c r="BK129" s="121">
        <f>BK130+BK147+BK154+BK160</f>
        <v>0</v>
      </c>
    </row>
    <row r="130" spans="2:65" s="11" customFormat="1" ht="22.9" customHeight="1">
      <c r="B130" s="112"/>
      <c r="D130" s="113" t="s">
        <v>72</v>
      </c>
      <c r="E130" s="122" t="s">
        <v>120</v>
      </c>
      <c r="F130" s="122" t="s">
        <v>121</v>
      </c>
      <c r="I130" s="115"/>
      <c r="J130" s="123">
        <f>BK130</f>
        <v>0</v>
      </c>
      <c r="L130" s="112"/>
      <c r="M130" s="117"/>
      <c r="P130" s="118">
        <f>SUM(P131:P146)</f>
        <v>0</v>
      </c>
      <c r="R130" s="118">
        <f>SUM(R131:R146)</f>
        <v>3.2057999999999995</v>
      </c>
      <c r="T130" s="119">
        <f>SUM(T131:T146)</f>
        <v>0</v>
      </c>
      <c r="AR130" s="113" t="s">
        <v>81</v>
      </c>
      <c r="AT130" s="120" t="s">
        <v>72</v>
      </c>
      <c r="AU130" s="120" t="s">
        <v>81</v>
      </c>
      <c r="AY130" s="113" t="s">
        <v>119</v>
      </c>
      <c r="BK130" s="121">
        <f>SUM(BK131:BK146)</f>
        <v>0</v>
      </c>
    </row>
    <row r="131" spans="2:65" s="1" customFormat="1" ht="24.2" customHeight="1">
      <c r="B131" s="28"/>
      <c r="C131" s="124" t="s">
        <v>122</v>
      </c>
      <c r="D131" s="124" t="s">
        <v>123</v>
      </c>
      <c r="E131" s="125" t="s">
        <v>124</v>
      </c>
      <c r="F131" s="126" t="s">
        <v>125</v>
      </c>
      <c r="G131" s="127" t="s">
        <v>126</v>
      </c>
      <c r="H131" s="128">
        <v>220</v>
      </c>
      <c r="I131" s="129"/>
      <c r="J131" s="130">
        <f t="shared" ref="J131:J146" si="0">ROUND(I131*H131,2)</f>
        <v>0</v>
      </c>
      <c r="K131" s="126" t="s">
        <v>127</v>
      </c>
      <c r="L131" s="28"/>
      <c r="M131" s="131" t="s">
        <v>1</v>
      </c>
      <c r="N131" s="132" t="s">
        <v>38</v>
      </c>
      <c r="P131" s="133">
        <f t="shared" ref="P131:P146" si="1">O131*H131</f>
        <v>0</v>
      </c>
      <c r="Q131" s="133">
        <v>0</v>
      </c>
      <c r="R131" s="133">
        <f t="shared" ref="R131:R146" si="2">Q131*H131</f>
        <v>0</v>
      </c>
      <c r="S131" s="133">
        <v>0</v>
      </c>
      <c r="T131" s="134">
        <f t="shared" ref="T131:T146" si="3">S131*H131</f>
        <v>0</v>
      </c>
      <c r="AR131" s="135" t="s">
        <v>128</v>
      </c>
      <c r="AT131" s="135" t="s">
        <v>123</v>
      </c>
      <c r="AU131" s="135" t="s">
        <v>83</v>
      </c>
      <c r="AY131" s="13" t="s">
        <v>119</v>
      </c>
      <c r="BE131" s="136">
        <f t="shared" ref="BE131:BE146" si="4">IF(N131="základní",J131,0)</f>
        <v>0</v>
      </c>
      <c r="BF131" s="136">
        <f t="shared" ref="BF131:BF146" si="5">IF(N131="snížená",J131,0)</f>
        <v>0</v>
      </c>
      <c r="BG131" s="136">
        <f t="shared" ref="BG131:BG146" si="6">IF(N131="zákl. přenesená",J131,0)</f>
        <v>0</v>
      </c>
      <c r="BH131" s="136">
        <f t="shared" ref="BH131:BH146" si="7">IF(N131="sníž. přenesená",J131,0)</f>
        <v>0</v>
      </c>
      <c r="BI131" s="136">
        <f t="shared" ref="BI131:BI146" si="8">IF(N131="nulová",J131,0)</f>
        <v>0</v>
      </c>
      <c r="BJ131" s="13" t="s">
        <v>81</v>
      </c>
      <c r="BK131" s="136">
        <f t="shared" ref="BK131:BK146" si="9">ROUND(I131*H131,2)</f>
        <v>0</v>
      </c>
      <c r="BL131" s="13" t="s">
        <v>128</v>
      </c>
      <c r="BM131" s="135" t="s">
        <v>129</v>
      </c>
    </row>
    <row r="132" spans="2:65" s="1" customFormat="1" ht="33" customHeight="1">
      <c r="B132" s="28"/>
      <c r="C132" s="124" t="s">
        <v>130</v>
      </c>
      <c r="D132" s="124" t="s">
        <v>123</v>
      </c>
      <c r="E132" s="125" t="s">
        <v>131</v>
      </c>
      <c r="F132" s="126" t="s">
        <v>132</v>
      </c>
      <c r="G132" s="127" t="s">
        <v>126</v>
      </c>
      <c r="H132" s="128">
        <v>20</v>
      </c>
      <c r="I132" s="129"/>
      <c r="J132" s="130">
        <f t="shared" si="0"/>
        <v>0</v>
      </c>
      <c r="K132" s="126" t="s">
        <v>133</v>
      </c>
      <c r="L132" s="28"/>
      <c r="M132" s="131" t="s">
        <v>1</v>
      </c>
      <c r="N132" s="132" t="s">
        <v>38</v>
      </c>
      <c r="P132" s="133">
        <f t="shared" si="1"/>
        <v>0</v>
      </c>
      <c r="Q132" s="133">
        <v>0</v>
      </c>
      <c r="R132" s="133">
        <f t="shared" si="2"/>
        <v>0</v>
      </c>
      <c r="S132" s="133">
        <v>0</v>
      </c>
      <c r="T132" s="134">
        <f t="shared" si="3"/>
        <v>0</v>
      </c>
      <c r="AR132" s="135" t="s">
        <v>128</v>
      </c>
      <c r="AT132" s="135" t="s">
        <v>123</v>
      </c>
      <c r="AU132" s="135" t="s">
        <v>83</v>
      </c>
      <c r="AY132" s="13" t="s">
        <v>119</v>
      </c>
      <c r="BE132" s="136">
        <f t="shared" si="4"/>
        <v>0</v>
      </c>
      <c r="BF132" s="136">
        <f t="shared" si="5"/>
        <v>0</v>
      </c>
      <c r="BG132" s="136">
        <f t="shared" si="6"/>
        <v>0</v>
      </c>
      <c r="BH132" s="136">
        <f t="shared" si="7"/>
        <v>0</v>
      </c>
      <c r="BI132" s="136">
        <f t="shared" si="8"/>
        <v>0</v>
      </c>
      <c r="BJ132" s="13" t="s">
        <v>81</v>
      </c>
      <c r="BK132" s="136">
        <f t="shared" si="9"/>
        <v>0</v>
      </c>
      <c r="BL132" s="13" t="s">
        <v>128</v>
      </c>
      <c r="BM132" s="135" t="s">
        <v>134</v>
      </c>
    </row>
    <row r="133" spans="2:65" s="1" customFormat="1" ht="37.9" customHeight="1">
      <c r="B133" s="28"/>
      <c r="C133" s="124" t="s">
        <v>135</v>
      </c>
      <c r="D133" s="124" t="s">
        <v>123</v>
      </c>
      <c r="E133" s="125" t="s">
        <v>136</v>
      </c>
      <c r="F133" s="126" t="s">
        <v>137</v>
      </c>
      <c r="G133" s="127" t="s">
        <v>138</v>
      </c>
      <c r="H133" s="128">
        <v>240</v>
      </c>
      <c r="I133" s="129"/>
      <c r="J133" s="130">
        <f t="shared" si="0"/>
        <v>0</v>
      </c>
      <c r="K133" s="126" t="s">
        <v>139</v>
      </c>
      <c r="L133" s="28"/>
      <c r="M133" s="131" t="s">
        <v>1</v>
      </c>
      <c r="N133" s="132" t="s">
        <v>38</v>
      </c>
      <c r="P133" s="133">
        <f t="shared" si="1"/>
        <v>0</v>
      </c>
      <c r="Q133" s="133">
        <v>0</v>
      </c>
      <c r="R133" s="133">
        <f t="shared" si="2"/>
        <v>0</v>
      </c>
      <c r="S133" s="133">
        <v>0</v>
      </c>
      <c r="T133" s="134">
        <f t="shared" si="3"/>
        <v>0</v>
      </c>
      <c r="AR133" s="135" t="s">
        <v>128</v>
      </c>
      <c r="AT133" s="135" t="s">
        <v>123</v>
      </c>
      <c r="AU133" s="135" t="s">
        <v>83</v>
      </c>
      <c r="AY133" s="13" t="s">
        <v>119</v>
      </c>
      <c r="BE133" s="136">
        <f t="shared" si="4"/>
        <v>0</v>
      </c>
      <c r="BF133" s="136">
        <f t="shared" si="5"/>
        <v>0</v>
      </c>
      <c r="BG133" s="136">
        <f t="shared" si="6"/>
        <v>0</v>
      </c>
      <c r="BH133" s="136">
        <f t="shared" si="7"/>
        <v>0</v>
      </c>
      <c r="BI133" s="136">
        <f t="shared" si="8"/>
        <v>0</v>
      </c>
      <c r="BJ133" s="13" t="s">
        <v>81</v>
      </c>
      <c r="BK133" s="136">
        <f t="shared" si="9"/>
        <v>0</v>
      </c>
      <c r="BL133" s="13" t="s">
        <v>128</v>
      </c>
      <c r="BM133" s="135" t="s">
        <v>140</v>
      </c>
    </row>
    <row r="134" spans="2:65" s="1" customFormat="1" ht="21.75" customHeight="1">
      <c r="B134" s="28"/>
      <c r="C134" s="137" t="s">
        <v>141</v>
      </c>
      <c r="D134" s="137" t="s">
        <v>117</v>
      </c>
      <c r="E134" s="138" t="s">
        <v>142</v>
      </c>
      <c r="F134" s="139" t="s">
        <v>143</v>
      </c>
      <c r="G134" s="140" t="s">
        <v>138</v>
      </c>
      <c r="H134" s="141">
        <v>240</v>
      </c>
      <c r="I134" s="142"/>
      <c r="J134" s="143">
        <f t="shared" si="0"/>
        <v>0</v>
      </c>
      <c r="K134" s="139" t="s">
        <v>1</v>
      </c>
      <c r="L134" s="144"/>
      <c r="M134" s="145" t="s">
        <v>1</v>
      </c>
      <c r="N134" s="146" t="s">
        <v>38</v>
      </c>
      <c r="P134" s="133">
        <f t="shared" si="1"/>
        <v>0</v>
      </c>
      <c r="Q134" s="133">
        <v>6.9999999999999994E-5</v>
      </c>
      <c r="R134" s="133">
        <f t="shared" si="2"/>
        <v>1.6799999999999999E-2</v>
      </c>
      <c r="S134" s="133">
        <v>0</v>
      </c>
      <c r="T134" s="134">
        <f t="shared" si="3"/>
        <v>0</v>
      </c>
      <c r="AR134" s="135" t="s">
        <v>144</v>
      </c>
      <c r="AT134" s="135" t="s">
        <v>117</v>
      </c>
      <c r="AU134" s="135" t="s">
        <v>83</v>
      </c>
      <c r="AY134" s="13" t="s">
        <v>119</v>
      </c>
      <c r="BE134" s="136">
        <f t="shared" si="4"/>
        <v>0</v>
      </c>
      <c r="BF134" s="136">
        <f t="shared" si="5"/>
        <v>0</v>
      </c>
      <c r="BG134" s="136">
        <f t="shared" si="6"/>
        <v>0</v>
      </c>
      <c r="BH134" s="136">
        <f t="shared" si="7"/>
        <v>0</v>
      </c>
      <c r="BI134" s="136">
        <f t="shared" si="8"/>
        <v>0</v>
      </c>
      <c r="BJ134" s="13" t="s">
        <v>81</v>
      </c>
      <c r="BK134" s="136">
        <f t="shared" si="9"/>
        <v>0</v>
      </c>
      <c r="BL134" s="13" t="s">
        <v>144</v>
      </c>
      <c r="BM134" s="135" t="s">
        <v>145</v>
      </c>
    </row>
    <row r="135" spans="2:65" s="1" customFormat="1" ht="16.5" customHeight="1">
      <c r="B135" s="28"/>
      <c r="C135" s="124" t="s">
        <v>146</v>
      </c>
      <c r="D135" s="124" t="s">
        <v>123</v>
      </c>
      <c r="E135" s="125" t="s">
        <v>147</v>
      </c>
      <c r="F135" s="126" t="s">
        <v>434</v>
      </c>
      <c r="G135" s="127" t="s">
        <v>138</v>
      </c>
      <c r="H135" s="128">
        <v>3600</v>
      </c>
      <c r="I135" s="129"/>
      <c r="J135" s="130">
        <f t="shared" si="0"/>
        <v>0</v>
      </c>
      <c r="K135" s="126" t="s">
        <v>148</v>
      </c>
      <c r="L135" s="28"/>
      <c r="M135" s="131" t="s">
        <v>1</v>
      </c>
      <c r="N135" s="132" t="s">
        <v>38</v>
      </c>
      <c r="P135" s="133">
        <f t="shared" si="1"/>
        <v>0</v>
      </c>
      <c r="Q135" s="133">
        <v>0</v>
      </c>
      <c r="R135" s="133">
        <f t="shared" si="2"/>
        <v>0</v>
      </c>
      <c r="S135" s="133">
        <v>0</v>
      </c>
      <c r="T135" s="134">
        <f t="shared" si="3"/>
        <v>0</v>
      </c>
      <c r="AR135" s="135" t="s">
        <v>128</v>
      </c>
      <c r="AT135" s="135" t="s">
        <v>123</v>
      </c>
      <c r="AU135" s="135" t="s">
        <v>83</v>
      </c>
      <c r="AY135" s="13" t="s">
        <v>119</v>
      </c>
      <c r="BE135" s="136">
        <f t="shared" si="4"/>
        <v>0</v>
      </c>
      <c r="BF135" s="136">
        <f t="shared" si="5"/>
        <v>0</v>
      </c>
      <c r="BG135" s="136">
        <f t="shared" si="6"/>
        <v>0</v>
      </c>
      <c r="BH135" s="136">
        <f t="shared" si="7"/>
        <v>0</v>
      </c>
      <c r="BI135" s="136">
        <f t="shared" si="8"/>
        <v>0</v>
      </c>
      <c r="BJ135" s="13" t="s">
        <v>81</v>
      </c>
      <c r="BK135" s="136">
        <f t="shared" si="9"/>
        <v>0</v>
      </c>
      <c r="BL135" s="13" t="s">
        <v>128</v>
      </c>
      <c r="BM135" s="135" t="s">
        <v>149</v>
      </c>
    </row>
    <row r="136" spans="2:65" s="1" customFormat="1" ht="16.5" customHeight="1">
      <c r="B136" s="28"/>
      <c r="C136" s="137" t="s">
        <v>150</v>
      </c>
      <c r="D136" s="137" t="s">
        <v>117</v>
      </c>
      <c r="E136" s="138" t="s">
        <v>151</v>
      </c>
      <c r="F136" s="139" t="s">
        <v>435</v>
      </c>
      <c r="G136" s="140" t="s">
        <v>138</v>
      </c>
      <c r="H136" s="141">
        <v>3600</v>
      </c>
      <c r="I136" s="142"/>
      <c r="J136" s="143">
        <f t="shared" si="0"/>
        <v>0</v>
      </c>
      <c r="K136" s="139" t="s">
        <v>1</v>
      </c>
      <c r="L136" s="144"/>
      <c r="M136" s="145" t="s">
        <v>1</v>
      </c>
      <c r="N136" s="146" t="s">
        <v>38</v>
      </c>
      <c r="P136" s="133">
        <f t="shared" si="1"/>
        <v>0</v>
      </c>
      <c r="Q136" s="133">
        <v>8.1999999999999998E-4</v>
      </c>
      <c r="R136" s="133">
        <f t="shared" si="2"/>
        <v>2.952</v>
      </c>
      <c r="S136" s="133">
        <v>0</v>
      </c>
      <c r="T136" s="134">
        <f t="shared" si="3"/>
        <v>0</v>
      </c>
      <c r="AR136" s="135" t="s">
        <v>144</v>
      </c>
      <c r="AT136" s="135" t="s">
        <v>117</v>
      </c>
      <c r="AU136" s="135" t="s">
        <v>83</v>
      </c>
      <c r="AY136" s="13" t="s">
        <v>119</v>
      </c>
      <c r="BE136" s="136">
        <f t="shared" si="4"/>
        <v>0</v>
      </c>
      <c r="BF136" s="136">
        <f t="shared" si="5"/>
        <v>0</v>
      </c>
      <c r="BG136" s="136">
        <f t="shared" si="6"/>
        <v>0</v>
      </c>
      <c r="BH136" s="136">
        <f t="shared" si="7"/>
        <v>0</v>
      </c>
      <c r="BI136" s="136">
        <f t="shared" si="8"/>
        <v>0</v>
      </c>
      <c r="BJ136" s="13" t="s">
        <v>81</v>
      </c>
      <c r="BK136" s="136">
        <f t="shared" si="9"/>
        <v>0</v>
      </c>
      <c r="BL136" s="13" t="s">
        <v>144</v>
      </c>
      <c r="BM136" s="135" t="s">
        <v>152</v>
      </c>
    </row>
    <row r="137" spans="2:65" s="1" customFormat="1" ht="37.9" customHeight="1">
      <c r="B137" s="28"/>
      <c r="C137" s="124" t="s">
        <v>153</v>
      </c>
      <c r="D137" s="124" t="s">
        <v>123</v>
      </c>
      <c r="E137" s="125" t="s">
        <v>154</v>
      </c>
      <c r="F137" s="126" t="s">
        <v>155</v>
      </c>
      <c r="G137" s="127" t="s">
        <v>138</v>
      </c>
      <c r="H137" s="128">
        <v>20</v>
      </c>
      <c r="I137" s="129"/>
      <c r="J137" s="130">
        <f t="shared" si="0"/>
        <v>0</v>
      </c>
      <c r="K137" s="126" t="s">
        <v>133</v>
      </c>
      <c r="L137" s="28"/>
      <c r="M137" s="131" t="s">
        <v>1</v>
      </c>
      <c r="N137" s="132" t="s">
        <v>38</v>
      </c>
      <c r="P137" s="133">
        <f t="shared" si="1"/>
        <v>0</v>
      </c>
      <c r="Q137" s="133">
        <v>0</v>
      </c>
      <c r="R137" s="133">
        <f t="shared" si="2"/>
        <v>0</v>
      </c>
      <c r="S137" s="133">
        <v>0</v>
      </c>
      <c r="T137" s="134">
        <f t="shared" si="3"/>
        <v>0</v>
      </c>
      <c r="AR137" s="135" t="s">
        <v>128</v>
      </c>
      <c r="AT137" s="135" t="s">
        <v>123</v>
      </c>
      <c r="AU137" s="135" t="s">
        <v>83</v>
      </c>
      <c r="AY137" s="13" t="s">
        <v>119</v>
      </c>
      <c r="BE137" s="136">
        <f t="shared" si="4"/>
        <v>0</v>
      </c>
      <c r="BF137" s="136">
        <f t="shared" si="5"/>
        <v>0</v>
      </c>
      <c r="BG137" s="136">
        <f t="shared" si="6"/>
        <v>0</v>
      </c>
      <c r="BH137" s="136">
        <f t="shared" si="7"/>
        <v>0</v>
      </c>
      <c r="BI137" s="136">
        <f t="shared" si="8"/>
        <v>0</v>
      </c>
      <c r="BJ137" s="13" t="s">
        <v>81</v>
      </c>
      <c r="BK137" s="136">
        <f t="shared" si="9"/>
        <v>0</v>
      </c>
      <c r="BL137" s="13" t="s">
        <v>128</v>
      </c>
      <c r="BM137" s="135" t="s">
        <v>156</v>
      </c>
    </row>
    <row r="138" spans="2:65" s="1" customFormat="1" ht="24.2" customHeight="1">
      <c r="B138" s="28"/>
      <c r="C138" s="137" t="s">
        <v>157</v>
      </c>
      <c r="D138" s="137" t="s">
        <v>117</v>
      </c>
      <c r="E138" s="138" t="s">
        <v>158</v>
      </c>
      <c r="F138" s="139" t="s">
        <v>159</v>
      </c>
      <c r="G138" s="140" t="s">
        <v>138</v>
      </c>
      <c r="H138" s="141">
        <v>20</v>
      </c>
      <c r="I138" s="142"/>
      <c r="J138" s="143">
        <f t="shared" si="0"/>
        <v>0</v>
      </c>
      <c r="K138" s="139" t="s">
        <v>133</v>
      </c>
      <c r="L138" s="144"/>
      <c r="M138" s="145" t="s">
        <v>1</v>
      </c>
      <c r="N138" s="146" t="s">
        <v>38</v>
      </c>
      <c r="P138" s="133">
        <f t="shared" si="1"/>
        <v>0</v>
      </c>
      <c r="Q138" s="133">
        <v>1.6199999999999999E-3</v>
      </c>
      <c r="R138" s="133">
        <f t="shared" si="2"/>
        <v>3.2399999999999998E-2</v>
      </c>
      <c r="S138" s="133">
        <v>0</v>
      </c>
      <c r="T138" s="134">
        <f t="shared" si="3"/>
        <v>0</v>
      </c>
      <c r="AR138" s="135" t="s">
        <v>160</v>
      </c>
      <c r="AT138" s="135" t="s">
        <v>117</v>
      </c>
      <c r="AU138" s="135" t="s">
        <v>83</v>
      </c>
      <c r="AY138" s="13" t="s">
        <v>119</v>
      </c>
      <c r="BE138" s="136">
        <f t="shared" si="4"/>
        <v>0</v>
      </c>
      <c r="BF138" s="136">
        <f t="shared" si="5"/>
        <v>0</v>
      </c>
      <c r="BG138" s="136">
        <f t="shared" si="6"/>
        <v>0</v>
      </c>
      <c r="BH138" s="136">
        <f t="shared" si="7"/>
        <v>0</v>
      </c>
      <c r="BI138" s="136">
        <f t="shared" si="8"/>
        <v>0</v>
      </c>
      <c r="BJ138" s="13" t="s">
        <v>81</v>
      </c>
      <c r="BK138" s="136">
        <f t="shared" si="9"/>
        <v>0</v>
      </c>
      <c r="BL138" s="13" t="s">
        <v>128</v>
      </c>
      <c r="BM138" s="135" t="s">
        <v>161</v>
      </c>
    </row>
    <row r="139" spans="2:65" s="1" customFormat="1" ht="24.2" customHeight="1">
      <c r="B139" s="28"/>
      <c r="C139" s="124" t="s">
        <v>162</v>
      </c>
      <c r="D139" s="124" t="s">
        <v>123</v>
      </c>
      <c r="E139" s="125" t="s">
        <v>163</v>
      </c>
      <c r="F139" s="126" t="s">
        <v>164</v>
      </c>
      <c r="G139" s="127" t="s">
        <v>138</v>
      </c>
      <c r="H139" s="128">
        <v>820</v>
      </c>
      <c r="I139" s="129"/>
      <c r="J139" s="130">
        <f t="shared" si="0"/>
        <v>0</v>
      </c>
      <c r="K139" s="126" t="s">
        <v>165</v>
      </c>
      <c r="L139" s="28"/>
      <c r="M139" s="131" t="s">
        <v>1</v>
      </c>
      <c r="N139" s="132" t="s">
        <v>38</v>
      </c>
      <c r="P139" s="133">
        <f t="shared" si="1"/>
        <v>0</v>
      </c>
      <c r="Q139" s="133">
        <v>0</v>
      </c>
      <c r="R139" s="133">
        <f t="shared" si="2"/>
        <v>0</v>
      </c>
      <c r="S139" s="133">
        <v>0</v>
      </c>
      <c r="T139" s="134">
        <f t="shared" si="3"/>
        <v>0</v>
      </c>
      <c r="AR139" s="135" t="s">
        <v>166</v>
      </c>
      <c r="AT139" s="135" t="s">
        <v>123</v>
      </c>
      <c r="AU139" s="135" t="s">
        <v>83</v>
      </c>
      <c r="AY139" s="13" t="s">
        <v>119</v>
      </c>
      <c r="BE139" s="136">
        <f t="shared" si="4"/>
        <v>0</v>
      </c>
      <c r="BF139" s="136">
        <f t="shared" si="5"/>
        <v>0</v>
      </c>
      <c r="BG139" s="136">
        <f t="shared" si="6"/>
        <v>0</v>
      </c>
      <c r="BH139" s="136">
        <f t="shared" si="7"/>
        <v>0</v>
      </c>
      <c r="BI139" s="136">
        <f t="shared" si="8"/>
        <v>0</v>
      </c>
      <c r="BJ139" s="13" t="s">
        <v>81</v>
      </c>
      <c r="BK139" s="136">
        <f t="shared" si="9"/>
        <v>0</v>
      </c>
      <c r="BL139" s="13" t="s">
        <v>166</v>
      </c>
      <c r="BM139" s="135" t="s">
        <v>167</v>
      </c>
    </row>
    <row r="140" spans="2:65" s="1" customFormat="1" ht="16.5" customHeight="1">
      <c r="B140" s="28"/>
      <c r="C140" s="137" t="s">
        <v>168</v>
      </c>
      <c r="D140" s="137" t="s">
        <v>117</v>
      </c>
      <c r="E140" s="138" t="s">
        <v>169</v>
      </c>
      <c r="F140" s="139" t="s">
        <v>170</v>
      </c>
      <c r="G140" s="140" t="s">
        <v>138</v>
      </c>
      <c r="H140" s="141">
        <v>200</v>
      </c>
      <c r="I140" s="142"/>
      <c r="J140" s="143">
        <f t="shared" si="0"/>
        <v>0</v>
      </c>
      <c r="K140" s="139" t="s">
        <v>165</v>
      </c>
      <c r="L140" s="144"/>
      <c r="M140" s="145" t="s">
        <v>1</v>
      </c>
      <c r="N140" s="146" t="s">
        <v>38</v>
      </c>
      <c r="P140" s="133">
        <f t="shared" si="1"/>
        <v>0</v>
      </c>
      <c r="Q140" s="133">
        <v>1.7000000000000001E-4</v>
      </c>
      <c r="R140" s="133">
        <f t="shared" si="2"/>
        <v>3.4000000000000002E-2</v>
      </c>
      <c r="S140" s="133">
        <v>0</v>
      </c>
      <c r="T140" s="134">
        <f t="shared" si="3"/>
        <v>0</v>
      </c>
      <c r="AR140" s="135" t="s">
        <v>171</v>
      </c>
      <c r="AT140" s="135" t="s">
        <v>117</v>
      </c>
      <c r="AU140" s="135" t="s">
        <v>83</v>
      </c>
      <c r="AY140" s="13" t="s">
        <v>119</v>
      </c>
      <c r="BE140" s="136">
        <f t="shared" si="4"/>
        <v>0</v>
      </c>
      <c r="BF140" s="136">
        <f t="shared" si="5"/>
        <v>0</v>
      </c>
      <c r="BG140" s="136">
        <f t="shared" si="6"/>
        <v>0</v>
      </c>
      <c r="BH140" s="136">
        <f t="shared" si="7"/>
        <v>0</v>
      </c>
      <c r="BI140" s="136">
        <f t="shared" si="8"/>
        <v>0</v>
      </c>
      <c r="BJ140" s="13" t="s">
        <v>81</v>
      </c>
      <c r="BK140" s="136">
        <f t="shared" si="9"/>
        <v>0</v>
      </c>
      <c r="BL140" s="13" t="s">
        <v>166</v>
      </c>
      <c r="BM140" s="135" t="s">
        <v>172</v>
      </c>
    </row>
    <row r="141" spans="2:65" s="1" customFormat="1" ht="24.2" customHeight="1">
      <c r="B141" s="28"/>
      <c r="C141" s="137" t="s">
        <v>173</v>
      </c>
      <c r="D141" s="137" t="s">
        <v>117</v>
      </c>
      <c r="E141" s="138" t="s">
        <v>174</v>
      </c>
      <c r="F141" s="139" t="s">
        <v>175</v>
      </c>
      <c r="G141" s="140" t="s">
        <v>138</v>
      </c>
      <c r="H141" s="141">
        <v>300</v>
      </c>
      <c r="I141" s="142"/>
      <c r="J141" s="143">
        <f t="shared" si="0"/>
        <v>0</v>
      </c>
      <c r="K141" s="139" t="s">
        <v>127</v>
      </c>
      <c r="L141" s="144"/>
      <c r="M141" s="145" t="s">
        <v>1</v>
      </c>
      <c r="N141" s="146" t="s">
        <v>38</v>
      </c>
      <c r="P141" s="133">
        <f t="shared" si="1"/>
        <v>0</v>
      </c>
      <c r="Q141" s="133">
        <v>1.6000000000000001E-4</v>
      </c>
      <c r="R141" s="133">
        <f t="shared" si="2"/>
        <v>4.8000000000000001E-2</v>
      </c>
      <c r="S141" s="133">
        <v>0</v>
      </c>
      <c r="T141" s="134">
        <f t="shared" si="3"/>
        <v>0</v>
      </c>
      <c r="AR141" s="135" t="s">
        <v>171</v>
      </c>
      <c r="AT141" s="135" t="s">
        <v>117</v>
      </c>
      <c r="AU141" s="135" t="s">
        <v>83</v>
      </c>
      <c r="AY141" s="13" t="s">
        <v>119</v>
      </c>
      <c r="BE141" s="136">
        <f t="shared" si="4"/>
        <v>0</v>
      </c>
      <c r="BF141" s="136">
        <f t="shared" si="5"/>
        <v>0</v>
      </c>
      <c r="BG141" s="136">
        <f t="shared" si="6"/>
        <v>0</v>
      </c>
      <c r="BH141" s="136">
        <f t="shared" si="7"/>
        <v>0</v>
      </c>
      <c r="BI141" s="136">
        <f t="shared" si="8"/>
        <v>0</v>
      </c>
      <c r="BJ141" s="13" t="s">
        <v>81</v>
      </c>
      <c r="BK141" s="136">
        <f t="shared" si="9"/>
        <v>0</v>
      </c>
      <c r="BL141" s="13" t="s">
        <v>166</v>
      </c>
      <c r="BM141" s="135" t="s">
        <v>176</v>
      </c>
    </row>
    <row r="142" spans="2:65" s="1" customFormat="1" ht="16.5" customHeight="1">
      <c r="B142" s="28"/>
      <c r="C142" s="137" t="s">
        <v>177</v>
      </c>
      <c r="D142" s="137" t="s">
        <v>117</v>
      </c>
      <c r="E142" s="138" t="s">
        <v>178</v>
      </c>
      <c r="F142" s="139" t="s">
        <v>179</v>
      </c>
      <c r="G142" s="140" t="s">
        <v>138</v>
      </c>
      <c r="H142" s="141">
        <v>100</v>
      </c>
      <c r="I142" s="142"/>
      <c r="J142" s="143">
        <f t="shared" si="0"/>
        <v>0</v>
      </c>
      <c r="K142" s="139" t="s">
        <v>165</v>
      </c>
      <c r="L142" s="144"/>
      <c r="M142" s="145" t="s">
        <v>1</v>
      </c>
      <c r="N142" s="146" t="s">
        <v>38</v>
      </c>
      <c r="P142" s="133">
        <f t="shared" si="1"/>
        <v>0</v>
      </c>
      <c r="Q142" s="133">
        <v>2.5000000000000001E-4</v>
      </c>
      <c r="R142" s="133">
        <f t="shared" si="2"/>
        <v>2.5000000000000001E-2</v>
      </c>
      <c r="S142" s="133">
        <v>0</v>
      </c>
      <c r="T142" s="134">
        <f t="shared" si="3"/>
        <v>0</v>
      </c>
      <c r="AR142" s="135" t="s">
        <v>171</v>
      </c>
      <c r="AT142" s="135" t="s">
        <v>117</v>
      </c>
      <c r="AU142" s="135" t="s">
        <v>83</v>
      </c>
      <c r="AY142" s="13" t="s">
        <v>119</v>
      </c>
      <c r="BE142" s="136">
        <f t="shared" si="4"/>
        <v>0</v>
      </c>
      <c r="BF142" s="136">
        <f t="shared" si="5"/>
        <v>0</v>
      </c>
      <c r="BG142" s="136">
        <f t="shared" si="6"/>
        <v>0</v>
      </c>
      <c r="BH142" s="136">
        <f t="shared" si="7"/>
        <v>0</v>
      </c>
      <c r="BI142" s="136">
        <f t="shared" si="8"/>
        <v>0</v>
      </c>
      <c r="BJ142" s="13" t="s">
        <v>81</v>
      </c>
      <c r="BK142" s="136">
        <f t="shared" si="9"/>
        <v>0</v>
      </c>
      <c r="BL142" s="13" t="s">
        <v>166</v>
      </c>
      <c r="BM142" s="135" t="s">
        <v>180</v>
      </c>
    </row>
    <row r="143" spans="2:65" s="1" customFormat="1" ht="24.2" customHeight="1">
      <c r="B143" s="28"/>
      <c r="C143" s="137" t="s">
        <v>181</v>
      </c>
      <c r="D143" s="137" t="s">
        <v>117</v>
      </c>
      <c r="E143" s="138" t="s">
        <v>182</v>
      </c>
      <c r="F143" s="139" t="s">
        <v>183</v>
      </c>
      <c r="G143" s="140" t="s">
        <v>138</v>
      </c>
      <c r="H143" s="141">
        <v>100</v>
      </c>
      <c r="I143" s="142"/>
      <c r="J143" s="143">
        <f t="shared" si="0"/>
        <v>0</v>
      </c>
      <c r="K143" s="139" t="s">
        <v>127</v>
      </c>
      <c r="L143" s="144"/>
      <c r="M143" s="145" t="s">
        <v>1</v>
      </c>
      <c r="N143" s="146" t="s">
        <v>38</v>
      </c>
      <c r="P143" s="133">
        <f t="shared" si="1"/>
        <v>0</v>
      </c>
      <c r="Q143" s="133">
        <v>3.4000000000000002E-4</v>
      </c>
      <c r="R143" s="133">
        <f t="shared" si="2"/>
        <v>3.4000000000000002E-2</v>
      </c>
      <c r="S143" s="133">
        <v>0</v>
      </c>
      <c r="T143" s="134">
        <f t="shared" si="3"/>
        <v>0</v>
      </c>
      <c r="AR143" s="135" t="s">
        <v>171</v>
      </c>
      <c r="AT143" s="135" t="s">
        <v>117</v>
      </c>
      <c r="AU143" s="135" t="s">
        <v>83</v>
      </c>
      <c r="AY143" s="13" t="s">
        <v>119</v>
      </c>
      <c r="BE143" s="136">
        <f t="shared" si="4"/>
        <v>0</v>
      </c>
      <c r="BF143" s="136">
        <f t="shared" si="5"/>
        <v>0</v>
      </c>
      <c r="BG143" s="136">
        <f t="shared" si="6"/>
        <v>0</v>
      </c>
      <c r="BH143" s="136">
        <f t="shared" si="7"/>
        <v>0</v>
      </c>
      <c r="BI143" s="136">
        <f t="shared" si="8"/>
        <v>0</v>
      </c>
      <c r="BJ143" s="13" t="s">
        <v>81</v>
      </c>
      <c r="BK143" s="136">
        <f t="shared" si="9"/>
        <v>0</v>
      </c>
      <c r="BL143" s="13" t="s">
        <v>166</v>
      </c>
      <c r="BM143" s="135" t="s">
        <v>184</v>
      </c>
    </row>
    <row r="144" spans="2:65" s="1" customFormat="1" ht="16.5" customHeight="1">
      <c r="B144" s="28"/>
      <c r="C144" s="137" t="s">
        <v>185</v>
      </c>
      <c r="D144" s="137" t="s">
        <v>117</v>
      </c>
      <c r="E144" s="138" t="s">
        <v>186</v>
      </c>
      <c r="F144" s="139" t="s">
        <v>187</v>
      </c>
      <c r="G144" s="140" t="s">
        <v>138</v>
      </c>
      <c r="H144" s="141">
        <v>120</v>
      </c>
      <c r="I144" s="142"/>
      <c r="J144" s="143">
        <f t="shared" si="0"/>
        <v>0</v>
      </c>
      <c r="K144" s="139" t="s">
        <v>127</v>
      </c>
      <c r="L144" s="144"/>
      <c r="M144" s="145" t="s">
        <v>1</v>
      </c>
      <c r="N144" s="146" t="s">
        <v>38</v>
      </c>
      <c r="P144" s="133">
        <f t="shared" si="1"/>
        <v>0</v>
      </c>
      <c r="Q144" s="133">
        <v>5.2999999999999998E-4</v>
      </c>
      <c r="R144" s="133">
        <f t="shared" si="2"/>
        <v>6.3600000000000004E-2</v>
      </c>
      <c r="S144" s="133">
        <v>0</v>
      </c>
      <c r="T144" s="134">
        <f t="shared" si="3"/>
        <v>0</v>
      </c>
      <c r="AR144" s="135" t="s">
        <v>171</v>
      </c>
      <c r="AT144" s="135" t="s">
        <v>117</v>
      </c>
      <c r="AU144" s="135" t="s">
        <v>83</v>
      </c>
      <c r="AY144" s="13" t="s">
        <v>119</v>
      </c>
      <c r="BE144" s="136">
        <f t="shared" si="4"/>
        <v>0</v>
      </c>
      <c r="BF144" s="136">
        <f t="shared" si="5"/>
        <v>0</v>
      </c>
      <c r="BG144" s="136">
        <f t="shared" si="6"/>
        <v>0</v>
      </c>
      <c r="BH144" s="136">
        <f t="shared" si="7"/>
        <v>0</v>
      </c>
      <c r="BI144" s="136">
        <f t="shared" si="8"/>
        <v>0</v>
      </c>
      <c r="BJ144" s="13" t="s">
        <v>81</v>
      </c>
      <c r="BK144" s="136">
        <f t="shared" si="9"/>
        <v>0</v>
      </c>
      <c r="BL144" s="13" t="s">
        <v>166</v>
      </c>
      <c r="BM144" s="135" t="s">
        <v>188</v>
      </c>
    </row>
    <row r="145" spans="2:65" s="1" customFormat="1" ht="16.5" customHeight="1">
      <c r="B145" s="28"/>
      <c r="C145" s="124" t="s">
        <v>189</v>
      </c>
      <c r="D145" s="124" t="s">
        <v>123</v>
      </c>
      <c r="E145" s="125" t="s">
        <v>190</v>
      </c>
      <c r="F145" s="126" t="s">
        <v>191</v>
      </c>
      <c r="G145" s="127" t="s">
        <v>126</v>
      </c>
      <c r="H145" s="128">
        <v>2</v>
      </c>
      <c r="I145" s="129"/>
      <c r="J145" s="130">
        <f t="shared" si="0"/>
        <v>0</v>
      </c>
      <c r="K145" s="126" t="s">
        <v>1</v>
      </c>
      <c r="L145" s="28"/>
      <c r="M145" s="131" t="s">
        <v>1</v>
      </c>
      <c r="N145" s="132" t="s">
        <v>38</v>
      </c>
      <c r="P145" s="133">
        <f t="shared" si="1"/>
        <v>0</v>
      </c>
      <c r="Q145" s="133">
        <v>0</v>
      </c>
      <c r="R145" s="133">
        <f t="shared" si="2"/>
        <v>0</v>
      </c>
      <c r="S145" s="133">
        <v>0</v>
      </c>
      <c r="T145" s="134">
        <f t="shared" si="3"/>
        <v>0</v>
      </c>
      <c r="AR145" s="135" t="s">
        <v>128</v>
      </c>
      <c r="AT145" s="135" t="s">
        <v>123</v>
      </c>
      <c r="AU145" s="135" t="s">
        <v>83</v>
      </c>
      <c r="AY145" s="13" t="s">
        <v>119</v>
      </c>
      <c r="BE145" s="136">
        <f t="shared" si="4"/>
        <v>0</v>
      </c>
      <c r="BF145" s="136">
        <f t="shared" si="5"/>
        <v>0</v>
      </c>
      <c r="BG145" s="136">
        <f t="shared" si="6"/>
        <v>0</v>
      </c>
      <c r="BH145" s="136">
        <f t="shared" si="7"/>
        <v>0</v>
      </c>
      <c r="BI145" s="136">
        <f t="shared" si="8"/>
        <v>0</v>
      </c>
      <c r="BJ145" s="13" t="s">
        <v>81</v>
      </c>
      <c r="BK145" s="136">
        <f t="shared" si="9"/>
        <v>0</v>
      </c>
      <c r="BL145" s="13" t="s">
        <v>128</v>
      </c>
      <c r="BM145" s="135" t="s">
        <v>192</v>
      </c>
    </row>
    <row r="146" spans="2:65" s="1" customFormat="1" ht="24.2" customHeight="1">
      <c r="B146" s="28"/>
      <c r="C146" s="137" t="s">
        <v>193</v>
      </c>
      <c r="D146" s="137" t="s">
        <v>117</v>
      </c>
      <c r="E146" s="138" t="s">
        <v>190</v>
      </c>
      <c r="F146" s="139" t="s">
        <v>194</v>
      </c>
      <c r="G146" s="140" t="s">
        <v>126</v>
      </c>
      <c r="H146" s="141">
        <v>2</v>
      </c>
      <c r="I146" s="142"/>
      <c r="J146" s="143">
        <f t="shared" si="0"/>
        <v>0</v>
      </c>
      <c r="K146" s="139" t="s">
        <v>1</v>
      </c>
      <c r="L146" s="144"/>
      <c r="M146" s="145" t="s">
        <v>1</v>
      </c>
      <c r="N146" s="146" t="s">
        <v>38</v>
      </c>
      <c r="P146" s="133">
        <f t="shared" si="1"/>
        <v>0</v>
      </c>
      <c r="Q146" s="133">
        <v>0</v>
      </c>
      <c r="R146" s="133">
        <f t="shared" si="2"/>
        <v>0</v>
      </c>
      <c r="S146" s="133">
        <v>0</v>
      </c>
      <c r="T146" s="134">
        <f t="shared" si="3"/>
        <v>0</v>
      </c>
      <c r="AR146" s="135" t="s">
        <v>160</v>
      </c>
      <c r="AT146" s="135" t="s">
        <v>117</v>
      </c>
      <c r="AU146" s="135" t="s">
        <v>83</v>
      </c>
      <c r="AY146" s="13" t="s">
        <v>119</v>
      </c>
      <c r="BE146" s="136">
        <f t="shared" si="4"/>
        <v>0</v>
      </c>
      <c r="BF146" s="136">
        <f t="shared" si="5"/>
        <v>0</v>
      </c>
      <c r="BG146" s="136">
        <f t="shared" si="6"/>
        <v>0</v>
      </c>
      <c r="BH146" s="136">
        <f t="shared" si="7"/>
        <v>0</v>
      </c>
      <c r="BI146" s="136">
        <f t="shared" si="8"/>
        <v>0</v>
      </c>
      <c r="BJ146" s="13" t="s">
        <v>81</v>
      </c>
      <c r="BK146" s="136">
        <f t="shared" si="9"/>
        <v>0</v>
      </c>
      <c r="BL146" s="13" t="s">
        <v>128</v>
      </c>
      <c r="BM146" s="135" t="s">
        <v>195</v>
      </c>
    </row>
    <row r="147" spans="2:65" s="11" customFormat="1" ht="22.9" customHeight="1">
      <c r="B147" s="112"/>
      <c r="D147" s="113" t="s">
        <v>72</v>
      </c>
      <c r="E147" s="122" t="s">
        <v>196</v>
      </c>
      <c r="F147" s="122" t="s">
        <v>197</v>
      </c>
      <c r="I147" s="115"/>
      <c r="J147" s="123">
        <f>BK147</f>
        <v>0</v>
      </c>
      <c r="L147" s="112"/>
      <c r="M147" s="117"/>
      <c r="P147" s="118">
        <f>SUM(P148:P153)</f>
        <v>0</v>
      </c>
      <c r="R147" s="118">
        <f>SUM(R148:R153)</f>
        <v>0.24100000000000002</v>
      </c>
      <c r="T147" s="119">
        <f>SUM(T148:T153)</f>
        <v>0</v>
      </c>
      <c r="AR147" s="113" t="s">
        <v>198</v>
      </c>
      <c r="AT147" s="120" t="s">
        <v>72</v>
      </c>
      <c r="AU147" s="120" t="s">
        <v>81</v>
      </c>
      <c r="AY147" s="113" t="s">
        <v>119</v>
      </c>
      <c r="BK147" s="121">
        <f>SUM(BK148:BK153)</f>
        <v>0</v>
      </c>
    </row>
    <row r="148" spans="2:65" s="1" customFormat="1" ht="16.5" customHeight="1">
      <c r="B148" s="28"/>
      <c r="C148" s="124" t="s">
        <v>128</v>
      </c>
      <c r="D148" s="124" t="s">
        <v>123</v>
      </c>
      <c r="E148" s="125" t="s">
        <v>199</v>
      </c>
      <c r="F148" s="126" t="s">
        <v>200</v>
      </c>
      <c r="G148" s="127" t="s">
        <v>138</v>
      </c>
      <c r="H148" s="128">
        <v>2800</v>
      </c>
      <c r="I148" s="129"/>
      <c r="J148" s="130">
        <f t="shared" ref="J148:J153" si="10">ROUND(I148*H148,2)</f>
        <v>0</v>
      </c>
      <c r="K148" s="126" t="s">
        <v>201</v>
      </c>
      <c r="L148" s="28"/>
      <c r="M148" s="131" t="s">
        <v>1</v>
      </c>
      <c r="N148" s="132" t="s">
        <v>38</v>
      </c>
      <c r="P148" s="133">
        <f t="shared" ref="P148:P153" si="11">O148*H148</f>
        <v>0</v>
      </c>
      <c r="Q148" s="133">
        <v>0</v>
      </c>
      <c r="R148" s="133">
        <f t="shared" ref="R148:R153" si="12">Q148*H148</f>
        <v>0</v>
      </c>
      <c r="S148" s="133">
        <v>0</v>
      </c>
      <c r="T148" s="134">
        <f t="shared" ref="T148:T153" si="13">S148*H148</f>
        <v>0</v>
      </c>
      <c r="AR148" s="135" t="s">
        <v>128</v>
      </c>
      <c r="AT148" s="135" t="s">
        <v>123</v>
      </c>
      <c r="AU148" s="135" t="s">
        <v>83</v>
      </c>
      <c r="AY148" s="13" t="s">
        <v>119</v>
      </c>
      <c r="BE148" s="136">
        <f t="shared" ref="BE148:BE153" si="14">IF(N148="základní",J148,0)</f>
        <v>0</v>
      </c>
      <c r="BF148" s="136">
        <f t="shared" ref="BF148:BF153" si="15">IF(N148="snížená",J148,0)</f>
        <v>0</v>
      </c>
      <c r="BG148" s="136">
        <f t="shared" ref="BG148:BG153" si="16">IF(N148="zákl. přenesená",J148,0)</f>
        <v>0</v>
      </c>
      <c r="BH148" s="136">
        <f t="shared" ref="BH148:BH153" si="17">IF(N148="sníž. přenesená",J148,0)</f>
        <v>0</v>
      </c>
      <c r="BI148" s="136">
        <f t="shared" ref="BI148:BI153" si="18">IF(N148="nulová",J148,0)</f>
        <v>0</v>
      </c>
      <c r="BJ148" s="13" t="s">
        <v>81</v>
      </c>
      <c r="BK148" s="136">
        <f t="shared" ref="BK148:BK153" si="19">ROUND(I148*H148,2)</f>
        <v>0</v>
      </c>
      <c r="BL148" s="13" t="s">
        <v>128</v>
      </c>
      <c r="BM148" s="135" t="s">
        <v>202</v>
      </c>
    </row>
    <row r="149" spans="2:65" s="1" customFormat="1" ht="21.75" customHeight="1">
      <c r="B149" s="28"/>
      <c r="C149" s="137" t="s">
        <v>203</v>
      </c>
      <c r="D149" s="137" t="s">
        <v>117</v>
      </c>
      <c r="E149" s="138" t="s">
        <v>204</v>
      </c>
      <c r="F149" s="139" t="s">
        <v>205</v>
      </c>
      <c r="G149" s="140" t="s">
        <v>138</v>
      </c>
      <c r="H149" s="141">
        <v>2800</v>
      </c>
      <c r="I149" s="142"/>
      <c r="J149" s="143">
        <f t="shared" si="10"/>
        <v>0</v>
      </c>
      <c r="K149" s="139" t="s">
        <v>201</v>
      </c>
      <c r="L149" s="144"/>
      <c r="M149" s="145" t="s">
        <v>1</v>
      </c>
      <c r="N149" s="146" t="s">
        <v>38</v>
      </c>
      <c r="P149" s="133">
        <f t="shared" si="11"/>
        <v>0</v>
      </c>
      <c r="Q149" s="133">
        <v>6.0000000000000002E-5</v>
      </c>
      <c r="R149" s="133">
        <f t="shared" si="12"/>
        <v>0.16800000000000001</v>
      </c>
      <c r="S149" s="133">
        <v>0</v>
      </c>
      <c r="T149" s="134">
        <f t="shared" si="13"/>
        <v>0</v>
      </c>
      <c r="AR149" s="135" t="s">
        <v>144</v>
      </c>
      <c r="AT149" s="135" t="s">
        <v>117</v>
      </c>
      <c r="AU149" s="135" t="s">
        <v>83</v>
      </c>
      <c r="AY149" s="13" t="s">
        <v>119</v>
      </c>
      <c r="BE149" s="136">
        <f t="shared" si="14"/>
        <v>0</v>
      </c>
      <c r="BF149" s="136">
        <f t="shared" si="15"/>
        <v>0</v>
      </c>
      <c r="BG149" s="136">
        <f t="shared" si="16"/>
        <v>0</v>
      </c>
      <c r="BH149" s="136">
        <f t="shared" si="17"/>
        <v>0</v>
      </c>
      <c r="BI149" s="136">
        <f t="shared" si="18"/>
        <v>0</v>
      </c>
      <c r="BJ149" s="13" t="s">
        <v>81</v>
      </c>
      <c r="BK149" s="136">
        <f t="shared" si="19"/>
        <v>0</v>
      </c>
      <c r="BL149" s="13" t="s">
        <v>144</v>
      </c>
      <c r="BM149" s="135" t="s">
        <v>206</v>
      </c>
    </row>
    <row r="150" spans="2:65" s="1" customFormat="1" ht="16.5" customHeight="1">
      <c r="B150" s="28"/>
      <c r="C150" s="124" t="s">
        <v>207</v>
      </c>
      <c r="D150" s="124" t="s">
        <v>123</v>
      </c>
      <c r="E150" s="125" t="s">
        <v>208</v>
      </c>
      <c r="F150" s="126" t="s">
        <v>209</v>
      </c>
      <c r="G150" s="127" t="s">
        <v>138</v>
      </c>
      <c r="H150" s="128">
        <v>350</v>
      </c>
      <c r="I150" s="129"/>
      <c r="J150" s="130">
        <f t="shared" si="10"/>
        <v>0</v>
      </c>
      <c r="K150" s="126" t="s">
        <v>210</v>
      </c>
      <c r="L150" s="28"/>
      <c r="M150" s="131" t="s">
        <v>1</v>
      </c>
      <c r="N150" s="132" t="s">
        <v>38</v>
      </c>
      <c r="P150" s="133">
        <f t="shared" si="11"/>
        <v>0</v>
      </c>
      <c r="Q150" s="133">
        <v>0</v>
      </c>
      <c r="R150" s="133">
        <f t="shared" si="12"/>
        <v>0</v>
      </c>
      <c r="S150" s="133">
        <v>0</v>
      </c>
      <c r="T150" s="134">
        <f t="shared" si="13"/>
        <v>0</v>
      </c>
      <c r="AR150" s="135" t="s">
        <v>128</v>
      </c>
      <c r="AT150" s="135" t="s">
        <v>123</v>
      </c>
      <c r="AU150" s="135" t="s">
        <v>83</v>
      </c>
      <c r="AY150" s="13" t="s">
        <v>119</v>
      </c>
      <c r="BE150" s="136">
        <f t="shared" si="14"/>
        <v>0</v>
      </c>
      <c r="BF150" s="136">
        <f t="shared" si="15"/>
        <v>0</v>
      </c>
      <c r="BG150" s="136">
        <f t="shared" si="16"/>
        <v>0</v>
      </c>
      <c r="BH150" s="136">
        <f t="shared" si="17"/>
        <v>0</v>
      </c>
      <c r="BI150" s="136">
        <f t="shared" si="18"/>
        <v>0</v>
      </c>
      <c r="BJ150" s="13" t="s">
        <v>81</v>
      </c>
      <c r="BK150" s="136">
        <f t="shared" si="19"/>
        <v>0</v>
      </c>
      <c r="BL150" s="13" t="s">
        <v>128</v>
      </c>
      <c r="BM150" s="135" t="s">
        <v>211</v>
      </c>
    </row>
    <row r="151" spans="2:65" s="1" customFormat="1" ht="21.75" customHeight="1">
      <c r="B151" s="28"/>
      <c r="C151" s="137" t="s">
        <v>212</v>
      </c>
      <c r="D151" s="137" t="s">
        <v>117</v>
      </c>
      <c r="E151" s="138" t="s">
        <v>213</v>
      </c>
      <c r="F151" s="139" t="s">
        <v>214</v>
      </c>
      <c r="G151" s="140" t="s">
        <v>138</v>
      </c>
      <c r="H151" s="141">
        <v>350</v>
      </c>
      <c r="I151" s="142"/>
      <c r="J151" s="143">
        <f t="shared" si="10"/>
        <v>0</v>
      </c>
      <c r="K151" s="139" t="s">
        <v>210</v>
      </c>
      <c r="L151" s="144"/>
      <c r="M151" s="145" t="s">
        <v>1</v>
      </c>
      <c r="N151" s="146" t="s">
        <v>38</v>
      </c>
      <c r="P151" s="133">
        <f t="shared" si="11"/>
        <v>0</v>
      </c>
      <c r="Q151" s="133">
        <v>2.0000000000000001E-4</v>
      </c>
      <c r="R151" s="133">
        <f t="shared" si="12"/>
        <v>7.0000000000000007E-2</v>
      </c>
      <c r="S151" s="133">
        <v>0</v>
      </c>
      <c r="T151" s="134">
        <f t="shared" si="13"/>
        <v>0</v>
      </c>
      <c r="AR151" s="135" t="s">
        <v>144</v>
      </c>
      <c r="AT151" s="135" t="s">
        <v>117</v>
      </c>
      <c r="AU151" s="135" t="s">
        <v>83</v>
      </c>
      <c r="AY151" s="13" t="s">
        <v>119</v>
      </c>
      <c r="BE151" s="136">
        <f t="shared" si="14"/>
        <v>0</v>
      </c>
      <c r="BF151" s="136">
        <f t="shared" si="15"/>
        <v>0</v>
      </c>
      <c r="BG151" s="136">
        <f t="shared" si="16"/>
        <v>0</v>
      </c>
      <c r="BH151" s="136">
        <f t="shared" si="17"/>
        <v>0</v>
      </c>
      <c r="BI151" s="136">
        <f t="shared" si="18"/>
        <v>0</v>
      </c>
      <c r="BJ151" s="13" t="s">
        <v>81</v>
      </c>
      <c r="BK151" s="136">
        <f t="shared" si="19"/>
        <v>0</v>
      </c>
      <c r="BL151" s="13" t="s">
        <v>144</v>
      </c>
      <c r="BM151" s="135" t="s">
        <v>215</v>
      </c>
    </row>
    <row r="152" spans="2:65" s="1" customFormat="1" ht="16.5" customHeight="1">
      <c r="B152" s="28"/>
      <c r="C152" s="124" t="s">
        <v>216</v>
      </c>
      <c r="D152" s="124" t="s">
        <v>123</v>
      </c>
      <c r="E152" s="125" t="s">
        <v>217</v>
      </c>
      <c r="F152" s="126" t="s">
        <v>218</v>
      </c>
      <c r="G152" s="127" t="s">
        <v>126</v>
      </c>
      <c r="H152" s="128">
        <v>3</v>
      </c>
      <c r="I152" s="129"/>
      <c r="J152" s="130">
        <f t="shared" si="10"/>
        <v>0</v>
      </c>
      <c r="K152" s="126" t="s">
        <v>219</v>
      </c>
      <c r="L152" s="28"/>
      <c r="M152" s="131" t="s">
        <v>1</v>
      </c>
      <c r="N152" s="132" t="s">
        <v>38</v>
      </c>
      <c r="P152" s="133">
        <f t="shared" si="11"/>
        <v>0</v>
      </c>
      <c r="Q152" s="133">
        <v>1E-3</v>
      </c>
      <c r="R152" s="133">
        <f t="shared" si="12"/>
        <v>3.0000000000000001E-3</v>
      </c>
      <c r="S152" s="133">
        <v>0</v>
      </c>
      <c r="T152" s="134">
        <f t="shared" si="13"/>
        <v>0</v>
      </c>
      <c r="AR152" s="135" t="s">
        <v>128</v>
      </c>
      <c r="AT152" s="135" t="s">
        <v>123</v>
      </c>
      <c r="AU152" s="135" t="s">
        <v>83</v>
      </c>
      <c r="AY152" s="13" t="s">
        <v>119</v>
      </c>
      <c r="BE152" s="136">
        <f t="shared" si="14"/>
        <v>0</v>
      </c>
      <c r="BF152" s="136">
        <f t="shared" si="15"/>
        <v>0</v>
      </c>
      <c r="BG152" s="136">
        <f t="shared" si="16"/>
        <v>0</v>
      </c>
      <c r="BH152" s="136">
        <f t="shared" si="17"/>
        <v>0</v>
      </c>
      <c r="BI152" s="136">
        <f t="shared" si="18"/>
        <v>0</v>
      </c>
      <c r="BJ152" s="13" t="s">
        <v>81</v>
      </c>
      <c r="BK152" s="136">
        <f t="shared" si="19"/>
        <v>0</v>
      </c>
      <c r="BL152" s="13" t="s">
        <v>128</v>
      </c>
      <c r="BM152" s="135" t="s">
        <v>220</v>
      </c>
    </row>
    <row r="153" spans="2:65" s="1" customFormat="1" ht="55.5" customHeight="1">
      <c r="B153" s="28"/>
      <c r="C153" s="124" t="s">
        <v>221</v>
      </c>
      <c r="D153" s="124" t="s">
        <v>123</v>
      </c>
      <c r="E153" s="125" t="s">
        <v>222</v>
      </c>
      <c r="F153" s="126" t="s">
        <v>223</v>
      </c>
      <c r="G153" s="127" t="s">
        <v>224</v>
      </c>
      <c r="H153" s="128">
        <v>1</v>
      </c>
      <c r="I153" s="129"/>
      <c r="J153" s="130">
        <f t="shared" si="10"/>
        <v>0</v>
      </c>
      <c r="K153" s="126" t="s">
        <v>1</v>
      </c>
      <c r="L153" s="28"/>
      <c r="M153" s="131" t="s">
        <v>1</v>
      </c>
      <c r="N153" s="132" t="s">
        <v>38</v>
      </c>
      <c r="P153" s="133">
        <f t="shared" si="11"/>
        <v>0</v>
      </c>
      <c r="Q153" s="133">
        <v>0</v>
      </c>
      <c r="R153" s="133">
        <f t="shared" si="12"/>
        <v>0</v>
      </c>
      <c r="S153" s="133">
        <v>0</v>
      </c>
      <c r="T153" s="134">
        <f t="shared" si="13"/>
        <v>0</v>
      </c>
      <c r="AR153" s="135" t="s">
        <v>128</v>
      </c>
      <c r="AT153" s="135" t="s">
        <v>123</v>
      </c>
      <c r="AU153" s="135" t="s">
        <v>83</v>
      </c>
      <c r="AY153" s="13" t="s">
        <v>119</v>
      </c>
      <c r="BE153" s="136">
        <f t="shared" si="14"/>
        <v>0</v>
      </c>
      <c r="BF153" s="136">
        <f t="shared" si="15"/>
        <v>0</v>
      </c>
      <c r="BG153" s="136">
        <f t="shared" si="16"/>
        <v>0</v>
      </c>
      <c r="BH153" s="136">
        <f t="shared" si="17"/>
        <v>0</v>
      </c>
      <c r="BI153" s="136">
        <f t="shared" si="18"/>
        <v>0</v>
      </c>
      <c r="BJ153" s="13" t="s">
        <v>81</v>
      </c>
      <c r="BK153" s="136">
        <f t="shared" si="19"/>
        <v>0</v>
      </c>
      <c r="BL153" s="13" t="s">
        <v>128</v>
      </c>
      <c r="BM153" s="135" t="s">
        <v>225</v>
      </c>
    </row>
    <row r="154" spans="2:65" s="11" customFormat="1" ht="22.9" customHeight="1">
      <c r="B154" s="112"/>
      <c r="D154" s="113" t="s">
        <v>72</v>
      </c>
      <c r="E154" s="122" t="s">
        <v>226</v>
      </c>
      <c r="F154" s="122" t="s">
        <v>227</v>
      </c>
      <c r="I154" s="115"/>
      <c r="J154" s="123">
        <f>BK154</f>
        <v>0</v>
      </c>
      <c r="L154" s="112"/>
      <c r="M154" s="117"/>
      <c r="P154" s="118">
        <f>SUM(P155:P159)</f>
        <v>0</v>
      </c>
      <c r="R154" s="118">
        <f>SUM(R155:R159)</f>
        <v>0</v>
      </c>
      <c r="T154" s="119">
        <f>SUM(T155:T159)</f>
        <v>0</v>
      </c>
      <c r="AR154" s="113" t="s">
        <v>198</v>
      </c>
      <c r="AT154" s="120" t="s">
        <v>72</v>
      </c>
      <c r="AU154" s="120" t="s">
        <v>81</v>
      </c>
      <c r="AY154" s="113" t="s">
        <v>119</v>
      </c>
      <c r="BK154" s="121">
        <f>SUM(BK155:BK159)</f>
        <v>0</v>
      </c>
    </row>
    <row r="155" spans="2:65" s="1" customFormat="1" ht="16.5" customHeight="1">
      <c r="B155" s="28"/>
      <c r="C155" s="124" t="s">
        <v>171</v>
      </c>
      <c r="D155" s="124" t="s">
        <v>123</v>
      </c>
      <c r="E155" s="125" t="s">
        <v>228</v>
      </c>
      <c r="F155" s="126" t="s">
        <v>229</v>
      </c>
      <c r="G155" s="127" t="s">
        <v>126</v>
      </c>
      <c r="H155" s="128">
        <v>1</v>
      </c>
      <c r="I155" s="129"/>
      <c r="J155" s="130">
        <f>ROUND(I155*H155,2)</f>
        <v>0</v>
      </c>
      <c r="K155" s="126" t="s">
        <v>1</v>
      </c>
      <c r="L155" s="28"/>
      <c r="M155" s="131" t="s">
        <v>1</v>
      </c>
      <c r="N155" s="132" t="s">
        <v>38</v>
      </c>
      <c r="P155" s="133">
        <f>O155*H155</f>
        <v>0</v>
      </c>
      <c r="Q155" s="133">
        <v>0</v>
      </c>
      <c r="R155" s="133">
        <f>Q155*H155</f>
        <v>0</v>
      </c>
      <c r="S155" s="133">
        <v>0</v>
      </c>
      <c r="T155" s="134">
        <f>S155*H155</f>
        <v>0</v>
      </c>
      <c r="AR155" s="135" t="s">
        <v>128</v>
      </c>
      <c r="AT155" s="135" t="s">
        <v>123</v>
      </c>
      <c r="AU155" s="135" t="s">
        <v>83</v>
      </c>
      <c r="AY155" s="13" t="s">
        <v>119</v>
      </c>
      <c r="BE155" s="136">
        <f>IF(N155="základní",J155,0)</f>
        <v>0</v>
      </c>
      <c r="BF155" s="136">
        <f>IF(N155="snížená",J155,0)</f>
        <v>0</v>
      </c>
      <c r="BG155" s="136">
        <f>IF(N155="zákl. přenesená",J155,0)</f>
        <v>0</v>
      </c>
      <c r="BH155" s="136">
        <f>IF(N155="sníž. přenesená",J155,0)</f>
        <v>0</v>
      </c>
      <c r="BI155" s="136">
        <f>IF(N155="nulová",J155,0)</f>
        <v>0</v>
      </c>
      <c r="BJ155" s="13" t="s">
        <v>81</v>
      </c>
      <c r="BK155" s="136">
        <f>ROUND(I155*H155,2)</f>
        <v>0</v>
      </c>
      <c r="BL155" s="13" t="s">
        <v>128</v>
      </c>
      <c r="BM155" s="135" t="s">
        <v>230</v>
      </c>
    </row>
    <row r="156" spans="2:65" s="1" customFormat="1" ht="16.5" customHeight="1">
      <c r="B156" s="28"/>
      <c r="C156" s="124" t="s">
        <v>231</v>
      </c>
      <c r="D156" s="124" t="s">
        <v>123</v>
      </c>
      <c r="E156" s="125" t="s">
        <v>232</v>
      </c>
      <c r="F156" s="126" t="s">
        <v>233</v>
      </c>
      <c r="G156" s="127" t="s">
        <v>224</v>
      </c>
      <c r="H156" s="128">
        <v>1</v>
      </c>
      <c r="I156" s="129"/>
      <c r="J156" s="130">
        <f>ROUND(I156*H156,2)</f>
        <v>0</v>
      </c>
      <c r="K156" s="126" t="s">
        <v>201</v>
      </c>
      <c r="L156" s="28"/>
      <c r="M156" s="131" t="s">
        <v>1</v>
      </c>
      <c r="N156" s="132" t="s">
        <v>38</v>
      </c>
      <c r="P156" s="133">
        <f>O156*H156</f>
        <v>0</v>
      </c>
      <c r="Q156" s="133">
        <v>0</v>
      </c>
      <c r="R156" s="133">
        <f>Q156*H156</f>
        <v>0</v>
      </c>
      <c r="S156" s="133">
        <v>0</v>
      </c>
      <c r="T156" s="134">
        <f>S156*H156</f>
        <v>0</v>
      </c>
      <c r="AR156" s="135" t="s">
        <v>128</v>
      </c>
      <c r="AT156" s="135" t="s">
        <v>123</v>
      </c>
      <c r="AU156" s="135" t="s">
        <v>83</v>
      </c>
      <c r="AY156" s="13" t="s">
        <v>119</v>
      </c>
      <c r="BE156" s="136">
        <f>IF(N156="základní",J156,0)</f>
        <v>0</v>
      </c>
      <c r="BF156" s="136">
        <f>IF(N156="snížená",J156,0)</f>
        <v>0</v>
      </c>
      <c r="BG156" s="136">
        <f>IF(N156="zákl. přenesená",J156,0)</f>
        <v>0</v>
      </c>
      <c r="BH156" s="136">
        <f>IF(N156="sníž. přenesená",J156,0)</f>
        <v>0</v>
      </c>
      <c r="BI156" s="136">
        <f>IF(N156="nulová",J156,0)</f>
        <v>0</v>
      </c>
      <c r="BJ156" s="13" t="s">
        <v>81</v>
      </c>
      <c r="BK156" s="136">
        <f>ROUND(I156*H156,2)</f>
        <v>0</v>
      </c>
      <c r="BL156" s="13" t="s">
        <v>128</v>
      </c>
      <c r="BM156" s="135" t="s">
        <v>234</v>
      </c>
    </row>
    <row r="157" spans="2:65" s="1" customFormat="1" ht="33" customHeight="1">
      <c r="B157" s="28"/>
      <c r="C157" s="124" t="s">
        <v>235</v>
      </c>
      <c r="D157" s="124" t="s">
        <v>123</v>
      </c>
      <c r="E157" s="125" t="s">
        <v>236</v>
      </c>
      <c r="F157" s="126" t="s">
        <v>237</v>
      </c>
      <c r="G157" s="127" t="s">
        <v>126</v>
      </c>
      <c r="H157" s="128">
        <v>1</v>
      </c>
      <c r="I157" s="129"/>
      <c r="J157" s="130">
        <f>ROUND(I157*H157,2)</f>
        <v>0</v>
      </c>
      <c r="K157" s="126" t="s">
        <v>238</v>
      </c>
      <c r="L157" s="28"/>
      <c r="M157" s="131" t="s">
        <v>1</v>
      </c>
      <c r="N157" s="132" t="s">
        <v>38</v>
      </c>
      <c r="P157" s="133">
        <f>O157*H157</f>
        <v>0</v>
      </c>
      <c r="Q157" s="133">
        <v>0</v>
      </c>
      <c r="R157" s="133">
        <f>Q157*H157</f>
        <v>0</v>
      </c>
      <c r="S157" s="133">
        <v>0</v>
      </c>
      <c r="T157" s="134">
        <f>S157*H157</f>
        <v>0</v>
      </c>
      <c r="AR157" s="135" t="s">
        <v>128</v>
      </c>
      <c r="AT157" s="135" t="s">
        <v>123</v>
      </c>
      <c r="AU157" s="135" t="s">
        <v>83</v>
      </c>
      <c r="AY157" s="13" t="s">
        <v>119</v>
      </c>
      <c r="BE157" s="136">
        <f>IF(N157="základní",J157,0)</f>
        <v>0</v>
      </c>
      <c r="BF157" s="136">
        <f>IF(N157="snížená",J157,0)</f>
        <v>0</v>
      </c>
      <c r="BG157" s="136">
        <f>IF(N157="zákl. přenesená",J157,0)</f>
        <v>0</v>
      </c>
      <c r="BH157" s="136">
        <f>IF(N157="sníž. přenesená",J157,0)</f>
        <v>0</v>
      </c>
      <c r="BI157" s="136">
        <f>IF(N157="nulová",J157,0)</f>
        <v>0</v>
      </c>
      <c r="BJ157" s="13" t="s">
        <v>81</v>
      </c>
      <c r="BK157" s="136">
        <f>ROUND(I157*H157,2)</f>
        <v>0</v>
      </c>
      <c r="BL157" s="13" t="s">
        <v>128</v>
      </c>
      <c r="BM157" s="135" t="s">
        <v>239</v>
      </c>
    </row>
    <row r="158" spans="2:65" s="1" customFormat="1" ht="24.2" customHeight="1">
      <c r="B158" s="28"/>
      <c r="C158" s="124" t="s">
        <v>240</v>
      </c>
      <c r="D158" s="124" t="s">
        <v>123</v>
      </c>
      <c r="E158" s="125" t="s">
        <v>241</v>
      </c>
      <c r="F158" s="126" t="s">
        <v>242</v>
      </c>
      <c r="G158" s="127" t="s">
        <v>126</v>
      </c>
      <c r="H158" s="128">
        <v>6</v>
      </c>
      <c r="I158" s="129"/>
      <c r="J158" s="130">
        <f>ROUND(I158*H158,2)</f>
        <v>0</v>
      </c>
      <c r="K158" s="126" t="s">
        <v>243</v>
      </c>
      <c r="L158" s="28"/>
      <c r="M158" s="131" t="s">
        <v>1</v>
      </c>
      <c r="N158" s="132" t="s">
        <v>38</v>
      </c>
      <c r="P158" s="133">
        <f>O158*H158</f>
        <v>0</v>
      </c>
      <c r="Q158" s="133">
        <v>0</v>
      </c>
      <c r="R158" s="133">
        <f>Q158*H158</f>
        <v>0</v>
      </c>
      <c r="S158" s="133">
        <v>0</v>
      </c>
      <c r="T158" s="134">
        <f>S158*H158</f>
        <v>0</v>
      </c>
      <c r="AR158" s="135" t="s">
        <v>128</v>
      </c>
      <c r="AT158" s="135" t="s">
        <v>123</v>
      </c>
      <c r="AU158" s="135" t="s">
        <v>83</v>
      </c>
      <c r="AY158" s="13" t="s">
        <v>119</v>
      </c>
      <c r="BE158" s="136">
        <f>IF(N158="základní",J158,0)</f>
        <v>0</v>
      </c>
      <c r="BF158" s="136">
        <f>IF(N158="snížená",J158,0)</f>
        <v>0</v>
      </c>
      <c r="BG158" s="136">
        <f>IF(N158="zákl. přenesená",J158,0)</f>
        <v>0</v>
      </c>
      <c r="BH158" s="136">
        <f>IF(N158="sníž. přenesená",J158,0)</f>
        <v>0</v>
      </c>
      <c r="BI158" s="136">
        <f>IF(N158="nulová",J158,0)</f>
        <v>0</v>
      </c>
      <c r="BJ158" s="13" t="s">
        <v>81</v>
      </c>
      <c r="BK158" s="136">
        <f>ROUND(I158*H158,2)</f>
        <v>0</v>
      </c>
      <c r="BL158" s="13" t="s">
        <v>128</v>
      </c>
      <c r="BM158" s="135" t="s">
        <v>244</v>
      </c>
    </row>
    <row r="159" spans="2:65" s="1" customFormat="1" ht="16.5" customHeight="1">
      <c r="B159" s="28"/>
      <c r="C159" s="124" t="s">
        <v>245</v>
      </c>
      <c r="D159" s="124" t="s">
        <v>123</v>
      </c>
      <c r="E159" s="125" t="s">
        <v>246</v>
      </c>
      <c r="F159" s="126" t="s">
        <v>247</v>
      </c>
      <c r="G159" s="127" t="s">
        <v>126</v>
      </c>
      <c r="H159" s="128">
        <v>1</v>
      </c>
      <c r="I159" s="129"/>
      <c r="J159" s="130">
        <f>ROUND(I159*H159,2)</f>
        <v>0</v>
      </c>
      <c r="K159" s="126" t="s">
        <v>1</v>
      </c>
      <c r="L159" s="28"/>
      <c r="M159" s="131" t="s">
        <v>1</v>
      </c>
      <c r="N159" s="132" t="s">
        <v>38</v>
      </c>
      <c r="P159" s="133">
        <f>O159*H159</f>
        <v>0</v>
      </c>
      <c r="Q159" s="133">
        <v>0</v>
      </c>
      <c r="R159" s="133">
        <f>Q159*H159</f>
        <v>0</v>
      </c>
      <c r="S159" s="133">
        <v>0</v>
      </c>
      <c r="T159" s="134">
        <f>S159*H159</f>
        <v>0</v>
      </c>
      <c r="AR159" s="135" t="s">
        <v>128</v>
      </c>
      <c r="AT159" s="135" t="s">
        <v>123</v>
      </c>
      <c r="AU159" s="135" t="s">
        <v>83</v>
      </c>
      <c r="AY159" s="13" t="s">
        <v>119</v>
      </c>
      <c r="BE159" s="136">
        <f>IF(N159="základní",J159,0)</f>
        <v>0</v>
      </c>
      <c r="BF159" s="136">
        <f>IF(N159="snížená",J159,0)</f>
        <v>0</v>
      </c>
      <c r="BG159" s="136">
        <f>IF(N159="zákl. přenesená",J159,0)</f>
        <v>0</v>
      </c>
      <c r="BH159" s="136">
        <f>IF(N159="sníž. přenesená",J159,0)</f>
        <v>0</v>
      </c>
      <c r="BI159" s="136">
        <f>IF(N159="nulová",J159,0)</f>
        <v>0</v>
      </c>
      <c r="BJ159" s="13" t="s">
        <v>81</v>
      </c>
      <c r="BK159" s="136">
        <f>ROUND(I159*H159,2)</f>
        <v>0</v>
      </c>
      <c r="BL159" s="13" t="s">
        <v>128</v>
      </c>
      <c r="BM159" s="135" t="s">
        <v>248</v>
      </c>
    </row>
    <row r="160" spans="2:65" s="11" customFormat="1" ht="22.9" customHeight="1">
      <c r="B160" s="112"/>
      <c r="D160" s="113" t="s">
        <v>72</v>
      </c>
      <c r="E160" s="122" t="s">
        <v>249</v>
      </c>
      <c r="F160" s="122" t="s">
        <v>250</v>
      </c>
      <c r="I160" s="115"/>
      <c r="J160" s="123">
        <f>BK160</f>
        <v>0</v>
      </c>
      <c r="L160" s="112"/>
      <c r="M160" s="117"/>
      <c r="P160" s="118">
        <f>SUM(P161:P168)</f>
        <v>0</v>
      </c>
      <c r="R160" s="118">
        <f>SUM(R161:R168)</f>
        <v>0</v>
      </c>
      <c r="T160" s="119">
        <f>SUM(T161:T168)</f>
        <v>0</v>
      </c>
      <c r="AR160" s="113" t="s">
        <v>251</v>
      </c>
      <c r="AT160" s="120" t="s">
        <v>72</v>
      </c>
      <c r="AU160" s="120" t="s">
        <v>81</v>
      </c>
      <c r="AY160" s="113" t="s">
        <v>119</v>
      </c>
      <c r="BK160" s="121">
        <f>SUM(BK161:BK168)</f>
        <v>0</v>
      </c>
    </row>
    <row r="161" spans="2:65" s="1" customFormat="1" ht="24.2" customHeight="1">
      <c r="B161" s="28"/>
      <c r="C161" s="124" t="s">
        <v>252</v>
      </c>
      <c r="D161" s="124" t="s">
        <v>123</v>
      </c>
      <c r="E161" s="125" t="s">
        <v>253</v>
      </c>
      <c r="F161" s="126" t="s">
        <v>254</v>
      </c>
      <c r="G161" s="127" t="s">
        <v>255</v>
      </c>
      <c r="H161" s="128">
        <v>120</v>
      </c>
      <c r="I161" s="129"/>
      <c r="J161" s="130">
        <f t="shared" ref="J161:J168" si="20">ROUND(I161*H161,2)</f>
        <v>0</v>
      </c>
      <c r="K161" s="126" t="s">
        <v>256</v>
      </c>
      <c r="L161" s="28"/>
      <c r="M161" s="131" t="s">
        <v>1</v>
      </c>
      <c r="N161" s="132" t="s">
        <v>38</v>
      </c>
      <c r="P161" s="133">
        <f t="shared" ref="P161:P168" si="21">O161*H161</f>
        <v>0</v>
      </c>
      <c r="Q161" s="133">
        <v>0</v>
      </c>
      <c r="R161" s="133">
        <f t="shared" ref="R161:R168" si="22">Q161*H161</f>
        <v>0</v>
      </c>
      <c r="S161" s="133">
        <v>0</v>
      </c>
      <c r="T161" s="134">
        <f t="shared" ref="T161:T168" si="23">S161*H161</f>
        <v>0</v>
      </c>
      <c r="AR161" s="135" t="s">
        <v>257</v>
      </c>
      <c r="AT161" s="135" t="s">
        <v>123</v>
      </c>
      <c r="AU161" s="135" t="s">
        <v>83</v>
      </c>
      <c r="AY161" s="13" t="s">
        <v>119</v>
      </c>
      <c r="BE161" s="136">
        <f t="shared" ref="BE161:BE168" si="24">IF(N161="základní",J161,0)</f>
        <v>0</v>
      </c>
      <c r="BF161" s="136">
        <f t="shared" ref="BF161:BF168" si="25">IF(N161="snížená",J161,0)</f>
        <v>0</v>
      </c>
      <c r="BG161" s="136">
        <f t="shared" ref="BG161:BG168" si="26">IF(N161="zákl. přenesená",J161,0)</f>
        <v>0</v>
      </c>
      <c r="BH161" s="136">
        <f t="shared" ref="BH161:BH168" si="27">IF(N161="sníž. přenesená",J161,0)</f>
        <v>0</v>
      </c>
      <c r="BI161" s="136">
        <f t="shared" ref="BI161:BI168" si="28">IF(N161="nulová",J161,0)</f>
        <v>0</v>
      </c>
      <c r="BJ161" s="13" t="s">
        <v>81</v>
      </c>
      <c r="BK161" s="136">
        <f t="shared" ref="BK161:BK168" si="29">ROUND(I161*H161,2)</f>
        <v>0</v>
      </c>
      <c r="BL161" s="13" t="s">
        <v>257</v>
      </c>
      <c r="BM161" s="135" t="s">
        <v>258</v>
      </c>
    </row>
    <row r="162" spans="2:65" s="1" customFormat="1" ht="16.5" customHeight="1">
      <c r="B162" s="28"/>
      <c r="C162" s="124" t="s">
        <v>259</v>
      </c>
      <c r="D162" s="124" t="s">
        <v>123</v>
      </c>
      <c r="E162" s="125" t="s">
        <v>260</v>
      </c>
      <c r="F162" s="126" t="s">
        <v>261</v>
      </c>
      <c r="G162" s="127" t="s">
        <v>255</v>
      </c>
      <c r="H162" s="128">
        <v>80</v>
      </c>
      <c r="I162" s="129"/>
      <c r="J162" s="130">
        <f t="shared" si="20"/>
        <v>0</v>
      </c>
      <c r="K162" s="126" t="s">
        <v>1</v>
      </c>
      <c r="L162" s="28"/>
      <c r="M162" s="131" t="s">
        <v>1</v>
      </c>
      <c r="N162" s="132" t="s">
        <v>38</v>
      </c>
      <c r="P162" s="133">
        <f t="shared" si="21"/>
        <v>0</v>
      </c>
      <c r="Q162" s="133">
        <v>0</v>
      </c>
      <c r="R162" s="133">
        <f t="shared" si="22"/>
        <v>0</v>
      </c>
      <c r="S162" s="133">
        <v>0</v>
      </c>
      <c r="T162" s="134">
        <f t="shared" si="23"/>
        <v>0</v>
      </c>
      <c r="AR162" s="135" t="s">
        <v>262</v>
      </c>
      <c r="AT162" s="135" t="s">
        <v>123</v>
      </c>
      <c r="AU162" s="135" t="s">
        <v>83</v>
      </c>
      <c r="AY162" s="13" t="s">
        <v>119</v>
      </c>
      <c r="BE162" s="136">
        <f t="shared" si="24"/>
        <v>0</v>
      </c>
      <c r="BF162" s="136">
        <f t="shared" si="25"/>
        <v>0</v>
      </c>
      <c r="BG162" s="136">
        <f t="shared" si="26"/>
        <v>0</v>
      </c>
      <c r="BH162" s="136">
        <f t="shared" si="27"/>
        <v>0</v>
      </c>
      <c r="BI162" s="136">
        <f t="shared" si="28"/>
        <v>0</v>
      </c>
      <c r="BJ162" s="13" t="s">
        <v>81</v>
      </c>
      <c r="BK162" s="136">
        <f t="shared" si="29"/>
        <v>0</v>
      </c>
      <c r="BL162" s="13" t="s">
        <v>262</v>
      </c>
      <c r="BM162" s="135" t="s">
        <v>263</v>
      </c>
    </row>
    <row r="163" spans="2:65" s="1" customFormat="1" ht="16.5" customHeight="1">
      <c r="B163" s="28"/>
      <c r="C163" s="124" t="s">
        <v>264</v>
      </c>
      <c r="D163" s="124" t="s">
        <v>123</v>
      </c>
      <c r="E163" s="125" t="s">
        <v>265</v>
      </c>
      <c r="F163" s="126" t="s">
        <v>266</v>
      </c>
      <c r="G163" s="127" t="s">
        <v>255</v>
      </c>
      <c r="H163" s="128">
        <v>160</v>
      </c>
      <c r="I163" s="129"/>
      <c r="J163" s="130">
        <f t="shared" si="20"/>
        <v>0</v>
      </c>
      <c r="K163" s="126" t="s">
        <v>1</v>
      </c>
      <c r="L163" s="28"/>
      <c r="M163" s="131" t="s">
        <v>1</v>
      </c>
      <c r="N163" s="132" t="s">
        <v>38</v>
      </c>
      <c r="P163" s="133">
        <f t="shared" si="21"/>
        <v>0</v>
      </c>
      <c r="Q163" s="133">
        <v>0</v>
      </c>
      <c r="R163" s="133">
        <f t="shared" si="22"/>
        <v>0</v>
      </c>
      <c r="S163" s="133">
        <v>0</v>
      </c>
      <c r="T163" s="134">
        <f t="shared" si="23"/>
        <v>0</v>
      </c>
      <c r="AR163" s="135" t="s">
        <v>262</v>
      </c>
      <c r="AT163" s="135" t="s">
        <v>123</v>
      </c>
      <c r="AU163" s="135" t="s">
        <v>83</v>
      </c>
      <c r="AY163" s="13" t="s">
        <v>119</v>
      </c>
      <c r="BE163" s="136">
        <f t="shared" si="24"/>
        <v>0</v>
      </c>
      <c r="BF163" s="136">
        <f t="shared" si="25"/>
        <v>0</v>
      </c>
      <c r="BG163" s="136">
        <f t="shared" si="26"/>
        <v>0</v>
      </c>
      <c r="BH163" s="136">
        <f t="shared" si="27"/>
        <v>0</v>
      </c>
      <c r="BI163" s="136">
        <f t="shared" si="28"/>
        <v>0</v>
      </c>
      <c r="BJ163" s="13" t="s">
        <v>81</v>
      </c>
      <c r="BK163" s="136">
        <f t="shared" si="29"/>
        <v>0</v>
      </c>
      <c r="BL163" s="13" t="s">
        <v>262</v>
      </c>
      <c r="BM163" s="135" t="s">
        <v>267</v>
      </c>
    </row>
    <row r="164" spans="2:65" s="1" customFormat="1" ht="16.5" customHeight="1">
      <c r="B164" s="28"/>
      <c r="C164" s="124" t="s">
        <v>268</v>
      </c>
      <c r="D164" s="124" t="s">
        <v>123</v>
      </c>
      <c r="E164" s="125" t="s">
        <v>269</v>
      </c>
      <c r="F164" s="126" t="s">
        <v>270</v>
      </c>
      <c r="G164" s="127" t="s">
        <v>255</v>
      </c>
      <c r="H164" s="128">
        <v>24</v>
      </c>
      <c r="I164" s="129"/>
      <c r="J164" s="130">
        <f t="shared" si="20"/>
        <v>0</v>
      </c>
      <c r="K164" s="126" t="s">
        <v>1</v>
      </c>
      <c r="L164" s="28"/>
      <c r="M164" s="131" t="s">
        <v>1</v>
      </c>
      <c r="N164" s="132" t="s">
        <v>38</v>
      </c>
      <c r="P164" s="133">
        <f t="shared" si="21"/>
        <v>0</v>
      </c>
      <c r="Q164" s="133">
        <v>0</v>
      </c>
      <c r="R164" s="133">
        <f t="shared" si="22"/>
        <v>0</v>
      </c>
      <c r="S164" s="133">
        <v>0</v>
      </c>
      <c r="T164" s="134">
        <f t="shared" si="23"/>
        <v>0</v>
      </c>
      <c r="AR164" s="135" t="s">
        <v>262</v>
      </c>
      <c r="AT164" s="135" t="s">
        <v>123</v>
      </c>
      <c r="AU164" s="135" t="s">
        <v>83</v>
      </c>
      <c r="AY164" s="13" t="s">
        <v>119</v>
      </c>
      <c r="BE164" s="136">
        <f t="shared" si="24"/>
        <v>0</v>
      </c>
      <c r="BF164" s="136">
        <f t="shared" si="25"/>
        <v>0</v>
      </c>
      <c r="BG164" s="136">
        <f t="shared" si="26"/>
        <v>0</v>
      </c>
      <c r="BH164" s="136">
        <f t="shared" si="27"/>
        <v>0</v>
      </c>
      <c r="BI164" s="136">
        <f t="shared" si="28"/>
        <v>0</v>
      </c>
      <c r="BJ164" s="13" t="s">
        <v>81</v>
      </c>
      <c r="BK164" s="136">
        <f t="shared" si="29"/>
        <v>0</v>
      </c>
      <c r="BL164" s="13" t="s">
        <v>262</v>
      </c>
      <c r="BM164" s="135" t="s">
        <v>271</v>
      </c>
    </row>
    <row r="165" spans="2:65" s="1" customFormat="1" ht="16.5" customHeight="1">
      <c r="B165" s="28"/>
      <c r="C165" s="124" t="s">
        <v>272</v>
      </c>
      <c r="D165" s="124" t="s">
        <v>123</v>
      </c>
      <c r="E165" s="125" t="s">
        <v>273</v>
      </c>
      <c r="F165" s="126" t="s">
        <v>274</v>
      </c>
      <c r="G165" s="127" t="s">
        <v>255</v>
      </c>
      <c r="H165" s="128">
        <v>24</v>
      </c>
      <c r="I165" s="129"/>
      <c r="J165" s="130">
        <f t="shared" si="20"/>
        <v>0</v>
      </c>
      <c r="K165" s="126" t="s">
        <v>1</v>
      </c>
      <c r="L165" s="28"/>
      <c r="M165" s="131" t="s">
        <v>1</v>
      </c>
      <c r="N165" s="132" t="s">
        <v>38</v>
      </c>
      <c r="P165" s="133">
        <f t="shared" si="21"/>
        <v>0</v>
      </c>
      <c r="Q165" s="133">
        <v>0</v>
      </c>
      <c r="R165" s="133">
        <f t="shared" si="22"/>
        <v>0</v>
      </c>
      <c r="S165" s="133">
        <v>0</v>
      </c>
      <c r="T165" s="134">
        <f t="shared" si="23"/>
        <v>0</v>
      </c>
      <c r="AR165" s="135" t="s">
        <v>262</v>
      </c>
      <c r="AT165" s="135" t="s">
        <v>123</v>
      </c>
      <c r="AU165" s="135" t="s">
        <v>83</v>
      </c>
      <c r="AY165" s="13" t="s">
        <v>119</v>
      </c>
      <c r="BE165" s="136">
        <f t="shared" si="24"/>
        <v>0</v>
      </c>
      <c r="BF165" s="136">
        <f t="shared" si="25"/>
        <v>0</v>
      </c>
      <c r="BG165" s="136">
        <f t="shared" si="26"/>
        <v>0</v>
      </c>
      <c r="BH165" s="136">
        <f t="shared" si="27"/>
        <v>0</v>
      </c>
      <c r="BI165" s="136">
        <f t="shared" si="28"/>
        <v>0</v>
      </c>
      <c r="BJ165" s="13" t="s">
        <v>81</v>
      </c>
      <c r="BK165" s="136">
        <f t="shared" si="29"/>
        <v>0</v>
      </c>
      <c r="BL165" s="13" t="s">
        <v>262</v>
      </c>
      <c r="BM165" s="135" t="s">
        <v>275</v>
      </c>
    </row>
    <row r="166" spans="2:65" s="1" customFormat="1" ht="16.5" customHeight="1">
      <c r="B166" s="28"/>
      <c r="C166" s="124" t="s">
        <v>276</v>
      </c>
      <c r="D166" s="124" t="s">
        <v>123</v>
      </c>
      <c r="E166" s="125" t="s">
        <v>277</v>
      </c>
      <c r="F166" s="126" t="s">
        <v>278</v>
      </c>
      <c r="G166" s="127" t="s">
        <v>255</v>
      </c>
      <c r="H166" s="128">
        <v>60</v>
      </c>
      <c r="I166" s="129"/>
      <c r="J166" s="130">
        <f t="shared" si="20"/>
        <v>0</v>
      </c>
      <c r="K166" s="126" t="s">
        <v>238</v>
      </c>
      <c r="L166" s="28"/>
      <c r="M166" s="131" t="s">
        <v>1</v>
      </c>
      <c r="N166" s="132" t="s">
        <v>38</v>
      </c>
      <c r="P166" s="133">
        <f t="shared" si="21"/>
        <v>0</v>
      </c>
      <c r="Q166" s="133">
        <v>0</v>
      </c>
      <c r="R166" s="133">
        <f t="shared" si="22"/>
        <v>0</v>
      </c>
      <c r="S166" s="133">
        <v>0</v>
      </c>
      <c r="T166" s="134">
        <f t="shared" si="23"/>
        <v>0</v>
      </c>
      <c r="AR166" s="135" t="s">
        <v>262</v>
      </c>
      <c r="AT166" s="135" t="s">
        <v>123</v>
      </c>
      <c r="AU166" s="135" t="s">
        <v>83</v>
      </c>
      <c r="AY166" s="13" t="s">
        <v>119</v>
      </c>
      <c r="BE166" s="136">
        <f t="shared" si="24"/>
        <v>0</v>
      </c>
      <c r="BF166" s="136">
        <f t="shared" si="25"/>
        <v>0</v>
      </c>
      <c r="BG166" s="136">
        <f t="shared" si="26"/>
        <v>0</v>
      </c>
      <c r="BH166" s="136">
        <f t="shared" si="27"/>
        <v>0</v>
      </c>
      <c r="BI166" s="136">
        <f t="shared" si="28"/>
        <v>0</v>
      </c>
      <c r="BJ166" s="13" t="s">
        <v>81</v>
      </c>
      <c r="BK166" s="136">
        <f t="shared" si="29"/>
        <v>0</v>
      </c>
      <c r="BL166" s="13" t="s">
        <v>262</v>
      </c>
      <c r="BM166" s="135" t="s">
        <v>279</v>
      </c>
    </row>
    <row r="167" spans="2:65" s="1" customFormat="1" ht="16.5" customHeight="1">
      <c r="B167" s="28"/>
      <c r="C167" s="124" t="s">
        <v>280</v>
      </c>
      <c r="D167" s="124" t="s">
        <v>123</v>
      </c>
      <c r="E167" s="125" t="s">
        <v>281</v>
      </c>
      <c r="F167" s="126" t="s">
        <v>282</v>
      </c>
      <c r="G167" s="127" t="s">
        <v>255</v>
      </c>
      <c r="H167" s="128">
        <v>40</v>
      </c>
      <c r="I167" s="129"/>
      <c r="J167" s="130">
        <f t="shared" si="20"/>
        <v>0</v>
      </c>
      <c r="K167" s="126" t="s">
        <v>238</v>
      </c>
      <c r="L167" s="28"/>
      <c r="M167" s="131" t="s">
        <v>1</v>
      </c>
      <c r="N167" s="132" t="s">
        <v>38</v>
      </c>
      <c r="P167" s="133">
        <f t="shared" si="21"/>
        <v>0</v>
      </c>
      <c r="Q167" s="133">
        <v>0</v>
      </c>
      <c r="R167" s="133">
        <f t="shared" si="22"/>
        <v>0</v>
      </c>
      <c r="S167" s="133">
        <v>0</v>
      </c>
      <c r="T167" s="134">
        <f t="shared" si="23"/>
        <v>0</v>
      </c>
      <c r="AR167" s="135" t="s">
        <v>262</v>
      </c>
      <c r="AT167" s="135" t="s">
        <v>123</v>
      </c>
      <c r="AU167" s="135" t="s">
        <v>83</v>
      </c>
      <c r="AY167" s="13" t="s">
        <v>119</v>
      </c>
      <c r="BE167" s="136">
        <f t="shared" si="24"/>
        <v>0</v>
      </c>
      <c r="BF167" s="136">
        <f t="shared" si="25"/>
        <v>0</v>
      </c>
      <c r="BG167" s="136">
        <f t="shared" si="26"/>
        <v>0</v>
      </c>
      <c r="BH167" s="136">
        <f t="shared" si="27"/>
        <v>0</v>
      </c>
      <c r="BI167" s="136">
        <f t="shared" si="28"/>
        <v>0</v>
      </c>
      <c r="BJ167" s="13" t="s">
        <v>81</v>
      </c>
      <c r="BK167" s="136">
        <f t="shared" si="29"/>
        <v>0</v>
      </c>
      <c r="BL167" s="13" t="s">
        <v>262</v>
      </c>
      <c r="BM167" s="135" t="s">
        <v>283</v>
      </c>
    </row>
    <row r="168" spans="2:65" s="1" customFormat="1" ht="16.5" customHeight="1">
      <c r="B168" s="28"/>
      <c r="C168" s="124" t="s">
        <v>284</v>
      </c>
      <c r="D168" s="124" t="s">
        <v>123</v>
      </c>
      <c r="E168" s="125" t="s">
        <v>285</v>
      </c>
      <c r="F168" s="126" t="s">
        <v>286</v>
      </c>
      <c r="G168" s="127" t="s">
        <v>255</v>
      </c>
      <c r="H168" s="128">
        <v>40</v>
      </c>
      <c r="I168" s="129"/>
      <c r="J168" s="130">
        <f t="shared" si="20"/>
        <v>0</v>
      </c>
      <c r="K168" s="126" t="s">
        <v>1</v>
      </c>
      <c r="L168" s="28"/>
      <c r="M168" s="131" t="s">
        <v>1</v>
      </c>
      <c r="N168" s="132" t="s">
        <v>38</v>
      </c>
      <c r="P168" s="133">
        <f t="shared" si="21"/>
        <v>0</v>
      </c>
      <c r="Q168" s="133">
        <v>0</v>
      </c>
      <c r="R168" s="133">
        <f t="shared" si="22"/>
        <v>0</v>
      </c>
      <c r="S168" s="133">
        <v>0</v>
      </c>
      <c r="T168" s="134">
        <f t="shared" si="23"/>
        <v>0</v>
      </c>
      <c r="AR168" s="135" t="s">
        <v>128</v>
      </c>
      <c r="AT168" s="135" t="s">
        <v>123</v>
      </c>
      <c r="AU168" s="135" t="s">
        <v>83</v>
      </c>
      <c r="AY168" s="13" t="s">
        <v>119</v>
      </c>
      <c r="BE168" s="136">
        <f t="shared" si="24"/>
        <v>0</v>
      </c>
      <c r="BF168" s="136">
        <f t="shared" si="25"/>
        <v>0</v>
      </c>
      <c r="BG168" s="136">
        <f t="shared" si="26"/>
        <v>0</v>
      </c>
      <c r="BH168" s="136">
        <f t="shared" si="27"/>
        <v>0</v>
      </c>
      <c r="BI168" s="136">
        <f t="shared" si="28"/>
        <v>0</v>
      </c>
      <c r="BJ168" s="13" t="s">
        <v>81</v>
      </c>
      <c r="BK168" s="136">
        <f t="shared" si="29"/>
        <v>0</v>
      </c>
      <c r="BL168" s="13" t="s">
        <v>128</v>
      </c>
      <c r="BM168" s="135" t="s">
        <v>287</v>
      </c>
    </row>
    <row r="169" spans="2:65" s="11" customFormat="1" ht="25.9" customHeight="1">
      <c r="B169" s="112"/>
      <c r="D169" s="113" t="s">
        <v>72</v>
      </c>
      <c r="E169" s="114" t="s">
        <v>288</v>
      </c>
      <c r="F169" s="114" t="s">
        <v>289</v>
      </c>
      <c r="I169" s="115"/>
      <c r="J169" s="116">
        <f>BK169</f>
        <v>0</v>
      </c>
      <c r="L169" s="112"/>
      <c r="M169" s="117"/>
      <c r="P169" s="118">
        <f>SUM(P170:P172)</f>
        <v>0</v>
      </c>
      <c r="R169" s="118">
        <f>SUM(R170:R172)</f>
        <v>8.0000000000000004E-4</v>
      </c>
      <c r="T169" s="119">
        <f>SUM(T170:T172)</f>
        <v>0</v>
      </c>
      <c r="AR169" s="113" t="s">
        <v>83</v>
      </c>
      <c r="AT169" s="120" t="s">
        <v>72</v>
      </c>
      <c r="AU169" s="120" t="s">
        <v>73</v>
      </c>
      <c r="AY169" s="113" t="s">
        <v>119</v>
      </c>
      <c r="BK169" s="121">
        <f>SUM(BK170:BK172)</f>
        <v>0</v>
      </c>
    </row>
    <row r="170" spans="2:65" s="1" customFormat="1" ht="24.2" customHeight="1">
      <c r="B170" s="28"/>
      <c r="C170" s="124" t="s">
        <v>7</v>
      </c>
      <c r="D170" s="124" t="s">
        <v>123</v>
      </c>
      <c r="E170" s="125" t="s">
        <v>290</v>
      </c>
      <c r="F170" s="126" t="s">
        <v>291</v>
      </c>
      <c r="G170" s="127" t="s">
        <v>126</v>
      </c>
      <c r="H170" s="128">
        <v>12</v>
      </c>
      <c r="I170" s="129"/>
      <c r="J170" s="130">
        <f>ROUND(I170*H170,2)</f>
        <v>0</v>
      </c>
      <c r="K170" s="126" t="s">
        <v>292</v>
      </c>
      <c r="L170" s="28"/>
      <c r="M170" s="131" t="s">
        <v>1</v>
      </c>
      <c r="N170" s="132" t="s">
        <v>38</v>
      </c>
      <c r="P170" s="133">
        <f>O170*H170</f>
        <v>0</v>
      </c>
      <c r="Q170" s="133">
        <v>0</v>
      </c>
      <c r="R170" s="133">
        <f>Q170*H170</f>
        <v>0</v>
      </c>
      <c r="S170" s="133">
        <v>0</v>
      </c>
      <c r="T170" s="134">
        <f>S170*H170</f>
        <v>0</v>
      </c>
      <c r="AR170" s="135" t="s">
        <v>128</v>
      </c>
      <c r="AT170" s="135" t="s">
        <v>123</v>
      </c>
      <c r="AU170" s="135" t="s">
        <v>81</v>
      </c>
      <c r="AY170" s="13" t="s">
        <v>119</v>
      </c>
      <c r="BE170" s="136">
        <f>IF(N170="základní",J170,0)</f>
        <v>0</v>
      </c>
      <c r="BF170" s="136">
        <f>IF(N170="snížená",J170,0)</f>
        <v>0</v>
      </c>
      <c r="BG170" s="136">
        <f>IF(N170="zákl. přenesená",J170,0)</f>
        <v>0</v>
      </c>
      <c r="BH170" s="136">
        <f>IF(N170="sníž. přenesená",J170,0)</f>
        <v>0</v>
      </c>
      <c r="BI170" s="136">
        <f>IF(N170="nulová",J170,0)</f>
        <v>0</v>
      </c>
      <c r="BJ170" s="13" t="s">
        <v>81</v>
      </c>
      <c r="BK170" s="136">
        <f>ROUND(I170*H170,2)</f>
        <v>0</v>
      </c>
      <c r="BL170" s="13" t="s">
        <v>128</v>
      </c>
      <c r="BM170" s="135" t="s">
        <v>293</v>
      </c>
    </row>
    <row r="171" spans="2:65" s="1" customFormat="1" ht="16.5" customHeight="1">
      <c r="B171" s="28"/>
      <c r="C171" s="137" t="s">
        <v>294</v>
      </c>
      <c r="D171" s="137" t="s">
        <v>117</v>
      </c>
      <c r="E171" s="138" t="s">
        <v>295</v>
      </c>
      <c r="F171" s="139" t="s">
        <v>296</v>
      </c>
      <c r="G171" s="140" t="s">
        <v>126</v>
      </c>
      <c r="H171" s="141">
        <v>5</v>
      </c>
      <c r="I171" s="142"/>
      <c r="J171" s="143">
        <f>ROUND(I171*H171,2)</f>
        <v>0</v>
      </c>
      <c r="K171" s="139" t="s">
        <v>1</v>
      </c>
      <c r="L171" s="144"/>
      <c r="M171" s="145" t="s">
        <v>1</v>
      </c>
      <c r="N171" s="146" t="s">
        <v>38</v>
      </c>
      <c r="P171" s="133">
        <f>O171*H171</f>
        <v>0</v>
      </c>
      <c r="Q171" s="133">
        <v>0</v>
      </c>
      <c r="R171" s="133">
        <f>Q171*H171</f>
        <v>0</v>
      </c>
      <c r="S171" s="133">
        <v>0</v>
      </c>
      <c r="T171" s="134">
        <f>S171*H171</f>
        <v>0</v>
      </c>
      <c r="AR171" s="135" t="s">
        <v>160</v>
      </c>
      <c r="AT171" s="135" t="s">
        <v>117</v>
      </c>
      <c r="AU171" s="135" t="s">
        <v>81</v>
      </c>
      <c r="AY171" s="13" t="s">
        <v>119</v>
      </c>
      <c r="BE171" s="136">
        <f>IF(N171="základní",J171,0)</f>
        <v>0</v>
      </c>
      <c r="BF171" s="136">
        <f>IF(N171="snížená",J171,0)</f>
        <v>0</v>
      </c>
      <c r="BG171" s="136">
        <f>IF(N171="zákl. přenesená",J171,0)</f>
        <v>0</v>
      </c>
      <c r="BH171" s="136">
        <f>IF(N171="sníž. přenesená",J171,0)</f>
        <v>0</v>
      </c>
      <c r="BI171" s="136">
        <f>IF(N171="nulová",J171,0)</f>
        <v>0</v>
      </c>
      <c r="BJ171" s="13" t="s">
        <v>81</v>
      </c>
      <c r="BK171" s="136">
        <f>ROUND(I171*H171,2)</f>
        <v>0</v>
      </c>
      <c r="BL171" s="13" t="s">
        <v>128</v>
      </c>
      <c r="BM171" s="135" t="s">
        <v>297</v>
      </c>
    </row>
    <row r="172" spans="2:65" s="1" customFormat="1" ht="37.9" customHeight="1">
      <c r="B172" s="28"/>
      <c r="C172" s="137" t="s">
        <v>298</v>
      </c>
      <c r="D172" s="137" t="s">
        <v>117</v>
      </c>
      <c r="E172" s="138" t="s">
        <v>299</v>
      </c>
      <c r="F172" s="139" t="s">
        <v>436</v>
      </c>
      <c r="G172" s="140" t="s">
        <v>126</v>
      </c>
      <c r="H172" s="141">
        <v>1</v>
      </c>
      <c r="I172" s="142"/>
      <c r="J172" s="143">
        <f>ROUND(I172*H172,2)</f>
        <v>0</v>
      </c>
      <c r="K172" s="139" t="s">
        <v>139</v>
      </c>
      <c r="L172" s="144"/>
      <c r="M172" s="145" t="s">
        <v>1</v>
      </c>
      <c r="N172" s="146" t="s">
        <v>38</v>
      </c>
      <c r="P172" s="133">
        <f>O172*H172</f>
        <v>0</v>
      </c>
      <c r="Q172" s="133">
        <v>8.0000000000000004E-4</v>
      </c>
      <c r="R172" s="133">
        <f>Q172*H172</f>
        <v>8.0000000000000004E-4</v>
      </c>
      <c r="S172" s="133">
        <v>0</v>
      </c>
      <c r="T172" s="134">
        <f>S172*H172</f>
        <v>0</v>
      </c>
      <c r="AR172" s="135" t="s">
        <v>144</v>
      </c>
      <c r="AT172" s="135" t="s">
        <v>117</v>
      </c>
      <c r="AU172" s="135" t="s">
        <v>81</v>
      </c>
      <c r="AY172" s="13" t="s">
        <v>119</v>
      </c>
      <c r="BE172" s="136">
        <f>IF(N172="základní",J172,0)</f>
        <v>0</v>
      </c>
      <c r="BF172" s="136">
        <f>IF(N172="snížená",J172,0)</f>
        <v>0</v>
      </c>
      <c r="BG172" s="136">
        <f>IF(N172="zákl. přenesená",J172,0)</f>
        <v>0</v>
      </c>
      <c r="BH172" s="136">
        <f>IF(N172="sníž. přenesená",J172,0)</f>
        <v>0</v>
      </c>
      <c r="BI172" s="136">
        <f>IF(N172="nulová",J172,0)</f>
        <v>0</v>
      </c>
      <c r="BJ172" s="13" t="s">
        <v>81</v>
      </c>
      <c r="BK172" s="136">
        <f>ROUND(I172*H172,2)</f>
        <v>0</v>
      </c>
      <c r="BL172" s="13" t="s">
        <v>144</v>
      </c>
      <c r="BM172" s="135" t="s">
        <v>300</v>
      </c>
    </row>
    <row r="173" spans="2:65" s="11" customFormat="1" ht="25.9" customHeight="1">
      <c r="B173" s="112"/>
      <c r="D173" s="113" t="s">
        <v>72</v>
      </c>
      <c r="E173" s="114" t="s">
        <v>301</v>
      </c>
      <c r="F173" s="114" t="s">
        <v>302</v>
      </c>
      <c r="I173" s="115"/>
      <c r="J173" s="116">
        <f>BK173</f>
        <v>0</v>
      </c>
      <c r="L173" s="112"/>
      <c r="M173" s="117"/>
      <c r="P173" s="118">
        <f>P174+P179</f>
        <v>0</v>
      </c>
      <c r="R173" s="118">
        <f>R174+R179</f>
        <v>0.57399999999999995</v>
      </c>
      <c r="T173" s="119">
        <f>T174+T179</f>
        <v>0</v>
      </c>
      <c r="AR173" s="113" t="s">
        <v>251</v>
      </c>
      <c r="AT173" s="120" t="s">
        <v>72</v>
      </c>
      <c r="AU173" s="120" t="s">
        <v>73</v>
      </c>
      <c r="AY173" s="113" t="s">
        <v>119</v>
      </c>
      <c r="BK173" s="121">
        <f>BK174+BK179</f>
        <v>0</v>
      </c>
    </row>
    <row r="174" spans="2:65" s="11" customFormat="1" ht="22.9" customHeight="1">
      <c r="B174" s="112"/>
      <c r="D174" s="113" t="s">
        <v>72</v>
      </c>
      <c r="E174" s="122" t="s">
        <v>303</v>
      </c>
      <c r="F174" s="122" t="s">
        <v>304</v>
      </c>
      <c r="I174" s="115"/>
      <c r="J174" s="123">
        <f>BK174</f>
        <v>0</v>
      </c>
      <c r="L174" s="112"/>
      <c r="M174" s="117"/>
      <c r="P174" s="118">
        <f>SUM(P175:P178)</f>
        <v>0</v>
      </c>
      <c r="R174" s="118">
        <f>SUM(R175:R178)</f>
        <v>0.57399999999999995</v>
      </c>
      <c r="T174" s="119">
        <f>SUM(T175:T178)</f>
        <v>0</v>
      </c>
      <c r="AR174" s="113" t="s">
        <v>198</v>
      </c>
      <c r="AT174" s="120" t="s">
        <v>72</v>
      </c>
      <c r="AU174" s="120" t="s">
        <v>81</v>
      </c>
      <c r="AY174" s="113" t="s">
        <v>119</v>
      </c>
      <c r="BK174" s="121">
        <f>SUM(BK175:BK178)</f>
        <v>0</v>
      </c>
    </row>
    <row r="175" spans="2:65" s="1" customFormat="1" ht="21.75" customHeight="1">
      <c r="B175" s="28"/>
      <c r="C175" s="124" t="s">
        <v>305</v>
      </c>
      <c r="D175" s="124" t="s">
        <v>123</v>
      </c>
      <c r="E175" s="125" t="s">
        <v>306</v>
      </c>
      <c r="F175" s="126" t="s">
        <v>307</v>
      </c>
      <c r="G175" s="127" t="s">
        <v>126</v>
      </c>
      <c r="H175" s="128">
        <v>2</v>
      </c>
      <c r="I175" s="129"/>
      <c r="J175" s="130">
        <f>ROUND(I175*H175,2)</f>
        <v>0</v>
      </c>
      <c r="K175" s="126" t="s">
        <v>148</v>
      </c>
      <c r="L175" s="28"/>
      <c r="M175" s="131" t="s">
        <v>1</v>
      </c>
      <c r="N175" s="132" t="s">
        <v>38</v>
      </c>
      <c r="P175" s="133">
        <f>O175*H175</f>
        <v>0</v>
      </c>
      <c r="Q175" s="133">
        <v>0</v>
      </c>
      <c r="R175" s="133">
        <f>Q175*H175</f>
        <v>0</v>
      </c>
      <c r="S175" s="133">
        <v>0</v>
      </c>
      <c r="T175" s="134">
        <f>S175*H175</f>
        <v>0</v>
      </c>
      <c r="AR175" s="135" t="s">
        <v>128</v>
      </c>
      <c r="AT175" s="135" t="s">
        <v>123</v>
      </c>
      <c r="AU175" s="135" t="s">
        <v>83</v>
      </c>
      <c r="AY175" s="13" t="s">
        <v>119</v>
      </c>
      <c r="BE175" s="136">
        <f>IF(N175="základní",J175,0)</f>
        <v>0</v>
      </c>
      <c r="BF175" s="136">
        <f>IF(N175="snížená",J175,0)</f>
        <v>0</v>
      </c>
      <c r="BG175" s="136">
        <f>IF(N175="zákl. přenesená",J175,0)</f>
        <v>0</v>
      </c>
      <c r="BH175" s="136">
        <f>IF(N175="sníž. přenesená",J175,0)</f>
        <v>0</v>
      </c>
      <c r="BI175" s="136">
        <f>IF(N175="nulová",J175,0)</f>
        <v>0</v>
      </c>
      <c r="BJ175" s="13" t="s">
        <v>81</v>
      </c>
      <c r="BK175" s="136">
        <f>ROUND(I175*H175,2)</f>
        <v>0</v>
      </c>
      <c r="BL175" s="13" t="s">
        <v>128</v>
      </c>
      <c r="BM175" s="135" t="s">
        <v>308</v>
      </c>
    </row>
    <row r="176" spans="2:65" s="1" customFormat="1" ht="16.5" customHeight="1">
      <c r="B176" s="28"/>
      <c r="C176" s="137" t="s">
        <v>309</v>
      </c>
      <c r="D176" s="137" t="s">
        <v>117</v>
      </c>
      <c r="E176" s="138" t="s">
        <v>310</v>
      </c>
      <c r="F176" s="139" t="s">
        <v>311</v>
      </c>
      <c r="G176" s="140" t="s">
        <v>126</v>
      </c>
      <c r="H176" s="141">
        <v>2</v>
      </c>
      <c r="I176" s="142"/>
      <c r="J176" s="143">
        <f>ROUND(I176*H176,2)</f>
        <v>0</v>
      </c>
      <c r="K176" s="139" t="s">
        <v>1</v>
      </c>
      <c r="L176" s="144"/>
      <c r="M176" s="145" t="s">
        <v>1</v>
      </c>
      <c r="N176" s="146" t="s">
        <v>38</v>
      </c>
      <c r="P176" s="133">
        <f>O176*H176</f>
        <v>0</v>
      </c>
      <c r="Q176" s="133">
        <v>0</v>
      </c>
      <c r="R176" s="133">
        <f>Q176*H176</f>
        <v>0</v>
      </c>
      <c r="S176" s="133">
        <v>0</v>
      </c>
      <c r="T176" s="134">
        <f>S176*H176</f>
        <v>0</v>
      </c>
      <c r="AR176" s="135" t="s">
        <v>160</v>
      </c>
      <c r="AT176" s="135" t="s">
        <v>117</v>
      </c>
      <c r="AU176" s="135" t="s">
        <v>83</v>
      </c>
      <c r="AY176" s="13" t="s">
        <v>119</v>
      </c>
      <c r="BE176" s="136">
        <f>IF(N176="základní",J176,0)</f>
        <v>0</v>
      </c>
      <c r="BF176" s="136">
        <f>IF(N176="snížená",J176,0)</f>
        <v>0</v>
      </c>
      <c r="BG176" s="136">
        <f>IF(N176="zákl. přenesená",J176,0)</f>
        <v>0</v>
      </c>
      <c r="BH176" s="136">
        <f>IF(N176="sníž. přenesená",J176,0)</f>
        <v>0</v>
      </c>
      <c r="BI176" s="136">
        <f>IF(N176="nulová",J176,0)</f>
        <v>0</v>
      </c>
      <c r="BJ176" s="13" t="s">
        <v>81</v>
      </c>
      <c r="BK176" s="136">
        <f>ROUND(I176*H176,2)</f>
        <v>0</v>
      </c>
      <c r="BL176" s="13" t="s">
        <v>128</v>
      </c>
      <c r="BM176" s="135" t="s">
        <v>312</v>
      </c>
    </row>
    <row r="177" spans="2:65" s="1" customFormat="1" ht="24.2" customHeight="1">
      <c r="B177" s="28"/>
      <c r="C177" s="137" t="s">
        <v>166</v>
      </c>
      <c r="D177" s="137" t="s">
        <v>117</v>
      </c>
      <c r="E177" s="138" t="s">
        <v>313</v>
      </c>
      <c r="F177" s="139" t="s">
        <v>314</v>
      </c>
      <c r="G177" s="140" t="s">
        <v>126</v>
      </c>
      <c r="H177" s="141">
        <v>1</v>
      </c>
      <c r="I177" s="142"/>
      <c r="J177" s="143">
        <f>ROUND(I177*H177,2)</f>
        <v>0</v>
      </c>
      <c r="K177" s="139" t="s">
        <v>1</v>
      </c>
      <c r="L177" s="144"/>
      <c r="M177" s="145" t="s">
        <v>1</v>
      </c>
      <c r="N177" s="146" t="s">
        <v>38</v>
      </c>
      <c r="P177" s="133">
        <f>O177*H177</f>
        <v>0</v>
      </c>
      <c r="Q177" s="133">
        <v>0</v>
      </c>
      <c r="R177" s="133">
        <f>Q177*H177</f>
        <v>0</v>
      </c>
      <c r="S177" s="133">
        <v>0</v>
      </c>
      <c r="T177" s="134">
        <f>S177*H177</f>
        <v>0</v>
      </c>
      <c r="AR177" s="135" t="s">
        <v>160</v>
      </c>
      <c r="AT177" s="135" t="s">
        <v>117</v>
      </c>
      <c r="AU177" s="135" t="s">
        <v>83</v>
      </c>
      <c r="AY177" s="13" t="s">
        <v>119</v>
      </c>
      <c r="BE177" s="136">
        <f>IF(N177="základní",J177,0)</f>
        <v>0</v>
      </c>
      <c r="BF177" s="136">
        <f>IF(N177="snížená",J177,0)</f>
        <v>0</v>
      </c>
      <c r="BG177" s="136">
        <f>IF(N177="zákl. přenesená",J177,0)</f>
        <v>0</v>
      </c>
      <c r="BH177" s="136">
        <f>IF(N177="sníž. přenesená",J177,0)</f>
        <v>0</v>
      </c>
      <c r="BI177" s="136">
        <f>IF(N177="nulová",J177,0)</f>
        <v>0</v>
      </c>
      <c r="BJ177" s="13" t="s">
        <v>81</v>
      </c>
      <c r="BK177" s="136">
        <f>ROUND(I177*H177,2)</f>
        <v>0</v>
      </c>
      <c r="BL177" s="13" t="s">
        <v>128</v>
      </c>
      <c r="BM177" s="135" t="s">
        <v>315</v>
      </c>
    </row>
    <row r="178" spans="2:65" s="1" customFormat="1" ht="24.2" customHeight="1">
      <c r="B178" s="28"/>
      <c r="C178" s="137" t="s">
        <v>316</v>
      </c>
      <c r="D178" s="137" t="s">
        <v>117</v>
      </c>
      <c r="E178" s="138" t="s">
        <v>317</v>
      </c>
      <c r="F178" s="139" t="s">
        <v>318</v>
      </c>
      <c r="G178" s="140" t="s">
        <v>138</v>
      </c>
      <c r="H178" s="141">
        <v>700</v>
      </c>
      <c r="I178" s="142"/>
      <c r="J178" s="143">
        <f>ROUND(I178*H178,2)</f>
        <v>0</v>
      </c>
      <c r="K178" s="139" t="s">
        <v>1</v>
      </c>
      <c r="L178" s="144"/>
      <c r="M178" s="145" t="s">
        <v>1</v>
      </c>
      <c r="N178" s="146" t="s">
        <v>38</v>
      </c>
      <c r="P178" s="133">
        <f>O178*H178</f>
        <v>0</v>
      </c>
      <c r="Q178" s="133">
        <v>8.1999999999999998E-4</v>
      </c>
      <c r="R178" s="133">
        <f>Q178*H178</f>
        <v>0.57399999999999995</v>
      </c>
      <c r="S178" s="133">
        <v>0</v>
      </c>
      <c r="T178" s="134">
        <f>S178*H178</f>
        <v>0</v>
      </c>
      <c r="AR178" s="135" t="s">
        <v>144</v>
      </c>
      <c r="AT178" s="135" t="s">
        <v>117</v>
      </c>
      <c r="AU178" s="135" t="s">
        <v>83</v>
      </c>
      <c r="AY178" s="13" t="s">
        <v>119</v>
      </c>
      <c r="BE178" s="136">
        <f>IF(N178="základní",J178,0)</f>
        <v>0</v>
      </c>
      <c r="BF178" s="136">
        <f>IF(N178="snížená",J178,0)</f>
        <v>0</v>
      </c>
      <c r="BG178" s="136">
        <f>IF(N178="zákl. přenesená",J178,0)</f>
        <v>0</v>
      </c>
      <c r="BH178" s="136">
        <f>IF(N178="sníž. přenesená",J178,0)</f>
        <v>0</v>
      </c>
      <c r="BI178" s="136">
        <f>IF(N178="nulová",J178,0)</f>
        <v>0</v>
      </c>
      <c r="BJ178" s="13" t="s">
        <v>81</v>
      </c>
      <c r="BK178" s="136">
        <f>ROUND(I178*H178,2)</f>
        <v>0</v>
      </c>
      <c r="BL178" s="13" t="s">
        <v>144</v>
      </c>
      <c r="BM178" s="135" t="s">
        <v>319</v>
      </c>
    </row>
    <row r="179" spans="2:65" s="11" customFormat="1" ht="22.9" customHeight="1">
      <c r="B179" s="112"/>
      <c r="D179" s="113" t="s">
        <v>72</v>
      </c>
      <c r="E179" s="122" t="s">
        <v>320</v>
      </c>
      <c r="F179" s="122" t="s">
        <v>321</v>
      </c>
      <c r="I179" s="115"/>
      <c r="J179" s="123">
        <f>BK179</f>
        <v>0</v>
      </c>
      <c r="L179" s="112"/>
      <c r="M179" s="117"/>
      <c r="P179" s="118">
        <f>SUM(P180:P192)</f>
        <v>0</v>
      </c>
      <c r="R179" s="118">
        <f>SUM(R180:R192)</f>
        <v>0</v>
      </c>
      <c r="T179" s="119">
        <f>SUM(T180:T192)</f>
        <v>0</v>
      </c>
      <c r="AR179" s="113" t="s">
        <v>251</v>
      </c>
      <c r="AT179" s="120" t="s">
        <v>72</v>
      </c>
      <c r="AU179" s="120" t="s">
        <v>81</v>
      </c>
      <c r="AY179" s="113" t="s">
        <v>119</v>
      </c>
      <c r="BK179" s="121">
        <f>SUM(BK180:BK192)</f>
        <v>0</v>
      </c>
    </row>
    <row r="180" spans="2:65" s="1" customFormat="1" ht="24.2" customHeight="1">
      <c r="B180" s="28"/>
      <c r="C180" s="124" t="s">
        <v>81</v>
      </c>
      <c r="D180" s="124" t="s">
        <v>123</v>
      </c>
      <c r="E180" s="125" t="s">
        <v>322</v>
      </c>
      <c r="F180" s="126" t="s">
        <v>323</v>
      </c>
      <c r="G180" s="127" t="s">
        <v>126</v>
      </c>
      <c r="H180" s="128">
        <v>212</v>
      </c>
      <c r="I180" s="129"/>
      <c r="J180" s="130">
        <f t="shared" ref="J180:J192" si="30">ROUND(I180*H180,2)</f>
        <v>0</v>
      </c>
      <c r="K180" s="126" t="s">
        <v>1</v>
      </c>
      <c r="L180" s="28"/>
      <c r="M180" s="131" t="s">
        <v>1</v>
      </c>
      <c r="N180" s="132" t="s">
        <v>38</v>
      </c>
      <c r="P180" s="133">
        <f t="shared" ref="P180:P192" si="31">O180*H180</f>
        <v>0</v>
      </c>
      <c r="Q180" s="133">
        <v>0</v>
      </c>
      <c r="R180" s="133">
        <f t="shared" ref="R180:R192" si="32">Q180*H180</f>
        <v>0</v>
      </c>
      <c r="S180" s="133">
        <v>0</v>
      </c>
      <c r="T180" s="134">
        <f t="shared" ref="T180:T192" si="33">S180*H180</f>
        <v>0</v>
      </c>
      <c r="AR180" s="135" t="s">
        <v>262</v>
      </c>
      <c r="AT180" s="135" t="s">
        <v>123</v>
      </c>
      <c r="AU180" s="135" t="s">
        <v>83</v>
      </c>
      <c r="AY180" s="13" t="s">
        <v>119</v>
      </c>
      <c r="BE180" s="136">
        <f t="shared" ref="BE180:BE192" si="34">IF(N180="základní",J180,0)</f>
        <v>0</v>
      </c>
      <c r="BF180" s="136">
        <f t="shared" ref="BF180:BF192" si="35">IF(N180="snížená",J180,0)</f>
        <v>0</v>
      </c>
      <c r="BG180" s="136">
        <f t="shared" ref="BG180:BG192" si="36">IF(N180="zákl. přenesená",J180,0)</f>
        <v>0</v>
      </c>
      <c r="BH180" s="136">
        <f t="shared" ref="BH180:BH192" si="37">IF(N180="sníž. přenesená",J180,0)</f>
        <v>0</v>
      </c>
      <c r="BI180" s="136">
        <f t="shared" ref="BI180:BI192" si="38">IF(N180="nulová",J180,0)</f>
        <v>0</v>
      </c>
      <c r="BJ180" s="13" t="s">
        <v>81</v>
      </c>
      <c r="BK180" s="136">
        <f t="shared" ref="BK180:BK192" si="39">ROUND(I180*H180,2)</f>
        <v>0</v>
      </c>
      <c r="BL180" s="13" t="s">
        <v>262</v>
      </c>
      <c r="BM180" s="135" t="s">
        <v>324</v>
      </c>
    </row>
    <row r="181" spans="2:65" s="1" customFormat="1" ht="21.75" customHeight="1">
      <c r="B181" s="28"/>
      <c r="C181" s="137" t="s">
        <v>83</v>
      </c>
      <c r="D181" s="137" t="s">
        <v>117</v>
      </c>
      <c r="E181" s="138" t="s">
        <v>325</v>
      </c>
      <c r="F181" s="139" t="s">
        <v>439</v>
      </c>
      <c r="G181" s="140" t="s">
        <v>126</v>
      </c>
      <c r="H181" s="141">
        <v>212</v>
      </c>
      <c r="I181" s="142"/>
      <c r="J181" s="143">
        <f t="shared" si="30"/>
        <v>0</v>
      </c>
      <c r="K181" s="139" t="s">
        <v>1</v>
      </c>
      <c r="L181" s="144"/>
      <c r="M181" s="145" t="s">
        <v>1</v>
      </c>
      <c r="N181" s="146" t="s">
        <v>38</v>
      </c>
      <c r="P181" s="133">
        <f t="shared" si="31"/>
        <v>0</v>
      </c>
      <c r="Q181" s="133">
        <v>0</v>
      </c>
      <c r="R181" s="133">
        <f t="shared" si="32"/>
        <v>0</v>
      </c>
      <c r="S181" s="133">
        <v>0</v>
      </c>
      <c r="T181" s="134">
        <f t="shared" si="33"/>
        <v>0</v>
      </c>
      <c r="AR181" s="135" t="s">
        <v>262</v>
      </c>
      <c r="AT181" s="135" t="s">
        <v>117</v>
      </c>
      <c r="AU181" s="135" t="s">
        <v>83</v>
      </c>
      <c r="AY181" s="13" t="s">
        <v>119</v>
      </c>
      <c r="BE181" s="136">
        <f t="shared" si="34"/>
        <v>0</v>
      </c>
      <c r="BF181" s="136">
        <f t="shared" si="35"/>
        <v>0</v>
      </c>
      <c r="BG181" s="136">
        <f t="shared" si="36"/>
        <v>0</v>
      </c>
      <c r="BH181" s="136">
        <f t="shared" si="37"/>
        <v>0</v>
      </c>
      <c r="BI181" s="136">
        <f t="shared" si="38"/>
        <v>0</v>
      </c>
      <c r="BJ181" s="13" t="s">
        <v>81</v>
      </c>
      <c r="BK181" s="136">
        <f t="shared" si="39"/>
        <v>0</v>
      </c>
      <c r="BL181" s="13" t="s">
        <v>262</v>
      </c>
      <c r="BM181" s="135" t="s">
        <v>326</v>
      </c>
    </row>
    <row r="182" spans="2:65" s="1" customFormat="1" ht="24.2" customHeight="1">
      <c r="B182" s="28"/>
      <c r="C182" s="124" t="s">
        <v>198</v>
      </c>
      <c r="D182" s="124" t="s">
        <v>123</v>
      </c>
      <c r="E182" s="125" t="s">
        <v>327</v>
      </c>
      <c r="F182" s="126" t="s">
        <v>328</v>
      </c>
      <c r="G182" s="127" t="s">
        <v>126</v>
      </c>
      <c r="H182" s="128">
        <v>212</v>
      </c>
      <c r="I182" s="129"/>
      <c r="J182" s="130">
        <f t="shared" si="30"/>
        <v>0</v>
      </c>
      <c r="K182" s="126" t="s">
        <v>1</v>
      </c>
      <c r="L182" s="28"/>
      <c r="M182" s="131" t="s">
        <v>1</v>
      </c>
      <c r="N182" s="132" t="s">
        <v>38</v>
      </c>
      <c r="P182" s="133">
        <f t="shared" si="31"/>
        <v>0</v>
      </c>
      <c r="Q182" s="133">
        <v>0</v>
      </c>
      <c r="R182" s="133">
        <f t="shared" si="32"/>
        <v>0</v>
      </c>
      <c r="S182" s="133">
        <v>0</v>
      </c>
      <c r="T182" s="134">
        <f t="shared" si="33"/>
        <v>0</v>
      </c>
      <c r="AR182" s="135" t="s">
        <v>262</v>
      </c>
      <c r="AT182" s="135" t="s">
        <v>123</v>
      </c>
      <c r="AU182" s="135" t="s">
        <v>83</v>
      </c>
      <c r="AY182" s="13" t="s">
        <v>119</v>
      </c>
      <c r="BE182" s="136">
        <f t="shared" si="34"/>
        <v>0</v>
      </c>
      <c r="BF182" s="136">
        <f t="shared" si="35"/>
        <v>0</v>
      </c>
      <c r="BG182" s="136">
        <f t="shared" si="36"/>
        <v>0</v>
      </c>
      <c r="BH182" s="136">
        <f t="shared" si="37"/>
        <v>0</v>
      </c>
      <c r="BI182" s="136">
        <f t="shared" si="38"/>
        <v>0</v>
      </c>
      <c r="BJ182" s="13" t="s">
        <v>81</v>
      </c>
      <c r="BK182" s="136">
        <f t="shared" si="39"/>
        <v>0</v>
      </c>
      <c r="BL182" s="13" t="s">
        <v>262</v>
      </c>
      <c r="BM182" s="135" t="s">
        <v>329</v>
      </c>
    </row>
    <row r="183" spans="2:65" s="1" customFormat="1" ht="37.9" customHeight="1">
      <c r="B183" s="28"/>
      <c r="C183" s="137" t="s">
        <v>251</v>
      </c>
      <c r="D183" s="137" t="s">
        <v>117</v>
      </c>
      <c r="E183" s="138" t="s">
        <v>330</v>
      </c>
      <c r="F183" s="139" t="s">
        <v>437</v>
      </c>
      <c r="G183" s="140" t="s">
        <v>126</v>
      </c>
      <c r="H183" s="141">
        <v>212</v>
      </c>
      <c r="I183" s="142"/>
      <c r="J183" s="143">
        <f t="shared" si="30"/>
        <v>0</v>
      </c>
      <c r="K183" s="139" t="s">
        <v>1</v>
      </c>
      <c r="L183" s="144"/>
      <c r="M183" s="145" t="s">
        <v>1</v>
      </c>
      <c r="N183" s="146" t="s">
        <v>38</v>
      </c>
      <c r="P183" s="133">
        <f t="shared" si="31"/>
        <v>0</v>
      </c>
      <c r="Q183" s="133">
        <v>0</v>
      </c>
      <c r="R183" s="133">
        <f t="shared" si="32"/>
        <v>0</v>
      </c>
      <c r="S183" s="133">
        <v>0</v>
      </c>
      <c r="T183" s="134">
        <f t="shared" si="33"/>
        <v>0</v>
      </c>
      <c r="AR183" s="135" t="s">
        <v>262</v>
      </c>
      <c r="AT183" s="135" t="s">
        <v>117</v>
      </c>
      <c r="AU183" s="135" t="s">
        <v>83</v>
      </c>
      <c r="AY183" s="13" t="s">
        <v>119</v>
      </c>
      <c r="BE183" s="136">
        <f t="shared" si="34"/>
        <v>0</v>
      </c>
      <c r="BF183" s="136">
        <f t="shared" si="35"/>
        <v>0</v>
      </c>
      <c r="BG183" s="136">
        <f t="shared" si="36"/>
        <v>0</v>
      </c>
      <c r="BH183" s="136">
        <f t="shared" si="37"/>
        <v>0</v>
      </c>
      <c r="BI183" s="136">
        <f t="shared" si="38"/>
        <v>0</v>
      </c>
      <c r="BJ183" s="13" t="s">
        <v>81</v>
      </c>
      <c r="BK183" s="136">
        <f t="shared" si="39"/>
        <v>0</v>
      </c>
      <c r="BL183" s="13" t="s">
        <v>262</v>
      </c>
      <c r="BM183" s="135" t="s">
        <v>331</v>
      </c>
    </row>
    <row r="184" spans="2:65" s="1" customFormat="1" ht="24.2" customHeight="1">
      <c r="B184" s="28"/>
      <c r="C184" s="124" t="s">
        <v>332</v>
      </c>
      <c r="D184" s="124" t="s">
        <v>123</v>
      </c>
      <c r="E184" s="125" t="s">
        <v>333</v>
      </c>
      <c r="F184" s="126" t="s">
        <v>334</v>
      </c>
      <c r="G184" s="127" t="s">
        <v>126</v>
      </c>
      <c r="H184" s="128">
        <v>1</v>
      </c>
      <c r="I184" s="129"/>
      <c r="J184" s="130">
        <f t="shared" si="30"/>
        <v>0</v>
      </c>
      <c r="K184" s="126" t="s">
        <v>1</v>
      </c>
      <c r="L184" s="28"/>
      <c r="M184" s="131" t="s">
        <v>1</v>
      </c>
      <c r="N184" s="132" t="s">
        <v>38</v>
      </c>
      <c r="P184" s="133">
        <f t="shared" si="31"/>
        <v>0</v>
      </c>
      <c r="Q184" s="133">
        <v>0</v>
      </c>
      <c r="R184" s="133">
        <f t="shared" si="32"/>
        <v>0</v>
      </c>
      <c r="S184" s="133">
        <v>0</v>
      </c>
      <c r="T184" s="134">
        <f t="shared" si="33"/>
        <v>0</v>
      </c>
      <c r="AR184" s="135" t="s">
        <v>262</v>
      </c>
      <c r="AT184" s="135" t="s">
        <v>123</v>
      </c>
      <c r="AU184" s="135" t="s">
        <v>83</v>
      </c>
      <c r="AY184" s="13" t="s">
        <v>119</v>
      </c>
      <c r="BE184" s="136">
        <f t="shared" si="34"/>
        <v>0</v>
      </c>
      <c r="BF184" s="136">
        <f t="shared" si="35"/>
        <v>0</v>
      </c>
      <c r="BG184" s="136">
        <f t="shared" si="36"/>
        <v>0</v>
      </c>
      <c r="BH184" s="136">
        <f t="shared" si="37"/>
        <v>0</v>
      </c>
      <c r="BI184" s="136">
        <f t="shared" si="38"/>
        <v>0</v>
      </c>
      <c r="BJ184" s="13" t="s">
        <v>81</v>
      </c>
      <c r="BK184" s="136">
        <f t="shared" si="39"/>
        <v>0</v>
      </c>
      <c r="BL184" s="13" t="s">
        <v>262</v>
      </c>
      <c r="BM184" s="135" t="s">
        <v>335</v>
      </c>
    </row>
    <row r="185" spans="2:65" s="1" customFormat="1" ht="37.9" customHeight="1">
      <c r="B185" s="28"/>
      <c r="C185" s="137" t="s">
        <v>336</v>
      </c>
      <c r="D185" s="137" t="s">
        <v>117</v>
      </c>
      <c r="E185" s="138" t="s">
        <v>337</v>
      </c>
      <c r="F185" s="139" t="s">
        <v>438</v>
      </c>
      <c r="G185" s="140" t="s">
        <v>126</v>
      </c>
      <c r="H185" s="141">
        <v>1</v>
      </c>
      <c r="I185" s="142"/>
      <c r="J185" s="143">
        <f t="shared" si="30"/>
        <v>0</v>
      </c>
      <c r="K185" s="139" t="s">
        <v>1</v>
      </c>
      <c r="L185" s="144"/>
      <c r="M185" s="145" t="s">
        <v>1</v>
      </c>
      <c r="N185" s="146" t="s">
        <v>38</v>
      </c>
      <c r="P185" s="133">
        <f t="shared" si="31"/>
        <v>0</v>
      </c>
      <c r="Q185" s="133">
        <v>0</v>
      </c>
      <c r="R185" s="133">
        <f t="shared" si="32"/>
        <v>0</v>
      </c>
      <c r="S185" s="133">
        <v>0</v>
      </c>
      <c r="T185" s="134">
        <f t="shared" si="33"/>
        <v>0</v>
      </c>
      <c r="AR185" s="135" t="s">
        <v>262</v>
      </c>
      <c r="AT185" s="135" t="s">
        <v>117</v>
      </c>
      <c r="AU185" s="135" t="s">
        <v>83</v>
      </c>
      <c r="AY185" s="13" t="s">
        <v>119</v>
      </c>
      <c r="BE185" s="136">
        <f t="shared" si="34"/>
        <v>0</v>
      </c>
      <c r="BF185" s="136">
        <f t="shared" si="35"/>
        <v>0</v>
      </c>
      <c r="BG185" s="136">
        <f t="shared" si="36"/>
        <v>0</v>
      </c>
      <c r="BH185" s="136">
        <f t="shared" si="37"/>
        <v>0</v>
      </c>
      <c r="BI185" s="136">
        <f t="shared" si="38"/>
        <v>0</v>
      </c>
      <c r="BJ185" s="13" t="s">
        <v>81</v>
      </c>
      <c r="BK185" s="136">
        <f t="shared" si="39"/>
        <v>0</v>
      </c>
      <c r="BL185" s="13" t="s">
        <v>262</v>
      </c>
      <c r="BM185" s="135" t="s">
        <v>338</v>
      </c>
    </row>
    <row r="186" spans="2:65" s="1" customFormat="1" ht="16.5" customHeight="1">
      <c r="B186" s="28"/>
      <c r="C186" s="124" t="s">
        <v>339</v>
      </c>
      <c r="D186" s="124" t="s">
        <v>123</v>
      </c>
      <c r="E186" s="125" t="s">
        <v>340</v>
      </c>
      <c r="F186" s="126" t="s">
        <v>341</v>
      </c>
      <c r="G186" s="127" t="s">
        <v>126</v>
      </c>
      <c r="H186" s="128">
        <v>212</v>
      </c>
      <c r="I186" s="129"/>
      <c r="J186" s="130">
        <f t="shared" si="30"/>
        <v>0</v>
      </c>
      <c r="K186" s="126" t="s">
        <v>1</v>
      </c>
      <c r="L186" s="28"/>
      <c r="M186" s="131" t="s">
        <v>1</v>
      </c>
      <c r="N186" s="132" t="s">
        <v>38</v>
      </c>
      <c r="P186" s="133">
        <f t="shared" si="31"/>
        <v>0</v>
      </c>
      <c r="Q186" s="133">
        <v>0</v>
      </c>
      <c r="R186" s="133">
        <f t="shared" si="32"/>
        <v>0</v>
      </c>
      <c r="S186" s="133">
        <v>0</v>
      </c>
      <c r="T186" s="134">
        <f t="shared" si="33"/>
        <v>0</v>
      </c>
      <c r="AR186" s="135" t="s">
        <v>262</v>
      </c>
      <c r="AT186" s="135" t="s">
        <v>123</v>
      </c>
      <c r="AU186" s="135" t="s">
        <v>83</v>
      </c>
      <c r="AY186" s="13" t="s">
        <v>119</v>
      </c>
      <c r="BE186" s="136">
        <f t="shared" si="34"/>
        <v>0</v>
      </c>
      <c r="BF186" s="136">
        <f t="shared" si="35"/>
        <v>0</v>
      </c>
      <c r="BG186" s="136">
        <f t="shared" si="36"/>
        <v>0</v>
      </c>
      <c r="BH186" s="136">
        <f t="shared" si="37"/>
        <v>0</v>
      </c>
      <c r="BI186" s="136">
        <f t="shared" si="38"/>
        <v>0</v>
      </c>
      <c r="BJ186" s="13" t="s">
        <v>81</v>
      </c>
      <c r="BK186" s="136">
        <f t="shared" si="39"/>
        <v>0</v>
      </c>
      <c r="BL186" s="13" t="s">
        <v>262</v>
      </c>
      <c r="BM186" s="135" t="s">
        <v>342</v>
      </c>
    </row>
    <row r="187" spans="2:65" s="1" customFormat="1" ht="16.5" customHeight="1">
      <c r="B187" s="28"/>
      <c r="C187" s="137" t="s">
        <v>343</v>
      </c>
      <c r="D187" s="137" t="s">
        <v>117</v>
      </c>
      <c r="E187" s="138" t="s">
        <v>344</v>
      </c>
      <c r="F187" s="139" t="s">
        <v>345</v>
      </c>
      <c r="G187" s="140" t="s">
        <v>126</v>
      </c>
      <c r="H187" s="141">
        <v>212</v>
      </c>
      <c r="I187" s="142"/>
      <c r="J187" s="143">
        <f t="shared" si="30"/>
        <v>0</v>
      </c>
      <c r="K187" s="139" t="s">
        <v>1</v>
      </c>
      <c r="L187" s="144"/>
      <c r="M187" s="145" t="s">
        <v>1</v>
      </c>
      <c r="N187" s="146" t="s">
        <v>38</v>
      </c>
      <c r="P187" s="133">
        <f t="shared" si="31"/>
        <v>0</v>
      </c>
      <c r="Q187" s="133">
        <v>0</v>
      </c>
      <c r="R187" s="133">
        <f t="shared" si="32"/>
        <v>0</v>
      </c>
      <c r="S187" s="133">
        <v>0</v>
      </c>
      <c r="T187" s="134">
        <f t="shared" si="33"/>
        <v>0</v>
      </c>
      <c r="AR187" s="135" t="s">
        <v>262</v>
      </c>
      <c r="AT187" s="135" t="s">
        <v>117</v>
      </c>
      <c r="AU187" s="135" t="s">
        <v>83</v>
      </c>
      <c r="AY187" s="13" t="s">
        <v>119</v>
      </c>
      <c r="BE187" s="136">
        <f t="shared" si="34"/>
        <v>0</v>
      </c>
      <c r="BF187" s="136">
        <f t="shared" si="35"/>
        <v>0</v>
      </c>
      <c r="BG187" s="136">
        <f t="shared" si="36"/>
        <v>0</v>
      </c>
      <c r="BH187" s="136">
        <f t="shared" si="37"/>
        <v>0</v>
      </c>
      <c r="BI187" s="136">
        <f t="shared" si="38"/>
        <v>0</v>
      </c>
      <c r="BJ187" s="13" t="s">
        <v>81</v>
      </c>
      <c r="BK187" s="136">
        <f t="shared" si="39"/>
        <v>0</v>
      </c>
      <c r="BL187" s="13" t="s">
        <v>262</v>
      </c>
      <c r="BM187" s="135" t="s">
        <v>346</v>
      </c>
    </row>
    <row r="188" spans="2:65" s="1" customFormat="1" ht="16.5" customHeight="1">
      <c r="B188" s="28"/>
      <c r="C188" s="124" t="s">
        <v>347</v>
      </c>
      <c r="D188" s="124" t="s">
        <v>123</v>
      </c>
      <c r="E188" s="125" t="s">
        <v>348</v>
      </c>
      <c r="F188" s="126" t="s">
        <v>349</v>
      </c>
      <c r="G188" s="127" t="s">
        <v>224</v>
      </c>
      <c r="H188" s="128">
        <v>1</v>
      </c>
      <c r="I188" s="129"/>
      <c r="J188" s="130">
        <f t="shared" si="30"/>
        <v>0</v>
      </c>
      <c r="K188" s="126" t="s">
        <v>1</v>
      </c>
      <c r="L188" s="28"/>
      <c r="M188" s="131" t="s">
        <v>1</v>
      </c>
      <c r="N188" s="132" t="s">
        <v>38</v>
      </c>
      <c r="P188" s="133">
        <f t="shared" si="31"/>
        <v>0</v>
      </c>
      <c r="Q188" s="133">
        <v>0</v>
      </c>
      <c r="R188" s="133">
        <f t="shared" si="32"/>
        <v>0</v>
      </c>
      <c r="S188" s="133">
        <v>0</v>
      </c>
      <c r="T188" s="134">
        <f t="shared" si="33"/>
        <v>0</v>
      </c>
      <c r="AR188" s="135" t="s">
        <v>262</v>
      </c>
      <c r="AT188" s="135" t="s">
        <v>123</v>
      </c>
      <c r="AU188" s="135" t="s">
        <v>83</v>
      </c>
      <c r="AY188" s="13" t="s">
        <v>119</v>
      </c>
      <c r="BE188" s="136">
        <f t="shared" si="34"/>
        <v>0</v>
      </c>
      <c r="BF188" s="136">
        <f t="shared" si="35"/>
        <v>0</v>
      </c>
      <c r="BG188" s="136">
        <f t="shared" si="36"/>
        <v>0</v>
      </c>
      <c r="BH188" s="136">
        <f t="shared" si="37"/>
        <v>0</v>
      </c>
      <c r="BI188" s="136">
        <f t="shared" si="38"/>
        <v>0</v>
      </c>
      <c r="BJ188" s="13" t="s">
        <v>81</v>
      </c>
      <c r="BK188" s="136">
        <f t="shared" si="39"/>
        <v>0</v>
      </c>
      <c r="BL188" s="13" t="s">
        <v>262</v>
      </c>
      <c r="BM188" s="135" t="s">
        <v>350</v>
      </c>
    </row>
    <row r="189" spans="2:65" s="1" customFormat="1" ht="16.5" customHeight="1">
      <c r="B189" s="28"/>
      <c r="C189" s="124" t="s">
        <v>351</v>
      </c>
      <c r="D189" s="124" t="s">
        <v>123</v>
      </c>
      <c r="E189" s="125" t="s">
        <v>352</v>
      </c>
      <c r="F189" s="126" t="s">
        <v>353</v>
      </c>
      <c r="G189" s="127" t="s">
        <v>126</v>
      </c>
      <c r="H189" s="128">
        <v>1</v>
      </c>
      <c r="I189" s="129"/>
      <c r="J189" s="130">
        <f t="shared" si="30"/>
        <v>0</v>
      </c>
      <c r="K189" s="126" t="s">
        <v>1</v>
      </c>
      <c r="L189" s="28"/>
      <c r="M189" s="131" t="s">
        <v>1</v>
      </c>
      <c r="N189" s="132" t="s">
        <v>38</v>
      </c>
      <c r="P189" s="133">
        <f t="shared" si="31"/>
        <v>0</v>
      </c>
      <c r="Q189" s="133">
        <v>0</v>
      </c>
      <c r="R189" s="133">
        <f t="shared" si="32"/>
        <v>0</v>
      </c>
      <c r="S189" s="133">
        <v>0</v>
      </c>
      <c r="T189" s="134">
        <f t="shared" si="33"/>
        <v>0</v>
      </c>
      <c r="AR189" s="135" t="s">
        <v>262</v>
      </c>
      <c r="AT189" s="135" t="s">
        <v>123</v>
      </c>
      <c r="AU189" s="135" t="s">
        <v>83</v>
      </c>
      <c r="AY189" s="13" t="s">
        <v>119</v>
      </c>
      <c r="BE189" s="136">
        <f t="shared" si="34"/>
        <v>0</v>
      </c>
      <c r="BF189" s="136">
        <f t="shared" si="35"/>
        <v>0</v>
      </c>
      <c r="BG189" s="136">
        <f t="shared" si="36"/>
        <v>0</v>
      </c>
      <c r="BH189" s="136">
        <f t="shared" si="37"/>
        <v>0</v>
      </c>
      <c r="BI189" s="136">
        <f t="shared" si="38"/>
        <v>0</v>
      </c>
      <c r="BJ189" s="13" t="s">
        <v>81</v>
      </c>
      <c r="BK189" s="136">
        <f t="shared" si="39"/>
        <v>0</v>
      </c>
      <c r="BL189" s="13" t="s">
        <v>262</v>
      </c>
      <c r="BM189" s="135" t="s">
        <v>354</v>
      </c>
    </row>
    <row r="190" spans="2:65" s="1" customFormat="1" ht="16.5" customHeight="1">
      <c r="B190" s="28"/>
      <c r="C190" s="137" t="s">
        <v>355</v>
      </c>
      <c r="D190" s="137" t="s">
        <v>117</v>
      </c>
      <c r="E190" s="138" t="s">
        <v>356</v>
      </c>
      <c r="F190" s="139" t="s">
        <v>357</v>
      </c>
      <c r="G190" s="140" t="s">
        <v>126</v>
      </c>
      <c r="H190" s="141">
        <v>1</v>
      </c>
      <c r="I190" s="142"/>
      <c r="J190" s="143">
        <f t="shared" si="30"/>
        <v>0</v>
      </c>
      <c r="K190" s="139" t="s">
        <v>1</v>
      </c>
      <c r="L190" s="144"/>
      <c r="M190" s="145" t="s">
        <v>1</v>
      </c>
      <c r="N190" s="146" t="s">
        <v>38</v>
      </c>
      <c r="P190" s="133">
        <f t="shared" si="31"/>
        <v>0</v>
      </c>
      <c r="Q190" s="133">
        <v>0</v>
      </c>
      <c r="R190" s="133">
        <f t="shared" si="32"/>
        <v>0</v>
      </c>
      <c r="S190" s="133">
        <v>0</v>
      </c>
      <c r="T190" s="134">
        <f t="shared" si="33"/>
        <v>0</v>
      </c>
      <c r="AR190" s="135" t="s">
        <v>262</v>
      </c>
      <c r="AT190" s="135" t="s">
        <v>117</v>
      </c>
      <c r="AU190" s="135" t="s">
        <v>83</v>
      </c>
      <c r="AY190" s="13" t="s">
        <v>119</v>
      </c>
      <c r="BE190" s="136">
        <f t="shared" si="34"/>
        <v>0</v>
      </c>
      <c r="BF190" s="136">
        <f t="shared" si="35"/>
        <v>0</v>
      </c>
      <c r="BG190" s="136">
        <f t="shared" si="36"/>
        <v>0</v>
      </c>
      <c r="BH190" s="136">
        <f t="shared" si="37"/>
        <v>0</v>
      </c>
      <c r="BI190" s="136">
        <f t="shared" si="38"/>
        <v>0</v>
      </c>
      <c r="BJ190" s="13" t="s">
        <v>81</v>
      </c>
      <c r="BK190" s="136">
        <f t="shared" si="39"/>
        <v>0</v>
      </c>
      <c r="BL190" s="13" t="s">
        <v>262</v>
      </c>
      <c r="BM190" s="135" t="s">
        <v>358</v>
      </c>
    </row>
    <row r="191" spans="2:65" s="1" customFormat="1" ht="24.2" customHeight="1">
      <c r="B191" s="28"/>
      <c r="C191" s="137" t="s">
        <v>359</v>
      </c>
      <c r="D191" s="137" t="s">
        <v>117</v>
      </c>
      <c r="E191" s="138" t="s">
        <v>360</v>
      </c>
      <c r="F191" s="139" t="s">
        <v>361</v>
      </c>
      <c r="G191" s="140" t="s">
        <v>224</v>
      </c>
      <c r="H191" s="141">
        <v>1</v>
      </c>
      <c r="I191" s="142"/>
      <c r="J191" s="143">
        <f t="shared" si="30"/>
        <v>0</v>
      </c>
      <c r="K191" s="139" t="s">
        <v>1</v>
      </c>
      <c r="L191" s="144"/>
      <c r="M191" s="145" t="s">
        <v>1</v>
      </c>
      <c r="N191" s="146" t="s">
        <v>38</v>
      </c>
      <c r="P191" s="133">
        <f t="shared" si="31"/>
        <v>0</v>
      </c>
      <c r="Q191" s="133">
        <v>0</v>
      </c>
      <c r="R191" s="133">
        <f t="shared" si="32"/>
        <v>0</v>
      </c>
      <c r="S191" s="133">
        <v>0</v>
      </c>
      <c r="T191" s="134">
        <f t="shared" si="33"/>
        <v>0</v>
      </c>
      <c r="AR191" s="135" t="s">
        <v>262</v>
      </c>
      <c r="AT191" s="135" t="s">
        <v>117</v>
      </c>
      <c r="AU191" s="135" t="s">
        <v>83</v>
      </c>
      <c r="AY191" s="13" t="s">
        <v>119</v>
      </c>
      <c r="BE191" s="136">
        <f t="shared" si="34"/>
        <v>0</v>
      </c>
      <c r="BF191" s="136">
        <f t="shared" si="35"/>
        <v>0</v>
      </c>
      <c r="BG191" s="136">
        <f t="shared" si="36"/>
        <v>0</v>
      </c>
      <c r="BH191" s="136">
        <f t="shared" si="37"/>
        <v>0</v>
      </c>
      <c r="BI191" s="136">
        <f t="shared" si="38"/>
        <v>0</v>
      </c>
      <c r="BJ191" s="13" t="s">
        <v>81</v>
      </c>
      <c r="BK191" s="136">
        <f t="shared" si="39"/>
        <v>0</v>
      </c>
      <c r="BL191" s="13" t="s">
        <v>262</v>
      </c>
      <c r="BM191" s="135" t="s">
        <v>362</v>
      </c>
    </row>
    <row r="192" spans="2:65" s="1" customFormat="1" ht="16.5" customHeight="1">
      <c r="B192" s="28"/>
      <c r="C192" s="124" t="s">
        <v>8</v>
      </c>
      <c r="D192" s="124" t="s">
        <v>123</v>
      </c>
      <c r="E192" s="125" t="s">
        <v>363</v>
      </c>
      <c r="F192" s="126" t="s">
        <v>364</v>
      </c>
      <c r="G192" s="127" t="s">
        <v>224</v>
      </c>
      <c r="H192" s="128">
        <v>1</v>
      </c>
      <c r="I192" s="129"/>
      <c r="J192" s="130">
        <f t="shared" si="30"/>
        <v>0</v>
      </c>
      <c r="K192" s="126" t="s">
        <v>1</v>
      </c>
      <c r="L192" s="28"/>
      <c r="M192" s="131" t="s">
        <v>1</v>
      </c>
      <c r="N192" s="132" t="s">
        <v>38</v>
      </c>
      <c r="P192" s="133">
        <f t="shared" si="31"/>
        <v>0</v>
      </c>
      <c r="Q192" s="133">
        <v>0</v>
      </c>
      <c r="R192" s="133">
        <f t="shared" si="32"/>
        <v>0</v>
      </c>
      <c r="S192" s="133">
        <v>0</v>
      </c>
      <c r="T192" s="134">
        <f t="shared" si="33"/>
        <v>0</v>
      </c>
      <c r="AR192" s="135" t="s">
        <v>262</v>
      </c>
      <c r="AT192" s="135" t="s">
        <v>123</v>
      </c>
      <c r="AU192" s="135" t="s">
        <v>83</v>
      </c>
      <c r="AY192" s="13" t="s">
        <v>119</v>
      </c>
      <c r="BE192" s="136">
        <f t="shared" si="34"/>
        <v>0</v>
      </c>
      <c r="BF192" s="136">
        <f t="shared" si="35"/>
        <v>0</v>
      </c>
      <c r="BG192" s="136">
        <f t="shared" si="36"/>
        <v>0</v>
      </c>
      <c r="BH192" s="136">
        <f t="shared" si="37"/>
        <v>0</v>
      </c>
      <c r="BI192" s="136">
        <f t="shared" si="38"/>
        <v>0</v>
      </c>
      <c r="BJ192" s="13" t="s">
        <v>81</v>
      </c>
      <c r="BK192" s="136">
        <f t="shared" si="39"/>
        <v>0</v>
      </c>
      <c r="BL192" s="13" t="s">
        <v>262</v>
      </c>
      <c r="BM192" s="135" t="s">
        <v>365</v>
      </c>
    </row>
    <row r="193" spans="2:65" s="11" customFormat="1" ht="25.9" customHeight="1">
      <c r="B193" s="112"/>
      <c r="D193" s="113" t="s">
        <v>72</v>
      </c>
      <c r="E193" s="114" t="s">
        <v>366</v>
      </c>
      <c r="F193" s="114" t="s">
        <v>367</v>
      </c>
      <c r="I193" s="115"/>
      <c r="J193" s="116">
        <f>BK193</f>
        <v>0</v>
      </c>
      <c r="L193" s="112"/>
      <c r="M193" s="117"/>
      <c r="P193" s="118">
        <f>P194+P198</f>
        <v>0</v>
      </c>
      <c r="R193" s="118">
        <f>R194+R198</f>
        <v>0</v>
      </c>
      <c r="T193" s="119">
        <f>T194+T198</f>
        <v>0</v>
      </c>
      <c r="AR193" s="113" t="s">
        <v>332</v>
      </c>
      <c r="AT193" s="120" t="s">
        <v>72</v>
      </c>
      <c r="AU193" s="120" t="s">
        <v>73</v>
      </c>
      <c r="AY193" s="113" t="s">
        <v>119</v>
      </c>
      <c r="BK193" s="121">
        <f>BK194+BK198</f>
        <v>0</v>
      </c>
    </row>
    <row r="194" spans="2:65" s="11" customFormat="1" ht="22.9" customHeight="1">
      <c r="B194" s="112"/>
      <c r="D194" s="113" t="s">
        <v>72</v>
      </c>
      <c r="E194" s="122" t="s">
        <v>368</v>
      </c>
      <c r="F194" s="122" t="s">
        <v>369</v>
      </c>
      <c r="I194" s="115"/>
      <c r="J194" s="123">
        <f>BK194</f>
        <v>0</v>
      </c>
      <c r="L194" s="112"/>
      <c r="M194" s="117"/>
      <c r="P194" s="118">
        <f>SUM(P195:P197)</f>
        <v>0</v>
      </c>
      <c r="R194" s="118">
        <f>SUM(R195:R197)</f>
        <v>0</v>
      </c>
      <c r="T194" s="119">
        <f>SUM(T195:T197)</f>
        <v>0</v>
      </c>
      <c r="AR194" s="113" t="s">
        <v>332</v>
      </c>
      <c r="AT194" s="120" t="s">
        <v>72</v>
      </c>
      <c r="AU194" s="120" t="s">
        <v>81</v>
      </c>
      <c r="AY194" s="113" t="s">
        <v>119</v>
      </c>
      <c r="BK194" s="121">
        <f>SUM(BK195:BK197)</f>
        <v>0</v>
      </c>
    </row>
    <row r="195" spans="2:65" s="1" customFormat="1" ht="16.5" customHeight="1">
      <c r="B195" s="28"/>
      <c r="C195" s="124" t="s">
        <v>370</v>
      </c>
      <c r="D195" s="124" t="s">
        <v>123</v>
      </c>
      <c r="E195" s="125" t="s">
        <v>371</v>
      </c>
      <c r="F195" s="126" t="s">
        <v>372</v>
      </c>
      <c r="G195" s="127" t="s">
        <v>126</v>
      </c>
      <c r="H195" s="128">
        <v>2</v>
      </c>
      <c r="I195" s="129"/>
      <c r="J195" s="130">
        <f>ROUND(I195*H195,2)</f>
        <v>0</v>
      </c>
      <c r="K195" s="126" t="s">
        <v>219</v>
      </c>
      <c r="L195" s="28"/>
      <c r="M195" s="131" t="s">
        <v>1</v>
      </c>
      <c r="N195" s="132" t="s">
        <v>38</v>
      </c>
      <c r="P195" s="133">
        <f>O195*H195</f>
        <v>0</v>
      </c>
      <c r="Q195" s="133">
        <v>0</v>
      </c>
      <c r="R195" s="133">
        <f>Q195*H195</f>
        <v>0</v>
      </c>
      <c r="S195" s="133">
        <v>0</v>
      </c>
      <c r="T195" s="134">
        <f>S195*H195</f>
        <v>0</v>
      </c>
      <c r="AR195" s="135" t="s">
        <v>257</v>
      </c>
      <c r="AT195" s="135" t="s">
        <v>123</v>
      </c>
      <c r="AU195" s="135" t="s">
        <v>83</v>
      </c>
      <c r="AY195" s="13" t="s">
        <v>119</v>
      </c>
      <c r="BE195" s="136">
        <f>IF(N195="základní",J195,0)</f>
        <v>0</v>
      </c>
      <c r="BF195" s="136">
        <f>IF(N195="snížená",J195,0)</f>
        <v>0</v>
      </c>
      <c r="BG195" s="136">
        <f>IF(N195="zákl. přenesená",J195,0)</f>
        <v>0</v>
      </c>
      <c r="BH195" s="136">
        <f>IF(N195="sníž. přenesená",J195,0)</f>
        <v>0</v>
      </c>
      <c r="BI195" s="136">
        <f>IF(N195="nulová",J195,0)</f>
        <v>0</v>
      </c>
      <c r="BJ195" s="13" t="s">
        <v>81</v>
      </c>
      <c r="BK195" s="136">
        <f>ROUND(I195*H195,2)</f>
        <v>0</v>
      </c>
      <c r="BL195" s="13" t="s">
        <v>257</v>
      </c>
      <c r="BM195" s="135" t="s">
        <v>373</v>
      </c>
    </row>
    <row r="196" spans="2:65" s="1" customFormat="1" ht="16.5" customHeight="1">
      <c r="B196" s="28"/>
      <c r="C196" s="124" t="s">
        <v>374</v>
      </c>
      <c r="D196" s="124" t="s">
        <v>123</v>
      </c>
      <c r="E196" s="125" t="s">
        <v>375</v>
      </c>
      <c r="F196" s="126" t="s">
        <v>376</v>
      </c>
      <c r="G196" s="127" t="s">
        <v>126</v>
      </c>
      <c r="H196" s="128">
        <v>1</v>
      </c>
      <c r="I196" s="129"/>
      <c r="J196" s="130">
        <f>ROUND(I196*H196,2)</f>
        <v>0</v>
      </c>
      <c r="K196" s="126" t="s">
        <v>219</v>
      </c>
      <c r="L196" s="28"/>
      <c r="M196" s="131" t="s">
        <v>1</v>
      </c>
      <c r="N196" s="132" t="s">
        <v>38</v>
      </c>
      <c r="P196" s="133">
        <f>O196*H196</f>
        <v>0</v>
      </c>
      <c r="Q196" s="133">
        <v>0</v>
      </c>
      <c r="R196" s="133">
        <f>Q196*H196</f>
        <v>0</v>
      </c>
      <c r="S196" s="133">
        <v>0</v>
      </c>
      <c r="T196" s="134">
        <f>S196*H196</f>
        <v>0</v>
      </c>
      <c r="AR196" s="135" t="s">
        <v>257</v>
      </c>
      <c r="AT196" s="135" t="s">
        <v>123</v>
      </c>
      <c r="AU196" s="135" t="s">
        <v>83</v>
      </c>
      <c r="AY196" s="13" t="s">
        <v>119</v>
      </c>
      <c r="BE196" s="136">
        <f>IF(N196="základní",J196,0)</f>
        <v>0</v>
      </c>
      <c r="BF196" s="136">
        <f>IF(N196="snížená",J196,0)</f>
        <v>0</v>
      </c>
      <c r="BG196" s="136">
        <f>IF(N196="zákl. přenesená",J196,0)</f>
        <v>0</v>
      </c>
      <c r="BH196" s="136">
        <f>IF(N196="sníž. přenesená",J196,0)</f>
        <v>0</v>
      </c>
      <c r="BI196" s="136">
        <f>IF(N196="nulová",J196,0)</f>
        <v>0</v>
      </c>
      <c r="BJ196" s="13" t="s">
        <v>81</v>
      </c>
      <c r="BK196" s="136">
        <f>ROUND(I196*H196,2)</f>
        <v>0</v>
      </c>
      <c r="BL196" s="13" t="s">
        <v>257</v>
      </c>
      <c r="BM196" s="135" t="s">
        <v>377</v>
      </c>
    </row>
    <row r="197" spans="2:65" s="1" customFormat="1" ht="16.5" customHeight="1">
      <c r="B197" s="28"/>
      <c r="C197" s="124" t="s">
        <v>378</v>
      </c>
      <c r="D197" s="124" t="s">
        <v>123</v>
      </c>
      <c r="E197" s="125" t="s">
        <v>379</v>
      </c>
      <c r="F197" s="126" t="s">
        <v>380</v>
      </c>
      <c r="G197" s="127" t="s">
        <v>126</v>
      </c>
      <c r="H197" s="128">
        <v>1</v>
      </c>
      <c r="I197" s="129"/>
      <c r="J197" s="130">
        <f>ROUND(I197*H197,2)</f>
        <v>0</v>
      </c>
      <c r="K197" s="126" t="s">
        <v>1</v>
      </c>
      <c r="L197" s="28"/>
      <c r="M197" s="131" t="s">
        <v>1</v>
      </c>
      <c r="N197" s="132" t="s">
        <v>38</v>
      </c>
      <c r="P197" s="133">
        <f>O197*H197</f>
        <v>0</v>
      </c>
      <c r="Q197" s="133">
        <v>0</v>
      </c>
      <c r="R197" s="133">
        <f>Q197*H197</f>
        <v>0</v>
      </c>
      <c r="S197" s="133">
        <v>0</v>
      </c>
      <c r="T197" s="134">
        <f>S197*H197</f>
        <v>0</v>
      </c>
      <c r="AR197" s="135" t="s">
        <v>257</v>
      </c>
      <c r="AT197" s="135" t="s">
        <v>123</v>
      </c>
      <c r="AU197" s="135" t="s">
        <v>83</v>
      </c>
      <c r="AY197" s="13" t="s">
        <v>119</v>
      </c>
      <c r="BE197" s="136">
        <f>IF(N197="základní",J197,0)</f>
        <v>0</v>
      </c>
      <c r="BF197" s="136">
        <f>IF(N197="snížená",J197,0)</f>
        <v>0</v>
      </c>
      <c r="BG197" s="136">
        <f>IF(N197="zákl. přenesená",J197,0)</f>
        <v>0</v>
      </c>
      <c r="BH197" s="136">
        <f>IF(N197="sníž. přenesená",J197,0)</f>
        <v>0</v>
      </c>
      <c r="BI197" s="136">
        <f>IF(N197="nulová",J197,0)</f>
        <v>0</v>
      </c>
      <c r="BJ197" s="13" t="s">
        <v>81</v>
      </c>
      <c r="BK197" s="136">
        <f>ROUND(I197*H197,2)</f>
        <v>0</v>
      </c>
      <c r="BL197" s="13" t="s">
        <v>257</v>
      </c>
      <c r="BM197" s="135" t="s">
        <v>381</v>
      </c>
    </row>
    <row r="198" spans="2:65" s="11" customFormat="1" ht="22.9" customHeight="1">
      <c r="B198" s="112"/>
      <c r="D198" s="113" t="s">
        <v>72</v>
      </c>
      <c r="E198" s="122" t="s">
        <v>382</v>
      </c>
      <c r="F198" s="122" t="s">
        <v>383</v>
      </c>
      <c r="I198" s="115"/>
      <c r="J198" s="123">
        <f>BK198</f>
        <v>0</v>
      </c>
      <c r="L198" s="112"/>
      <c r="M198" s="117"/>
      <c r="P198" s="118">
        <f>SUM(P199:P201)</f>
        <v>0</v>
      </c>
      <c r="R198" s="118">
        <f>SUM(R199:R201)</f>
        <v>0</v>
      </c>
      <c r="T198" s="119">
        <f>SUM(T199:T201)</f>
        <v>0</v>
      </c>
      <c r="AR198" s="113" t="s">
        <v>332</v>
      </c>
      <c r="AT198" s="120" t="s">
        <v>72</v>
      </c>
      <c r="AU198" s="120" t="s">
        <v>81</v>
      </c>
      <c r="AY198" s="113" t="s">
        <v>119</v>
      </c>
      <c r="BK198" s="121">
        <f>SUM(BK199:BK201)</f>
        <v>0</v>
      </c>
    </row>
    <row r="199" spans="2:65" s="1" customFormat="1" ht="16.5" customHeight="1">
      <c r="B199" s="28"/>
      <c r="C199" s="124" t="s">
        <v>384</v>
      </c>
      <c r="D199" s="124" t="s">
        <v>123</v>
      </c>
      <c r="E199" s="125" t="s">
        <v>385</v>
      </c>
      <c r="F199" s="126" t="s">
        <v>386</v>
      </c>
      <c r="G199" s="127" t="s">
        <v>126</v>
      </c>
      <c r="H199" s="128">
        <v>1</v>
      </c>
      <c r="I199" s="129"/>
      <c r="J199" s="130">
        <f>ROUND(I199*H199,2)</f>
        <v>0</v>
      </c>
      <c r="K199" s="126" t="s">
        <v>387</v>
      </c>
      <c r="L199" s="28"/>
      <c r="M199" s="131" t="s">
        <v>1</v>
      </c>
      <c r="N199" s="132" t="s">
        <v>38</v>
      </c>
      <c r="P199" s="133">
        <f>O199*H199</f>
        <v>0</v>
      </c>
      <c r="Q199" s="133">
        <v>0</v>
      </c>
      <c r="R199" s="133">
        <f>Q199*H199</f>
        <v>0</v>
      </c>
      <c r="S199" s="133">
        <v>0</v>
      </c>
      <c r="T199" s="134">
        <f>S199*H199</f>
        <v>0</v>
      </c>
      <c r="AR199" s="135" t="s">
        <v>257</v>
      </c>
      <c r="AT199" s="135" t="s">
        <v>123</v>
      </c>
      <c r="AU199" s="135" t="s">
        <v>83</v>
      </c>
      <c r="AY199" s="13" t="s">
        <v>119</v>
      </c>
      <c r="BE199" s="136">
        <f>IF(N199="základní",J199,0)</f>
        <v>0</v>
      </c>
      <c r="BF199" s="136">
        <f>IF(N199="snížená",J199,0)</f>
        <v>0</v>
      </c>
      <c r="BG199" s="136">
        <f>IF(N199="zákl. přenesená",J199,0)</f>
        <v>0</v>
      </c>
      <c r="BH199" s="136">
        <f>IF(N199="sníž. přenesená",J199,0)</f>
        <v>0</v>
      </c>
      <c r="BI199" s="136">
        <f>IF(N199="nulová",J199,0)</f>
        <v>0</v>
      </c>
      <c r="BJ199" s="13" t="s">
        <v>81</v>
      </c>
      <c r="BK199" s="136">
        <f>ROUND(I199*H199,2)</f>
        <v>0</v>
      </c>
      <c r="BL199" s="13" t="s">
        <v>257</v>
      </c>
      <c r="BM199" s="135" t="s">
        <v>388</v>
      </c>
    </row>
    <row r="200" spans="2:65" s="1" customFormat="1" ht="16.5" customHeight="1">
      <c r="B200" s="28"/>
      <c r="C200" s="124" t="s">
        <v>389</v>
      </c>
      <c r="D200" s="124" t="s">
        <v>123</v>
      </c>
      <c r="E200" s="125" t="s">
        <v>390</v>
      </c>
      <c r="F200" s="126" t="s">
        <v>391</v>
      </c>
      <c r="G200" s="127" t="s">
        <v>126</v>
      </c>
      <c r="H200" s="128">
        <v>1</v>
      </c>
      <c r="I200" s="129"/>
      <c r="J200" s="130">
        <f>ROUND(I200*H200,2)</f>
        <v>0</v>
      </c>
      <c r="K200" s="126" t="s">
        <v>387</v>
      </c>
      <c r="L200" s="28"/>
      <c r="M200" s="131" t="s">
        <v>1</v>
      </c>
      <c r="N200" s="132" t="s">
        <v>38</v>
      </c>
      <c r="P200" s="133">
        <f>O200*H200</f>
        <v>0</v>
      </c>
      <c r="Q200" s="133">
        <v>0</v>
      </c>
      <c r="R200" s="133">
        <f>Q200*H200</f>
        <v>0</v>
      </c>
      <c r="S200" s="133">
        <v>0</v>
      </c>
      <c r="T200" s="134">
        <f>S200*H200</f>
        <v>0</v>
      </c>
      <c r="AR200" s="135" t="s">
        <v>257</v>
      </c>
      <c r="AT200" s="135" t="s">
        <v>123</v>
      </c>
      <c r="AU200" s="135" t="s">
        <v>83</v>
      </c>
      <c r="AY200" s="13" t="s">
        <v>119</v>
      </c>
      <c r="BE200" s="136">
        <f>IF(N200="základní",J200,0)</f>
        <v>0</v>
      </c>
      <c r="BF200" s="136">
        <f>IF(N200="snížená",J200,0)</f>
        <v>0</v>
      </c>
      <c r="BG200" s="136">
        <f>IF(N200="zákl. přenesená",J200,0)</f>
        <v>0</v>
      </c>
      <c r="BH200" s="136">
        <f>IF(N200="sníž. přenesená",J200,0)</f>
        <v>0</v>
      </c>
      <c r="BI200" s="136">
        <f>IF(N200="nulová",J200,0)</f>
        <v>0</v>
      </c>
      <c r="BJ200" s="13" t="s">
        <v>81</v>
      </c>
      <c r="BK200" s="136">
        <f>ROUND(I200*H200,2)</f>
        <v>0</v>
      </c>
      <c r="BL200" s="13" t="s">
        <v>257</v>
      </c>
      <c r="BM200" s="135" t="s">
        <v>392</v>
      </c>
    </row>
    <row r="201" spans="2:65" s="1" customFormat="1" ht="16.5" customHeight="1">
      <c r="B201" s="28"/>
      <c r="C201" s="124" t="s">
        <v>393</v>
      </c>
      <c r="D201" s="124" t="s">
        <v>123</v>
      </c>
      <c r="E201" s="125" t="s">
        <v>394</v>
      </c>
      <c r="F201" s="126" t="s">
        <v>395</v>
      </c>
      <c r="G201" s="127" t="s">
        <v>126</v>
      </c>
      <c r="H201" s="128">
        <v>1</v>
      </c>
      <c r="I201" s="129"/>
      <c r="J201" s="130">
        <f>ROUND(I201*H201,2)</f>
        <v>0</v>
      </c>
      <c r="K201" s="126" t="s">
        <v>243</v>
      </c>
      <c r="L201" s="28"/>
      <c r="M201" s="147" t="s">
        <v>1</v>
      </c>
      <c r="N201" s="148" t="s">
        <v>38</v>
      </c>
      <c r="O201" s="149"/>
      <c r="P201" s="150">
        <f>O201*H201</f>
        <v>0</v>
      </c>
      <c r="Q201" s="150">
        <v>0</v>
      </c>
      <c r="R201" s="150">
        <f>Q201*H201</f>
        <v>0</v>
      </c>
      <c r="S201" s="150">
        <v>0</v>
      </c>
      <c r="T201" s="151">
        <f>S201*H201</f>
        <v>0</v>
      </c>
      <c r="AR201" s="135" t="s">
        <v>257</v>
      </c>
      <c r="AT201" s="135" t="s">
        <v>123</v>
      </c>
      <c r="AU201" s="135" t="s">
        <v>83</v>
      </c>
      <c r="AY201" s="13" t="s">
        <v>119</v>
      </c>
      <c r="BE201" s="136">
        <f>IF(N201="základní",J201,0)</f>
        <v>0</v>
      </c>
      <c r="BF201" s="136">
        <f>IF(N201="snížená",J201,0)</f>
        <v>0</v>
      </c>
      <c r="BG201" s="136">
        <f>IF(N201="zákl. přenesená",J201,0)</f>
        <v>0</v>
      </c>
      <c r="BH201" s="136">
        <f>IF(N201="sníž. přenesená",J201,0)</f>
        <v>0</v>
      </c>
      <c r="BI201" s="136">
        <f>IF(N201="nulová",J201,0)</f>
        <v>0</v>
      </c>
      <c r="BJ201" s="13" t="s">
        <v>81</v>
      </c>
      <c r="BK201" s="136">
        <f>ROUND(I201*H201,2)</f>
        <v>0</v>
      </c>
      <c r="BL201" s="13" t="s">
        <v>257</v>
      </c>
      <c r="BM201" s="135" t="s">
        <v>396</v>
      </c>
    </row>
    <row r="202" spans="2:65" s="1" customFormat="1" ht="6.95" customHeight="1">
      <c r="B202" s="40"/>
      <c r="C202" s="41"/>
      <c r="D202" s="41"/>
      <c r="E202" s="41"/>
      <c r="F202" s="41"/>
      <c r="G202" s="41"/>
      <c r="H202" s="41"/>
      <c r="I202" s="41"/>
      <c r="J202" s="41"/>
      <c r="K202" s="41"/>
      <c r="L202" s="28"/>
    </row>
  </sheetData>
  <sheetProtection algorithmName="SHA-512" hashValue="Zg1miTosn3b1bHxeb8ZRlIxGYhyLUUGh6csmmgwNlK32B4WQIT9NMmdtr5c97usUMRCgPfEdG9NgaFUHwgWF8Q==" saltValue="krPoucIs7TJVr/UgGyEzdA==" spinCount="100000" sheet="1" objects="1" scenarios="1"/>
  <autoFilter ref="C127:K201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E23" sqref="E23"/>
    </sheetView>
  </sheetViews>
  <sheetFormatPr defaultRowHeight="15"/>
  <cols>
    <col min="1" max="1" width="53.6640625" style="156" customWidth="1"/>
    <col min="2" max="2" width="9.33203125" style="153"/>
    <col min="3" max="3" width="9.33203125" style="154"/>
    <col min="4" max="4" width="6.33203125" style="154" customWidth="1"/>
    <col min="5" max="6" width="17.6640625" style="155" customWidth="1"/>
    <col min="7" max="16384" width="9.33203125" style="156"/>
  </cols>
  <sheetData>
    <row r="1" spans="1:6">
      <c r="A1" s="152" t="s">
        <v>397</v>
      </c>
    </row>
    <row r="2" spans="1:6">
      <c r="A2" s="152" t="s">
        <v>398</v>
      </c>
    </row>
    <row r="3" spans="1:6">
      <c r="A3" s="156" t="s">
        <v>399</v>
      </c>
    </row>
    <row r="4" spans="1:6" s="157" customFormat="1" ht="15.75" thickBot="1">
      <c r="A4" s="157" t="s">
        <v>400</v>
      </c>
      <c r="B4" s="158" t="s">
        <v>401</v>
      </c>
      <c r="C4" s="157" t="s">
        <v>402</v>
      </c>
      <c r="D4" s="157" t="s">
        <v>106</v>
      </c>
      <c r="E4" s="159" t="s">
        <v>403</v>
      </c>
      <c r="F4" s="159" t="s">
        <v>404</v>
      </c>
    </row>
    <row r="5" spans="1:6" s="157" customFormat="1">
      <c r="A5" s="160" t="s">
        <v>405</v>
      </c>
      <c r="B5" s="161"/>
      <c r="C5" s="162"/>
      <c r="D5" s="162"/>
      <c r="E5" s="163"/>
      <c r="F5" s="164"/>
    </row>
    <row r="6" spans="1:6">
      <c r="A6" s="165" t="s">
        <v>406</v>
      </c>
      <c r="B6" s="166">
        <v>105530</v>
      </c>
      <c r="C6" s="167">
        <v>8</v>
      </c>
      <c r="D6" s="167" t="s">
        <v>407</v>
      </c>
      <c r="F6" s="168">
        <f>SUM(C6*E6)</f>
        <v>0</v>
      </c>
    </row>
    <row r="7" spans="1:6">
      <c r="A7" s="165" t="s">
        <v>408</v>
      </c>
      <c r="B7" s="166">
        <v>105450</v>
      </c>
      <c r="C7" s="167">
        <v>5</v>
      </c>
      <c r="D7" s="167" t="s">
        <v>407</v>
      </c>
      <c r="F7" s="168">
        <f t="shared" ref="F7:F13" si="0">SUM(C7*E7)</f>
        <v>0</v>
      </c>
    </row>
    <row r="8" spans="1:6">
      <c r="A8" s="165" t="s">
        <v>409</v>
      </c>
      <c r="B8" s="166">
        <v>105500</v>
      </c>
      <c r="C8" s="167">
        <v>4</v>
      </c>
      <c r="D8" s="167" t="s">
        <v>407</v>
      </c>
      <c r="F8" s="168">
        <f t="shared" si="0"/>
        <v>0</v>
      </c>
    </row>
    <row r="9" spans="1:6">
      <c r="A9" s="165" t="s">
        <v>410</v>
      </c>
      <c r="B9" s="166">
        <v>840018</v>
      </c>
      <c r="C9" s="167">
        <v>30</v>
      </c>
      <c r="D9" s="167" t="s">
        <v>138</v>
      </c>
      <c r="F9" s="168">
        <f t="shared" si="0"/>
        <v>0</v>
      </c>
    </row>
    <row r="10" spans="1:6">
      <c r="A10" s="165" t="s">
        <v>411</v>
      </c>
      <c r="B10" s="166">
        <v>253060</v>
      </c>
      <c r="C10" s="167">
        <v>17</v>
      </c>
      <c r="D10" s="167" t="s">
        <v>407</v>
      </c>
      <c r="F10" s="168">
        <f t="shared" si="0"/>
        <v>0</v>
      </c>
    </row>
    <row r="11" spans="1:6">
      <c r="A11" s="165" t="s">
        <v>412</v>
      </c>
      <c r="B11" s="166">
        <v>390209</v>
      </c>
      <c r="C11" s="167">
        <v>17</v>
      </c>
      <c r="D11" s="167" t="s">
        <v>407</v>
      </c>
      <c r="F11" s="168">
        <f t="shared" si="0"/>
        <v>0</v>
      </c>
    </row>
    <row r="12" spans="1:6">
      <c r="A12" s="165" t="s">
        <v>413</v>
      </c>
      <c r="B12" s="166">
        <v>102010</v>
      </c>
      <c r="C12" s="167">
        <v>78</v>
      </c>
      <c r="D12" s="167" t="s">
        <v>407</v>
      </c>
      <c r="F12" s="168">
        <f t="shared" si="0"/>
        <v>0</v>
      </c>
    </row>
    <row r="13" spans="1:6" ht="15.75" thickBot="1">
      <c r="A13" s="169" t="s">
        <v>414</v>
      </c>
      <c r="B13" s="170">
        <v>102050</v>
      </c>
      <c r="C13" s="171">
        <v>51</v>
      </c>
      <c r="D13" s="171" t="s">
        <v>407</v>
      </c>
      <c r="E13" s="172"/>
      <c r="F13" s="173">
        <f t="shared" si="0"/>
        <v>0</v>
      </c>
    </row>
    <row r="14" spans="1:6">
      <c r="A14" s="160" t="s">
        <v>415</v>
      </c>
      <c r="B14" s="161"/>
      <c r="C14" s="162"/>
      <c r="D14" s="162"/>
      <c r="E14" s="163"/>
      <c r="F14" s="164"/>
    </row>
    <row r="15" spans="1:6">
      <c r="A15" s="165" t="s">
        <v>416</v>
      </c>
      <c r="B15" s="166">
        <v>105331</v>
      </c>
      <c r="C15" s="167">
        <v>2</v>
      </c>
      <c r="D15" s="167" t="s">
        <v>407</v>
      </c>
      <c r="F15" s="168">
        <f>SUM(C15*E15)</f>
        <v>0</v>
      </c>
    </row>
    <row r="16" spans="1:6">
      <c r="A16" s="165" t="s">
        <v>417</v>
      </c>
      <c r="B16" s="166">
        <v>105362</v>
      </c>
      <c r="C16" s="167">
        <v>4</v>
      </c>
      <c r="D16" s="167" t="s">
        <v>407</v>
      </c>
      <c r="F16" s="168">
        <f t="shared" ref="F16:F32" si="1">SUM(C16*E16)</f>
        <v>0</v>
      </c>
    </row>
    <row r="17" spans="1:7">
      <c r="A17" s="165" t="s">
        <v>418</v>
      </c>
      <c r="B17" s="166">
        <v>819294</v>
      </c>
      <c r="C17" s="167">
        <v>2</v>
      </c>
      <c r="D17" s="167" t="s">
        <v>419</v>
      </c>
      <c r="F17" s="168">
        <f t="shared" si="1"/>
        <v>0</v>
      </c>
    </row>
    <row r="18" spans="1:7">
      <c r="A18" s="165" t="s">
        <v>420</v>
      </c>
      <c r="B18" s="166">
        <v>819131</v>
      </c>
      <c r="C18" s="167">
        <v>60</v>
      </c>
      <c r="D18" s="167" t="s">
        <v>138</v>
      </c>
      <c r="F18" s="168">
        <f t="shared" si="1"/>
        <v>0</v>
      </c>
      <c r="G18" s="156" t="s">
        <v>421</v>
      </c>
    </row>
    <row r="19" spans="1:7">
      <c r="A19" s="165" t="s">
        <v>422</v>
      </c>
      <c r="B19" s="166">
        <v>819146</v>
      </c>
      <c r="C19" s="167">
        <v>2</v>
      </c>
      <c r="D19" s="167" t="s">
        <v>419</v>
      </c>
      <c r="F19" s="168">
        <f t="shared" si="1"/>
        <v>0</v>
      </c>
    </row>
    <row r="20" spans="1:7">
      <c r="A20" s="165" t="s">
        <v>423</v>
      </c>
      <c r="B20" s="166">
        <v>819145</v>
      </c>
      <c r="C20" s="167">
        <v>2</v>
      </c>
      <c r="D20" s="167" t="s">
        <v>419</v>
      </c>
      <c r="F20" s="168">
        <f t="shared" si="1"/>
        <v>0</v>
      </c>
    </row>
    <row r="21" spans="1:7">
      <c r="A21" s="165" t="s">
        <v>424</v>
      </c>
      <c r="B21" s="166">
        <v>275320</v>
      </c>
      <c r="C21" s="167">
        <v>12</v>
      </c>
      <c r="D21" s="167" t="s">
        <v>407</v>
      </c>
      <c r="F21" s="168">
        <f t="shared" si="1"/>
        <v>0</v>
      </c>
      <c r="G21" s="156" t="s">
        <v>425</v>
      </c>
    </row>
    <row r="22" spans="1:7">
      <c r="A22" s="165" t="s">
        <v>426</v>
      </c>
      <c r="B22" s="166">
        <v>275442</v>
      </c>
      <c r="C22" s="167">
        <v>12</v>
      </c>
      <c r="D22" s="167" t="s">
        <v>407</v>
      </c>
      <c r="F22" s="168">
        <f t="shared" si="1"/>
        <v>0</v>
      </c>
    </row>
    <row r="23" spans="1:7">
      <c r="A23" s="165" t="s">
        <v>427</v>
      </c>
      <c r="B23" s="166">
        <v>106323</v>
      </c>
      <c r="C23" s="167">
        <v>12</v>
      </c>
      <c r="D23" s="167" t="s">
        <v>407</v>
      </c>
      <c r="F23" s="168">
        <f t="shared" si="1"/>
        <v>0</v>
      </c>
    </row>
    <row r="24" spans="1:7">
      <c r="A24" s="165" t="s">
        <v>428</v>
      </c>
      <c r="B24" s="166">
        <v>253015</v>
      </c>
      <c r="C24" s="167">
        <v>15</v>
      </c>
      <c r="D24" s="167" t="s">
        <v>407</v>
      </c>
      <c r="F24" s="168">
        <f t="shared" si="1"/>
        <v>0</v>
      </c>
    </row>
    <row r="25" spans="1:7">
      <c r="A25" s="165" t="s">
        <v>429</v>
      </c>
      <c r="B25" s="166">
        <v>253026</v>
      </c>
      <c r="C25" s="167">
        <v>15</v>
      </c>
      <c r="D25" s="167" t="s">
        <v>407</v>
      </c>
      <c r="F25" s="168">
        <f t="shared" si="1"/>
        <v>0</v>
      </c>
    </row>
    <row r="26" spans="1:7">
      <c r="A26" s="165" t="s">
        <v>430</v>
      </c>
      <c r="B26" s="166">
        <v>105461</v>
      </c>
      <c r="C26" s="167">
        <v>4</v>
      </c>
      <c r="D26" s="167" t="s">
        <v>407</v>
      </c>
      <c r="F26" s="168">
        <f t="shared" si="1"/>
        <v>0</v>
      </c>
    </row>
    <row r="27" spans="1:7">
      <c r="A27" s="165" t="s">
        <v>413</v>
      </c>
      <c r="B27" s="166">
        <v>102010</v>
      </c>
      <c r="C27" s="167">
        <v>4</v>
      </c>
      <c r="D27" s="167" t="s">
        <v>407</v>
      </c>
      <c r="F27" s="168">
        <f t="shared" si="1"/>
        <v>0</v>
      </c>
    </row>
    <row r="28" spans="1:7">
      <c r="A28" s="165" t="s">
        <v>414</v>
      </c>
      <c r="B28" s="166">
        <v>102050</v>
      </c>
      <c r="C28" s="167">
        <v>4</v>
      </c>
      <c r="D28" s="167" t="s">
        <v>407</v>
      </c>
      <c r="F28" s="168">
        <f t="shared" si="1"/>
        <v>0</v>
      </c>
    </row>
    <row r="29" spans="1:7">
      <c r="A29" s="165" t="s">
        <v>412</v>
      </c>
      <c r="B29" s="166">
        <v>390209</v>
      </c>
      <c r="C29" s="167">
        <v>4</v>
      </c>
      <c r="D29" s="167" t="s">
        <v>407</v>
      </c>
      <c r="F29" s="168">
        <f t="shared" si="1"/>
        <v>0</v>
      </c>
    </row>
    <row r="30" spans="1:7">
      <c r="A30" s="165" t="s">
        <v>431</v>
      </c>
      <c r="B30" s="166">
        <v>840018</v>
      </c>
      <c r="C30" s="167">
        <v>16</v>
      </c>
      <c r="D30" s="167" t="s">
        <v>138</v>
      </c>
      <c r="F30" s="168">
        <f t="shared" si="1"/>
        <v>0</v>
      </c>
    </row>
    <row r="31" spans="1:7">
      <c r="A31" s="165" t="s">
        <v>411</v>
      </c>
      <c r="B31" s="166">
        <v>253060</v>
      </c>
      <c r="C31" s="167">
        <v>14</v>
      </c>
      <c r="D31" s="167" t="s">
        <v>407</v>
      </c>
      <c r="F31" s="168">
        <f t="shared" si="1"/>
        <v>0</v>
      </c>
    </row>
    <row r="32" spans="1:7" ht="15.75" thickBot="1">
      <c r="A32" s="169" t="s">
        <v>432</v>
      </c>
      <c r="B32" s="170">
        <v>540100</v>
      </c>
      <c r="C32" s="171">
        <v>2</v>
      </c>
      <c r="D32" s="171" t="s">
        <v>407</v>
      </c>
      <c r="E32" s="172"/>
      <c r="F32" s="173">
        <f t="shared" si="1"/>
        <v>0</v>
      </c>
    </row>
    <row r="33" spans="6:7">
      <c r="F33" s="174">
        <f>SUM(F5:F32)</f>
        <v>0</v>
      </c>
      <c r="G33" s="152" t="s">
        <v>433</v>
      </c>
    </row>
  </sheetData>
  <sheetProtection algorithmName="SHA-512" hashValue="aKfzjOqt+FV7jq2AGRcdwr91V5hgJkRAcf/KeKbtcAhCANE1aHkCaXy9TWeRTpyPE5la/VylVjO7YDKOAE1f8A==" saltValue="LYnmg0UDl6OuREAQy7zFS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</vt:i4>
      </vt:variant>
    </vt:vector>
  </HeadingPairs>
  <TitlesOfParts>
    <vt:vector size="7" baseType="lpstr">
      <vt:lpstr>Rekapitulace stavby</vt:lpstr>
      <vt:lpstr>budova D.1.01 - 89,04 kWp</vt:lpstr>
      <vt:lpstr>PCHO</vt:lpstr>
      <vt:lpstr>'budova D.1.01 - 89,04 kWp'!Názvy_tisku</vt:lpstr>
      <vt:lpstr>'Rekapitulace stavby'!Názvy_tisku</vt:lpstr>
      <vt:lpstr>'budova D.1.01 - 89,04 kWp'!Oblast_tisku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kros</dc:creator>
  <cp:lastModifiedBy>Prokop Jan Ing.</cp:lastModifiedBy>
  <dcterms:created xsi:type="dcterms:W3CDTF">2024-10-09T13:38:14Z</dcterms:created>
  <dcterms:modified xsi:type="dcterms:W3CDTF">2025-03-25T12:38:38Z</dcterms:modified>
</cp:coreProperties>
</file>