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moravcova.m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<sst xmlns="http://schemas.openxmlformats.org/spreadsheetml/2006/main" count="345" uniqueCount="129">
  <si>
    <t>Firma: Krajská správa a údržba silnic Vysočiny, příspěvková organizace</t>
  </si>
  <si>
    <t>Rekapitulace ceny</t>
  </si>
  <si>
    <t>Stavba: 2025 - III/34771 - Humpolec - Světlice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</si>
  <si>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</si>
  <si>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</si>
  <si>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</si>
  <si>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</si>
  <si>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</si>
  <si>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</si>
  <si>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</si>
  <si>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</si>
  <si>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</si>
  <si>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</si>
  <si>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</si>
  <si>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</si>
  <si>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2025</t>
  </si>
  <si>
    <t>III/34771 - Humpolec - Světlice</t>
  </si>
  <si>
    <t>O</t>
  </si>
  <si>
    <t>Rozpočet:</t>
  </si>
  <si>
    <t>0,00</t>
  </si>
  <si>
    <t>15,00</t>
  </si>
  <si>
    <t>21,00</t>
  </si>
  <si>
    <t>5</t>
  </si>
  <si>
    <t>3</t>
  </si>
  <si>
    <t>2</t>
  </si>
  <si>
    <t>SO 000</t>
  </si>
  <si>
    <t>Všeobecné a ostatní podmínky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</si>
  <si>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</si>
  <si>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</si>
  <si>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</si>
  <si>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</si>
  <si>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</si>
  <si>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</si>
  <si>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</si>
  <si>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</si>
  <si>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</si>
  <si>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</si>
  <si>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</si>
  <si>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</si>
  <si>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</si>
  <si>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</si>
  <si>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</si>
  <si>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</si>
  <si>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</si>
  <si>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</si>
  <si>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</si>
  <si>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02610</t>
  </si>
  <si>
    <t/>
  </si>
  <si>
    <t>ZKOUŠENÍ KONSTRUKCÍ A PRACÍ ZKUŠEBNOU ZHOTOVITELE</t>
  </si>
  <si>
    <t>KPL</t>
  </si>
  <si>
    <t>PP</t>
  </si>
  <si>
    <t>VV</t>
  </si>
  <si>
    <t>TS</t>
  </si>
  <si>
    <t>Položka zahrnuje:  
- veškeré náklady spojené s objednatelem požadovanými zkouškami  
Položka nezahrnuje:  
- x</t>
  </si>
  <si>
    <t>02710</t>
  </si>
  <si>
    <t>POMOC PRÁCE ZŘÍZ NEBO ZAJIŠŤ OBJÍŽĎKY A PŘÍSTUP CESTY</t>
  </si>
  <si>
    <t>Položka zahrnuje:  
- veškeré náklady spojené se zřízením nebo zajištěním objížďky a přístupové cesty  
Položka nezahrnuje:  
- x</t>
  </si>
  <si>
    <t>8</t>
  </si>
  <si>
    <t>02720</t>
  </si>
  <si>
    <t>POMOC PRÁCE ZŘÍZ NEBO ZAJIŠŤ REGULACI A OCHRANU DOPRAVY</t>
  </si>
  <si>
    <t>- zajištění uzavírky</t>
  </si>
  <si>
    <t>Položka zahrnuje:  
- veškeré náklady spojené s objednatelem požadovanými zařízeními  
Položka nezahrnuje:  
- x</t>
  </si>
  <si>
    <t>02730</t>
  </si>
  <si>
    <t>POMOC PRÁCE ZŘÍZ NEBO ZAJIŠŤ OCHRANU INŽENÝRSKÝCH SÍTÍ</t>
  </si>
  <si>
    <t>- se souhlsem TDS</t>
  </si>
  <si>
    <t>Položka zahrnuje:  
- veškeré náklady spojené s ochranou inženýrských sítí  
Položka nezahrnuje:  
- x</t>
  </si>
  <si>
    <t>02911</t>
  </si>
  <si>
    <t>OSTATNÍ POŽADAVKY - GEODETICKÉ ZAMĚŘENÍ</t>
  </si>
  <si>
    <t>KM</t>
  </si>
  <si>
    <t>- jedná se o zaměření jednotlivých vrstev, DTM</t>
  </si>
  <si>
    <t>Položka zahrnuje:  
- veškeré náklady spojené s objednatelem požadovanými pracemi  
Položka nezahrnuje:  
- x</t>
  </si>
  <si>
    <t>02944</t>
  </si>
  <si>
    <t>OSTAT POŽADAVKY - DOKUMENTACE SKUTEČ PROVEDENÍ V DIGIT FORMĚ</t>
  </si>
  <si>
    <t>7</t>
  </si>
  <si>
    <t>02950</t>
  </si>
  <si>
    <t>OSTATNÍ POŽADAVKY - POSUDKY, KONTROLY, REVIZNÍ ZPRÁVY</t>
  </si>
  <si>
    <t>- zajištění BOZP  
- čerpáno se souhlasem TDS</t>
  </si>
  <si>
    <t>02990</t>
  </si>
  <si>
    <t>OSTATNÍ POŽADAVKY - INFORMAČNÍ TABULE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</si>
  <si>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  
Položka nezahrnuje:  
- x</t>
  </si>
  <si>
    <t>SO 101</t>
  </si>
  <si>
    <t>Silnice III/34771</t>
  </si>
  <si>
    <t>Zemní práce</t>
  </si>
  <si>
    <t>113723</t>
  </si>
  <si>
    <t>FRÉZOVÁNÍ ZPEVNĚNÝCH PLOCH ASFALTOVÝCH, ODVOZ DO 3KM</t>
  </si>
  <si>
    <t>M3</t>
  </si>
  <si>
    <t>923*5,42*0,03=150,07980 [A] 
879*5,2*0,05=228,54000 [B] 
Celkem: A+B=378,61980 [C]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</si>
  <si>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</si>
  <si>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Komunikace</t>
  </si>
  <si>
    <t>572213</t>
  </si>
  <si>
    <t>SPOJOVACÍ POSTŘIK Z EMULZE DO 0,5KG/M2</t>
  </si>
  <si>
    <t>M2</t>
  </si>
  <si>
    <t>923*5,32=4 910,36000 [A] 
879*5,1=4 482,90000 [B] 
879*5,2=4 570,80000 [D] 
Celkem: A+B+D=13 964,06000 [E]</t>
  </si>
  <si>
    <t>Položka zahrnuje:  
- dodání všech předepsaných materiálů pro postřiky v předepsaném množství  
- provedení dle předepsaného technologického předpisu  
- zřízení vrstvy bez rozlišení šířky, pokládání vrstvy po etapách  
- úpravu napojení, ukončení  
Položka nezahrnuje:  
- x</t>
  </si>
  <si>
    <t>574A04</t>
  </si>
  <si>
    <t>ASFALTOVÝ BETON PRO OBRUSNÉ VRSTVY ACO 11+</t>
  </si>
  <si>
    <t>- použití pro vyrovnávky povrchu mezi meštěch Humpolec a obcí Světlice v tl. cca 30mm</t>
  </si>
  <si>
    <t>923*5,42*0,03=150,07980 [A]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</si>
  <si>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</si>
  <si>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574A44</t>
  </si>
  <si>
    <t>ASFALTOVÝ BETON PRO OBRUSNÉ VRSTVY ACO 11+ TL. 50MM</t>
  </si>
  <si>
    <t>Použití pro celý úsek. 
V obci Světlice bude položen na odfrézovanou plochu 50mm, kvůli zachování nivelety. 
Mimo obec bude položen na vyrovnávku v tl. 30mm</t>
  </si>
  <si>
    <t>923*5,32=4 910,36000 [A] 
879*5,1=4 482,90000 [B] 
Celkem: A+B=9 393,26000 [C]</t>
  </si>
  <si>
    <t>58910</t>
  </si>
  <si>
    <t>VÝPLŇ SPAR ASFALTEM</t>
  </si>
  <si>
    <t>M</t>
  </si>
  <si>
    <t>150=150,00000 [A]</t>
  </si>
  <si>
    <t>Položka zahrnuje:   
- dodávku předepsaného materiálu  
- vyčištění a výplň spar tímto materiálem  
Položka nezahrnuje:  
- x</t>
  </si>
  <si>
    <t>Potrubí</t>
  </si>
  <si>
    <t>89921</t>
  </si>
  <si>
    <t>VÝŠKOVÁ ÚPRAVA POKLOPŮ</t>
  </si>
  <si>
    <t>KUS</t>
  </si>
  <si>
    <t>Položka zahrnuje:  
- všechny nutné práce a materiály pro zvýšení nebo snížení zařízení (včetně nutné úpravy stávajícího povrchu vozovky nebo chodníku)  
Položka nezahrnuje:  
- x</t>
  </si>
  <si>
    <t>11</t>
  </si>
  <si>
    <t>89922</t>
  </si>
  <si>
    <t>VÝŠKOVÁ ÚPRAVA MŘÍŽÍ</t>
  </si>
  <si>
    <t>12</t>
  </si>
  <si>
    <t>89923</t>
  </si>
  <si>
    <t>VÝŠKOVÁ ÚPRAVA KRYCÍCH HRNCŮ</t>
  </si>
  <si>
    <t>Ostatní konstrukce a práce</t>
  </si>
  <si>
    <t>93808</t>
  </si>
  <si>
    <t>OČIŠTĚNÍ VOZOVEK ZAMETENÍM</t>
  </si>
  <si>
    <t>923*5,42=5 002,66000 [A] 
879*5,2=4 570,80000 [B] 
Celkem: A+B=9 573,46000 [C]</t>
  </si>
  <si>
    <t>Položka zahrnuje:  
- očištění předepsaným způsobem  
- odklizení vzniklého odpadu  
Položka nezahrnuje:  
- x</t>
  </si>
  <si>
    <t>91</t>
  </si>
  <si>
    <t>Doplňující konstrukce a práce</t>
  </si>
  <si>
    <t>919111</t>
  </si>
  <si>
    <t>ŘEZÁNÍ ASFALTOVÉHO KRYTU VOZOVEK TL DO 50MM</t>
  </si>
  <si>
    <t>Položka zahrnuje:  
- řezání vozovkové vrstvy v předepsané tloušťce  
- spotřeba vody  
Položka nezahrnuje:  
- x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</si>
</sst>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80</v>
      </c>
      <c s="20" t="s">
        <v>81</v>
      </c>
      <c s="21">
        <f>'SO 101'!I3</f>
      </c>
      <c s="21">
        <f>'SO 101'!O2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38">
        <f>0+I8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28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0+I9+I13+I17+I21+I25+I29+I33+I37</f>
      </c>
      <c>
        <f>0+O9+O13+O17+O21+O25+O29+O33+O37</f>
      </c>
    </row>
    <row r="9" spans="1:16" ht="12.75">
      <c r="A9" s="25" t="s">
        <v>45</v>
      </c>
      <c s="29" t="s">
        <v>30</v>
      </c>
      <c s="29" t="s">
        <v>46</v>
      </c>
      <c s="25" t="s">
        <v>47</v>
      </c>
      <c s="30" t="s">
        <v>48</v>
      </c>
      <c s="31" t="s">
        <v>49</v>
      </c>
      <c s="32">
        <v>1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47</v>
      </c>
    </row>
    <row r="12" spans="1:5" ht="51">
      <c r="A12" t="s">
        <v>52</v>
      </c>
      <c r="E12" s="35" t="s">
        <v>53</v>
      </c>
    </row>
    <row r="13" spans="1:16" ht="12.75">
      <c r="A13" s="25" t="s">
        <v>45</v>
      </c>
      <c s="29" t="s">
        <v>37</v>
      </c>
      <c s="29" t="s">
        <v>54</v>
      </c>
      <c s="25" t="s">
        <v>47</v>
      </c>
      <c s="30" t="s">
        <v>55</v>
      </c>
      <c s="31" t="s">
        <v>49</v>
      </c>
      <c s="32">
        <v>1</v>
      </c>
      <c s="33">
        <v>0</v>
      </c>
      <c s="33">
        <f>ROUND(ROUND(H13,2)*ROUND(G13,5),2)</f>
      </c>
      <c r="O13">
        <f>(I13*21)/100</f>
      </c>
      <c t="s">
        <v>24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51</v>
      </c>
      <c r="E15" s="37" t="s">
        <v>47</v>
      </c>
    </row>
    <row r="16" spans="1:5" ht="51">
      <c r="A16" t="s">
        <v>52</v>
      </c>
      <c r="E16" s="35" t="s">
        <v>56</v>
      </c>
    </row>
    <row r="17" spans="1:16" ht="12.75">
      <c r="A17" s="25" t="s">
        <v>45</v>
      </c>
      <c s="29" t="s">
        <v>57</v>
      </c>
      <c s="29" t="s">
        <v>58</v>
      </c>
      <c s="25" t="s">
        <v>47</v>
      </c>
      <c s="30" t="s">
        <v>59</v>
      </c>
      <c s="31" t="s">
        <v>49</v>
      </c>
      <c s="32">
        <v>1</v>
      </c>
      <c s="33">
        <v>0</v>
      </c>
      <c s="33">
        <f>ROUND(ROUND(H17,2)*ROUND(G17,5),2)</f>
      </c>
      <c r="O17">
        <f>(I17*21)/100</f>
      </c>
      <c t="s">
        <v>24</v>
      </c>
    </row>
    <row r="18" spans="1:5" ht="12.75">
      <c r="A18" s="34" t="s">
        <v>50</v>
      </c>
      <c r="E18" s="35" t="s">
        <v>60</v>
      </c>
    </row>
    <row r="19" spans="1:5" ht="12.75">
      <c r="A19" s="36" t="s">
        <v>51</v>
      </c>
      <c r="E19" s="37" t="s">
        <v>47</v>
      </c>
    </row>
    <row r="20" spans="1:5" ht="51">
      <c r="A20" t="s">
        <v>52</v>
      </c>
      <c r="E20" s="35" t="s">
        <v>61</v>
      </c>
    </row>
    <row r="21" spans="1:16" ht="12.75">
      <c r="A21" s="25" t="s">
        <v>45</v>
      </c>
      <c s="29" t="s">
        <v>24</v>
      </c>
      <c s="29" t="s">
        <v>62</v>
      </c>
      <c s="25" t="s">
        <v>47</v>
      </c>
      <c s="30" t="s">
        <v>63</v>
      </c>
      <c s="31" t="s">
        <v>49</v>
      </c>
      <c s="32">
        <v>1</v>
      </c>
      <c s="33">
        <v>0</v>
      </c>
      <c s="33">
        <f>ROUND(ROUND(H21,2)*ROUND(G21,5),2)</f>
      </c>
      <c r="O21">
        <f>(I21*21)/100</f>
      </c>
      <c t="s">
        <v>24</v>
      </c>
    </row>
    <row r="22" spans="1:5" ht="12.75">
      <c r="A22" s="34" t="s">
        <v>50</v>
      </c>
      <c r="E22" s="35" t="s">
        <v>64</v>
      </c>
    </row>
    <row r="23" spans="1:5" ht="12.75">
      <c r="A23" s="36" t="s">
        <v>51</v>
      </c>
      <c r="E23" s="37" t="s">
        <v>47</v>
      </c>
    </row>
    <row r="24" spans="1:5" ht="51">
      <c r="A24" t="s">
        <v>52</v>
      </c>
      <c r="E24" s="35" t="s">
        <v>65</v>
      </c>
    </row>
    <row r="25" spans="1:16" ht="12.75">
      <c r="A25" s="25" t="s">
        <v>45</v>
      </c>
      <c s="29" t="s">
        <v>23</v>
      </c>
      <c s="29" t="s">
        <v>66</v>
      </c>
      <c s="25" t="s">
        <v>47</v>
      </c>
      <c s="30" t="s">
        <v>67</v>
      </c>
      <c s="31" t="s">
        <v>68</v>
      </c>
      <c s="32">
        <v>1.802</v>
      </c>
      <c s="33">
        <v>0</v>
      </c>
      <c s="33">
        <f>ROUND(ROUND(H25,2)*ROUND(G25,5),2)</f>
      </c>
      <c r="O25">
        <f>(I25*21)/100</f>
      </c>
      <c t="s">
        <v>24</v>
      </c>
    </row>
    <row r="26" spans="1:5" ht="12.75">
      <c r="A26" s="34" t="s">
        <v>50</v>
      </c>
      <c r="E26" s="35" t="s">
        <v>69</v>
      </c>
    </row>
    <row r="27" spans="1:5" ht="12.75">
      <c r="A27" s="36" t="s">
        <v>51</v>
      </c>
      <c r="E27" s="37" t="s">
        <v>47</v>
      </c>
    </row>
    <row r="28" spans="1:5" ht="51">
      <c r="A28" t="s">
        <v>52</v>
      </c>
      <c r="E28" s="35" t="s">
        <v>70</v>
      </c>
    </row>
    <row r="29" spans="1:16" ht="12.75">
      <c r="A29" s="25" t="s">
        <v>45</v>
      </c>
      <c s="29" t="s">
        <v>34</v>
      </c>
      <c s="29" t="s">
        <v>71</v>
      </c>
      <c s="25" t="s">
        <v>47</v>
      </c>
      <c s="30" t="s">
        <v>72</v>
      </c>
      <c s="31" t="s">
        <v>49</v>
      </c>
      <c s="32">
        <v>1</v>
      </c>
      <c s="33">
        <v>0</v>
      </c>
      <c s="33">
        <f>ROUND(ROUND(H29,2)*ROUND(G29,5),2)</f>
      </c>
      <c r="O29">
        <f>(I29*21)/100</f>
      </c>
      <c t="s">
        <v>24</v>
      </c>
    </row>
    <row r="30" spans="1:5" ht="12.75">
      <c r="A30" s="34" t="s">
        <v>50</v>
      </c>
      <c r="E30" s="35" t="s">
        <v>47</v>
      </c>
    </row>
    <row r="31" spans="1:5" ht="12.75">
      <c r="A31" s="36" t="s">
        <v>51</v>
      </c>
      <c r="E31" s="37" t="s">
        <v>47</v>
      </c>
    </row>
    <row r="32" spans="1:5" ht="51">
      <c r="A32" t="s">
        <v>52</v>
      </c>
      <c r="E32" s="35" t="s">
        <v>70</v>
      </c>
    </row>
    <row r="33" spans="1:16" ht="12.75">
      <c r="A33" s="25" t="s">
        <v>45</v>
      </c>
      <c s="29" t="s">
        <v>73</v>
      </c>
      <c s="29" t="s">
        <v>74</v>
      </c>
      <c s="25" t="s">
        <v>47</v>
      </c>
      <c s="30" t="s">
        <v>75</v>
      </c>
      <c s="31" t="s">
        <v>49</v>
      </c>
      <c s="32">
        <v>1</v>
      </c>
      <c s="33">
        <v>0</v>
      </c>
      <c s="33">
        <f>ROUND(ROUND(H33,2)*ROUND(G33,5),2)</f>
      </c>
      <c r="O33">
        <f>(I33*21)/100</f>
      </c>
      <c t="s">
        <v>24</v>
      </c>
    </row>
    <row r="34" spans="1:5" ht="25.5">
      <c r="A34" s="34" t="s">
        <v>50</v>
      </c>
      <c r="E34" s="35" t="s">
        <v>76</v>
      </c>
    </row>
    <row r="35" spans="1:5" ht="12.75">
      <c r="A35" s="36" t="s">
        <v>51</v>
      </c>
      <c r="E35" s="37" t="s">
        <v>47</v>
      </c>
    </row>
    <row r="36" spans="1:5" ht="51">
      <c r="A36" t="s">
        <v>52</v>
      </c>
      <c r="E36" s="35" t="s">
        <v>70</v>
      </c>
    </row>
    <row r="37" spans="1:16" ht="12.75">
      <c r="A37" s="25" t="s">
        <v>45</v>
      </c>
      <c s="29" t="s">
        <v>22</v>
      </c>
      <c s="29" t="s">
        <v>77</v>
      </c>
      <c s="25" t="s">
        <v>47</v>
      </c>
      <c s="30" t="s">
        <v>78</v>
      </c>
      <c s="31" t="s">
        <v>49</v>
      </c>
      <c s="32">
        <v>1</v>
      </c>
      <c s="33">
        <v>0</v>
      </c>
      <c s="33">
        <f>ROUND(ROUND(H37,2)*ROUND(G37,5),2)</f>
      </c>
      <c r="O37">
        <f>(I37*21)/100</f>
      </c>
      <c t="s">
        <v>24</v>
      </c>
    </row>
    <row r="38" spans="1:5" ht="12.75">
      <c r="A38" s="34" t="s">
        <v>50</v>
      </c>
      <c r="E38" s="35" t="s">
        <v>47</v>
      </c>
    </row>
    <row r="39" spans="1:5" ht="12.75">
      <c r="A39" s="36" t="s">
        <v>51</v>
      </c>
      <c r="E39" s="37" t="s">
        <v>47</v>
      </c>
    </row>
    <row r="40" spans="1:5" ht="114.75">
      <c r="A40" t="s">
        <v>52</v>
      </c>
      <c r="E40" s="35" t="s">
        <v>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0+O8+O13+O30+O43+O48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80</v>
      </c>
      <c s="38">
        <f>0+I8+I13+I30+I43+I48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80</v>
      </c>
      <c s="6"/>
      <c s="18" t="s">
        <v>81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30</v>
      </c>
      <c s="19"/>
      <c s="27" t="s">
        <v>82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30</v>
      </c>
      <c s="29" t="s">
        <v>83</v>
      </c>
      <c s="25" t="s">
        <v>47</v>
      </c>
      <c s="30" t="s">
        <v>84</v>
      </c>
      <c s="31" t="s">
        <v>85</v>
      </c>
      <c s="32">
        <v>378.6198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38.25">
      <c r="A11" s="36" t="s">
        <v>51</v>
      </c>
      <c r="E11" s="37" t="s">
        <v>86</v>
      </c>
    </row>
    <row r="12" spans="1:5" ht="89.25">
      <c r="A12" t="s">
        <v>52</v>
      </c>
      <c r="E12" s="35" t="s">
        <v>87</v>
      </c>
    </row>
    <row r="13" spans="1:18" ht="12.75" customHeight="1">
      <c r="A13" s="6" t="s">
        <v>43</v>
      </c>
      <c s="6"/>
      <c s="40" t="s">
        <v>22</v>
      </c>
      <c s="6"/>
      <c s="27" t="s">
        <v>88</v>
      </c>
      <c s="6"/>
      <c s="6"/>
      <c s="6"/>
      <c s="41">
        <f>0+Q13</f>
      </c>
      <c r="O13">
        <f>0+R13</f>
      </c>
      <c r="Q13">
        <f>0+I14+I18+I22+I26</f>
      </c>
      <c>
        <f>0+O14+O18+O22+O26</f>
      </c>
    </row>
    <row r="14" spans="1:16" ht="12.75">
      <c r="A14" s="25" t="s">
        <v>45</v>
      </c>
      <c s="29" t="s">
        <v>37</v>
      </c>
      <c s="29" t="s">
        <v>89</v>
      </c>
      <c s="25" t="s">
        <v>47</v>
      </c>
      <c s="30" t="s">
        <v>90</v>
      </c>
      <c s="31" t="s">
        <v>91</v>
      </c>
      <c s="32">
        <v>13964.06</v>
      </c>
      <c s="33">
        <v>0</v>
      </c>
      <c s="33">
        <f>ROUND(ROUND(H14,2)*ROUND(G14,5),2)</f>
      </c>
      <c r="O14">
        <f>(I14*21)/100</f>
      </c>
      <c t="s">
        <v>24</v>
      </c>
    </row>
    <row r="15" spans="1:5" ht="12.75">
      <c r="A15" s="34" t="s">
        <v>50</v>
      </c>
      <c r="E15" s="35" t="s">
        <v>47</v>
      </c>
    </row>
    <row r="16" spans="1:5" ht="51">
      <c r="A16" s="36" t="s">
        <v>51</v>
      </c>
      <c r="E16" s="37" t="s">
        <v>92</v>
      </c>
    </row>
    <row r="17" spans="1:5" ht="89.25">
      <c r="A17" t="s">
        <v>52</v>
      </c>
      <c r="E17" s="35" t="s">
        <v>93</v>
      </c>
    </row>
    <row r="18" spans="1:16" ht="12.75">
      <c r="A18" s="25" t="s">
        <v>45</v>
      </c>
      <c s="29" t="s">
        <v>34</v>
      </c>
      <c s="29" t="s">
        <v>94</v>
      </c>
      <c s="25" t="s">
        <v>47</v>
      </c>
      <c s="30" t="s">
        <v>95</v>
      </c>
      <c s="31" t="s">
        <v>85</v>
      </c>
      <c s="32">
        <v>150.0798</v>
      </c>
      <c s="33">
        <v>0</v>
      </c>
      <c s="33">
        <f>ROUND(ROUND(H18,2)*ROUND(G18,5),2)</f>
      </c>
      <c r="O18">
        <f>(I18*21)/100</f>
      </c>
      <c t="s">
        <v>24</v>
      </c>
    </row>
    <row r="19" spans="1:5" ht="25.5">
      <c r="A19" s="34" t="s">
        <v>50</v>
      </c>
      <c r="E19" s="35" t="s">
        <v>96</v>
      </c>
    </row>
    <row r="20" spans="1:5" ht="12.75">
      <c r="A20" s="36" t="s">
        <v>51</v>
      </c>
      <c r="E20" s="37" t="s">
        <v>97</v>
      </c>
    </row>
    <row r="21" spans="1:5" ht="165.75">
      <c r="A21" t="s">
        <v>52</v>
      </c>
      <c r="E21" s="35" t="s">
        <v>98</v>
      </c>
    </row>
    <row r="22" spans="1:16" ht="12.75">
      <c r="A22" s="25" t="s">
        <v>45</v>
      </c>
      <c s="29" t="s">
        <v>22</v>
      </c>
      <c s="29" t="s">
        <v>99</v>
      </c>
      <c s="25" t="s">
        <v>47</v>
      </c>
      <c s="30" t="s">
        <v>100</v>
      </c>
      <c s="31" t="s">
        <v>91</v>
      </c>
      <c s="32">
        <v>9393.26</v>
      </c>
      <c s="33">
        <v>0</v>
      </c>
      <c s="33">
        <f>ROUND(ROUND(H22,2)*ROUND(G22,5),2)</f>
      </c>
      <c r="O22">
        <f>(I22*21)/100</f>
      </c>
      <c t="s">
        <v>24</v>
      </c>
    </row>
    <row r="23" spans="1:5" ht="51">
      <c r="A23" s="34" t="s">
        <v>50</v>
      </c>
      <c r="E23" s="35" t="s">
        <v>101</v>
      </c>
    </row>
    <row r="24" spans="1:5" ht="38.25">
      <c r="A24" s="36" t="s">
        <v>51</v>
      </c>
      <c r="E24" s="37" t="s">
        <v>102</v>
      </c>
    </row>
    <row r="25" spans="1:5" ht="165.75">
      <c r="A25" t="s">
        <v>52</v>
      </c>
      <c r="E25" s="35" t="s">
        <v>98</v>
      </c>
    </row>
    <row r="26" spans="1:16" ht="12.75">
      <c r="A26" s="25" t="s">
        <v>45</v>
      </c>
      <c s="29" t="s">
        <v>40</v>
      </c>
      <c s="29" t="s">
        <v>103</v>
      </c>
      <c s="25" t="s">
        <v>47</v>
      </c>
      <c s="30" t="s">
        <v>104</v>
      </c>
      <c s="31" t="s">
        <v>105</v>
      </c>
      <c s="32">
        <v>150</v>
      </c>
      <c s="33">
        <v>0</v>
      </c>
      <c s="33">
        <f>ROUND(ROUND(H26,2)*ROUND(G26,5),2)</f>
      </c>
      <c r="O26">
        <f>(I26*21)/100</f>
      </c>
      <c t="s">
        <v>24</v>
      </c>
    </row>
    <row r="27" spans="1:5" ht="12.75">
      <c r="A27" s="34" t="s">
        <v>50</v>
      </c>
      <c r="E27" s="35" t="s">
        <v>47</v>
      </c>
    </row>
    <row r="28" spans="1:5" ht="12.75">
      <c r="A28" s="36" t="s">
        <v>51</v>
      </c>
      <c r="E28" s="37" t="s">
        <v>106</v>
      </c>
    </row>
    <row r="29" spans="1:5" ht="63.75">
      <c r="A29" t="s">
        <v>52</v>
      </c>
      <c r="E29" s="35" t="s">
        <v>107</v>
      </c>
    </row>
    <row r="30" spans="1:18" ht="12.75" customHeight="1">
      <c r="A30" s="6" t="s">
        <v>43</v>
      </c>
      <c s="6"/>
      <c s="40" t="s">
        <v>57</v>
      </c>
      <c s="6"/>
      <c s="27" t="s">
        <v>108</v>
      </c>
      <c s="6"/>
      <c s="6"/>
      <c s="6"/>
      <c s="41">
        <f>0+Q30</f>
      </c>
      <c r="O30">
        <f>0+R30</f>
      </c>
      <c r="Q30">
        <f>0+I31+I35+I39</f>
      </c>
      <c>
        <f>0+O31+O35+O39</f>
      </c>
    </row>
    <row r="31" spans="1:16" ht="12.75">
      <c r="A31" s="25" t="s">
        <v>45</v>
      </c>
      <c s="29" t="s">
        <v>42</v>
      </c>
      <c s="29" t="s">
        <v>109</v>
      </c>
      <c s="25" t="s">
        <v>47</v>
      </c>
      <c s="30" t="s">
        <v>110</v>
      </c>
      <c s="31" t="s">
        <v>111</v>
      </c>
      <c s="32">
        <v>1</v>
      </c>
      <c s="33">
        <v>0</v>
      </c>
      <c s="33">
        <f>ROUND(ROUND(H31,2)*ROUND(G31,5),2)</f>
      </c>
      <c r="O31">
        <f>(I31*21)/100</f>
      </c>
      <c t="s">
        <v>24</v>
      </c>
    </row>
    <row r="32" spans="1:5" ht="12.75">
      <c r="A32" s="34" t="s">
        <v>50</v>
      </c>
      <c r="E32" s="35" t="s">
        <v>47</v>
      </c>
    </row>
    <row r="33" spans="1:5" ht="12.75">
      <c r="A33" s="36" t="s">
        <v>51</v>
      </c>
      <c r="E33" s="37" t="s">
        <v>47</v>
      </c>
    </row>
    <row r="34" spans="1:5" ht="63.75">
      <c r="A34" t="s">
        <v>52</v>
      </c>
      <c r="E34" s="35" t="s">
        <v>112</v>
      </c>
    </row>
    <row r="35" spans="1:16" ht="12.75">
      <c r="A35" s="25" t="s">
        <v>45</v>
      </c>
      <c s="29" t="s">
        <v>113</v>
      </c>
      <c s="29" t="s">
        <v>114</v>
      </c>
      <c s="25" t="s">
        <v>47</v>
      </c>
      <c s="30" t="s">
        <v>115</v>
      </c>
      <c s="31" t="s">
        <v>111</v>
      </c>
      <c s="32">
        <v>8</v>
      </c>
      <c s="33">
        <v>0</v>
      </c>
      <c s="33">
        <f>ROUND(ROUND(H35,2)*ROUND(G35,5),2)</f>
      </c>
      <c r="O35">
        <f>(I35*21)/100</f>
      </c>
      <c t="s">
        <v>24</v>
      </c>
    </row>
    <row r="36" spans="1:5" ht="12.75">
      <c r="A36" s="34" t="s">
        <v>50</v>
      </c>
      <c r="E36" s="35" t="s">
        <v>47</v>
      </c>
    </row>
    <row r="37" spans="1:5" ht="12.75">
      <c r="A37" s="36" t="s">
        <v>51</v>
      </c>
      <c r="E37" s="37" t="s">
        <v>47</v>
      </c>
    </row>
    <row r="38" spans="1:5" ht="63.75">
      <c r="A38" t="s">
        <v>52</v>
      </c>
      <c r="E38" s="35" t="s">
        <v>112</v>
      </c>
    </row>
    <row r="39" spans="1:16" ht="12.75">
      <c r="A39" s="25" t="s">
        <v>45</v>
      </c>
      <c s="29" t="s">
        <v>116</v>
      </c>
      <c s="29" t="s">
        <v>117</v>
      </c>
      <c s="25" t="s">
        <v>47</v>
      </c>
      <c s="30" t="s">
        <v>118</v>
      </c>
      <c s="31" t="s">
        <v>111</v>
      </c>
      <c s="32">
        <v>2</v>
      </c>
      <c s="33">
        <v>0</v>
      </c>
      <c s="33">
        <f>ROUND(ROUND(H39,2)*ROUND(G39,5),2)</f>
      </c>
      <c r="O39">
        <f>(I39*21)/100</f>
      </c>
      <c t="s">
        <v>24</v>
      </c>
    </row>
    <row r="40" spans="1:5" ht="12.75">
      <c r="A40" s="34" t="s">
        <v>50</v>
      </c>
      <c r="E40" s="35" t="s">
        <v>47</v>
      </c>
    </row>
    <row r="41" spans="1:5" ht="12.75">
      <c r="A41" s="36" t="s">
        <v>51</v>
      </c>
      <c r="E41" s="37" t="s">
        <v>47</v>
      </c>
    </row>
    <row r="42" spans="1:5" ht="63.75">
      <c r="A42" t="s">
        <v>52</v>
      </c>
      <c r="E42" s="35" t="s">
        <v>112</v>
      </c>
    </row>
    <row r="43" spans="1:18" ht="12.75" customHeight="1">
      <c r="A43" s="6" t="s">
        <v>43</v>
      </c>
      <c s="6"/>
      <c s="40" t="s">
        <v>40</v>
      </c>
      <c s="6"/>
      <c s="27" t="s">
        <v>119</v>
      </c>
      <c s="6"/>
      <c s="6"/>
      <c s="6"/>
      <c s="41">
        <f>0+Q43</f>
      </c>
      <c r="O43">
        <f>0+R43</f>
      </c>
      <c r="Q43">
        <f>0+I44</f>
      </c>
      <c>
        <f>0+O44</f>
      </c>
    </row>
    <row r="44" spans="1:16" ht="12.75">
      <c r="A44" s="25" t="s">
        <v>45</v>
      </c>
      <c s="29" t="s">
        <v>24</v>
      </c>
      <c s="29" t="s">
        <v>120</v>
      </c>
      <c s="25" t="s">
        <v>47</v>
      </c>
      <c s="30" t="s">
        <v>121</v>
      </c>
      <c s="31" t="s">
        <v>91</v>
      </c>
      <c s="32">
        <v>9573.46</v>
      </c>
      <c s="33">
        <v>0</v>
      </c>
      <c s="33">
        <f>ROUND(ROUND(H44,2)*ROUND(G44,5),2)</f>
      </c>
      <c r="O44">
        <f>(I44*21)/100</f>
      </c>
      <c t="s">
        <v>24</v>
      </c>
    </row>
    <row r="45" spans="1:5" ht="12.75">
      <c r="A45" s="34" t="s">
        <v>50</v>
      </c>
      <c r="E45" s="35" t="s">
        <v>47</v>
      </c>
    </row>
    <row r="46" spans="1:5" ht="38.25">
      <c r="A46" s="36" t="s">
        <v>51</v>
      </c>
      <c r="E46" s="37" t="s">
        <v>122</v>
      </c>
    </row>
    <row r="47" spans="1:5" ht="63.75">
      <c r="A47" t="s">
        <v>52</v>
      </c>
      <c r="E47" s="35" t="s">
        <v>123</v>
      </c>
    </row>
    <row r="48" spans="1:18" ht="12.75" customHeight="1">
      <c r="A48" s="6" t="s">
        <v>43</v>
      </c>
      <c s="6"/>
      <c s="40" t="s">
        <v>124</v>
      </c>
      <c s="6"/>
      <c s="27" t="s">
        <v>125</v>
      </c>
      <c s="6"/>
      <c s="6"/>
      <c s="6"/>
      <c s="41">
        <f>0+Q48</f>
      </c>
      <c r="O48">
        <f>0+R48</f>
      </c>
      <c r="Q48">
        <f>0+I49</f>
      </c>
      <c>
        <f>0+O49</f>
      </c>
    </row>
    <row r="49" spans="1:16" ht="12.75">
      <c r="A49" s="25" t="s">
        <v>45</v>
      </c>
      <c s="29" t="s">
        <v>57</v>
      </c>
      <c s="29" t="s">
        <v>126</v>
      </c>
      <c s="25" t="s">
        <v>47</v>
      </c>
      <c s="30" t="s">
        <v>127</v>
      </c>
      <c s="31" t="s">
        <v>105</v>
      </c>
      <c s="32">
        <v>150</v>
      </c>
      <c s="33">
        <v>0</v>
      </c>
      <c s="33">
        <f>ROUND(ROUND(H49,2)*ROUND(G49,5),2)</f>
      </c>
      <c r="O49">
        <f>(I49*21)/100</f>
      </c>
      <c t="s">
        <v>24</v>
      </c>
    </row>
    <row r="50" spans="1:5" ht="12.75">
      <c r="A50" s="34" t="s">
        <v>50</v>
      </c>
      <c r="E50" s="35" t="s">
        <v>47</v>
      </c>
    </row>
    <row r="51" spans="1:5" ht="12.75">
      <c r="A51" s="36" t="s">
        <v>51</v>
      </c>
      <c r="E51" s="37" t="s">
        <v>106</v>
      </c>
    </row>
    <row r="52" spans="1:5" ht="63.75">
      <c r="A52" t="s">
        <v>52</v>
      </c>
      <c r="E52" s="35" t="s">
        <v>128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