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RAMCOVE DOHODY\2025\RD papir hygiena 2025\06 EZAK\"/>
    </mc:Choice>
  </mc:AlternateContent>
  <bookViews>
    <workbookView xWindow="-120" yWindow="-120" windowWidth="29040" windowHeight="15720"/>
  </bookViews>
  <sheets>
    <sheet name="Příloha č. 1" sheetId="5" r:id="rId1"/>
    <sheet name="PAPERA 2024" sheetId="2" state="hidden" r:id="rId2"/>
    <sheet name="SMERO 2024" sheetId="3" state="hidden" r:id="rId3"/>
  </sheets>
  <definedNames>
    <definedName name="_xlnm.Print_Area" localSheetId="1">'PAPERA 2024'!$A:$S</definedName>
    <definedName name="_xlnm.Print_Area" localSheetId="0">'Příloha č. 1'!$A:$S</definedName>
    <definedName name="_xlnm.Print_Area" localSheetId="2">'SMERO 2024'!$A:$S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5" l="1"/>
  <c r="O28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30" i="5" l="1"/>
  <c r="O6" i="3"/>
  <c r="Q6" i="3"/>
  <c r="T6" i="3"/>
  <c r="V6" i="3"/>
  <c r="O7" i="3"/>
  <c r="Q7" i="3"/>
  <c r="T7" i="3"/>
  <c r="V7" i="3"/>
  <c r="O8" i="3"/>
  <c r="Q8" i="3"/>
  <c r="T8" i="3"/>
  <c r="V8" i="3"/>
  <c r="O9" i="3"/>
  <c r="Q9" i="3"/>
  <c r="V9" i="3"/>
  <c r="O10" i="3"/>
  <c r="Q10" i="3"/>
  <c r="T10" i="3"/>
  <c r="V10" i="3" s="1"/>
  <c r="O11" i="3"/>
  <c r="Q11" i="3"/>
  <c r="Q30" i="3" s="1"/>
  <c r="T11" i="3"/>
  <c r="V11" i="3"/>
  <c r="O12" i="3"/>
  <c r="Q12" i="3"/>
  <c r="T12" i="3"/>
  <c r="V12" i="3" s="1"/>
  <c r="O13" i="3"/>
  <c r="Q13" i="3"/>
  <c r="T13" i="3"/>
  <c r="V13" i="3"/>
  <c r="O14" i="3"/>
  <c r="Q14" i="3"/>
  <c r="T14" i="3"/>
  <c r="V14" i="3"/>
  <c r="O17" i="3"/>
  <c r="Q17" i="3"/>
  <c r="T17" i="3"/>
  <c r="V17" i="3" s="1"/>
  <c r="O18" i="3"/>
  <c r="Q18" i="3"/>
  <c r="T18" i="3"/>
  <c r="V18" i="3"/>
  <c r="O19" i="3"/>
  <c r="Q19" i="3"/>
  <c r="T19" i="3"/>
  <c r="V19" i="3"/>
  <c r="O20" i="3"/>
  <c r="Q20" i="3"/>
  <c r="T20" i="3"/>
  <c r="V20" i="3" s="1"/>
  <c r="O21" i="3"/>
  <c r="Q21" i="3"/>
  <c r="T21" i="3"/>
  <c r="V21" i="3"/>
  <c r="O22" i="3"/>
  <c r="Q22" i="3"/>
  <c r="T22" i="3"/>
  <c r="V22" i="3"/>
  <c r="O23" i="3"/>
  <c r="Q23" i="3"/>
  <c r="T23" i="3"/>
  <c r="V23" i="3" s="1"/>
  <c r="O24" i="3"/>
  <c r="Q24" i="3"/>
  <c r="T24" i="3"/>
  <c r="V24" i="3"/>
  <c r="O25" i="3"/>
  <c r="Q25" i="3"/>
  <c r="T25" i="3"/>
  <c r="V25" i="3"/>
  <c r="O28" i="3"/>
  <c r="Q28" i="3"/>
  <c r="V28" i="3"/>
  <c r="O6" i="2" l="1"/>
  <c r="Q6" i="2"/>
  <c r="V6" i="2"/>
  <c r="O7" i="2"/>
  <c r="Q7" i="2"/>
  <c r="V7" i="2"/>
  <c r="O8" i="2"/>
  <c r="Q8" i="2"/>
  <c r="V8" i="2"/>
  <c r="O9" i="2"/>
  <c r="Q9" i="2"/>
  <c r="O10" i="2"/>
  <c r="Q10" i="2"/>
  <c r="V10" i="2"/>
  <c r="O11" i="2"/>
  <c r="Q11" i="2"/>
  <c r="V11" i="2"/>
  <c r="O12" i="2"/>
  <c r="Q12" i="2"/>
  <c r="V12" i="2"/>
  <c r="O13" i="2"/>
  <c r="Q13" i="2"/>
  <c r="V13" i="2"/>
  <c r="O14" i="2"/>
  <c r="Q14" i="2"/>
  <c r="V14" i="2"/>
  <c r="O17" i="2"/>
  <c r="Q17" i="2"/>
  <c r="V17" i="2"/>
  <c r="O18" i="2"/>
  <c r="Q18" i="2"/>
  <c r="V18" i="2"/>
  <c r="O19" i="2"/>
  <c r="Q19" i="2"/>
  <c r="V19" i="2"/>
  <c r="O20" i="2"/>
  <c r="Q20" i="2"/>
  <c r="O21" i="2"/>
  <c r="Q21" i="2"/>
  <c r="V21" i="2"/>
  <c r="O22" i="2"/>
  <c r="Q22" i="2"/>
  <c r="V22" i="2"/>
  <c r="O23" i="2"/>
  <c r="Q23" i="2"/>
  <c r="Q30" i="2" s="1"/>
  <c r="O24" i="2"/>
  <c r="Q24" i="2"/>
  <c r="V24" i="2"/>
  <c r="O25" i="2"/>
  <c r="Q25" i="2"/>
  <c r="V25" i="2"/>
  <c r="O28" i="2"/>
  <c r="Q28" i="2"/>
  <c r="V28" i="2"/>
</calcChain>
</file>

<file path=xl/sharedStrings.xml><?xml version="1.0" encoding="utf-8"?>
<sst xmlns="http://schemas.openxmlformats.org/spreadsheetml/2006/main" count="858" uniqueCount="136">
  <si>
    <t>- průměr role nabízeného předmětu musí být v tomto intervalu</t>
  </si>
  <si>
    <t>Průměr role v milimetrech</t>
  </si>
  <si>
    <t>Ø role [mm]</t>
  </si>
  <si>
    <t>- počet jednotek (rolí nebo kusů) v balení</t>
  </si>
  <si>
    <t>Velikost nabízeného balení</t>
  </si>
  <si>
    <t>VNB</t>
  </si>
  <si>
    <t>- návin role v metrech, který účastník nabízí</t>
  </si>
  <si>
    <t>Nabízený návin v metrech</t>
  </si>
  <si>
    <t>NN [m]</t>
  </si>
  <si>
    <t>- přepokládaná spotřeba předmětu (ve stanovených hodnocených jednotkách)</t>
  </si>
  <si>
    <t>Přepokládaný objem v HJ</t>
  </si>
  <si>
    <t>PO [HJ]</t>
  </si>
  <si>
    <t>- max. počet jednotek (rolí nebo kusů) v balení</t>
  </si>
  <si>
    <t>Maximální velikost balení</t>
  </si>
  <si>
    <t>MVB</t>
  </si>
  <si>
    <t>Minimální objednatelné množství</t>
  </si>
  <si>
    <t>MOM</t>
  </si>
  <si>
    <t>- návin role nabízeného předmětu</t>
  </si>
  <si>
    <t>Návin role v metrech</t>
  </si>
  <si>
    <t>NR [m]</t>
  </si>
  <si>
    <t>- délka nabízeného předmětu musí být v uvedeném intervalu</t>
  </si>
  <si>
    <t>Délka v milimetrech</t>
  </si>
  <si>
    <t>Délka [mm]</t>
  </si>
  <si>
    <t>- šířka nabízeného předmětu musí být v uvedeném intervalu; u skládaných papírových ručníků šířka představuje otvor zásobníku</t>
  </si>
  <si>
    <t>Šířka v milimetrech</t>
  </si>
  <si>
    <t>Šířka [mm]</t>
  </si>
  <si>
    <t>- cena za toto množství (metrů, kusů) bude předmětem hodnocení</t>
  </si>
  <si>
    <t>Hodnocená jednotka</t>
  </si>
  <si>
    <t>HJ</t>
  </si>
  <si>
    <t>Legenda:</t>
  </si>
  <si>
    <t>Pozn.: Účastníci vyplní ELEKTRONICKY pouze ŽLUTĚ zvýrazněná pole. Ostatní pole jsou uzamčena proti změnám. V tabulce účastníci vyplní pouze obchodní název, objednací číslo, nabízený návin 1 role, nabízené balení, nabídkovou cenu za hodnocenou jednotku položky a sazbu DPH v % dle položky.</t>
  </si>
  <si>
    <t>NABÍDKOVÁ CENA CELKEM za všechny položky - Papírová hygiena (v Kč bez DPH)</t>
  </si>
  <si>
    <t>Ano</t>
  </si>
  <si>
    <t>3 000 ks</t>
  </si>
  <si>
    <t>1 balení</t>
  </si>
  <si>
    <t>200 - 212</t>
  </si>
  <si>
    <t>225 - 250</t>
  </si>
  <si>
    <t>1 000 ks</t>
  </si>
  <si>
    <t>100 % celulóza, skládané, typ Z-Z, dvouvrstvé,                              gramáž min. 2x20 g/m2</t>
  </si>
  <si>
    <r>
      <t xml:space="preserve">Papírové ručníky </t>
    </r>
    <r>
      <rPr>
        <i/>
        <sz val="10"/>
        <color theme="1"/>
        <rFont val="Calibri"/>
        <family val="2"/>
        <charset val="238"/>
        <scheme val="minor"/>
      </rPr>
      <t>skládané</t>
    </r>
  </si>
  <si>
    <t>PH019</t>
  </si>
  <si>
    <t>celkem za položku</t>
  </si>
  <si>
    <t>za HJ</t>
  </si>
  <si>
    <t>za balení</t>
  </si>
  <si>
    <t>Vzorky</t>
  </si>
  <si>
    <t>Sazba DPH (%)</t>
  </si>
  <si>
    <t>NABÍDKOVÁ CENA v Kč bez DPH</t>
  </si>
  <si>
    <t>MAX cena za HJ (v Kč bez DPH)</t>
  </si>
  <si>
    <t>VNB (ks)</t>
  </si>
  <si>
    <t>Objednací číslo</t>
  </si>
  <si>
    <t>Obchodní název položky UCHAZEČE</t>
  </si>
  <si>
    <t>PO (HJ)</t>
  </si>
  <si>
    <t>Délka (mm)</t>
  </si>
  <si>
    <t>Šířka (mm)</t>
  </si>
  <si>
    <t>Stručná specifikace ZADAVATELE</t>
  </si>
  <si>
    <t>Položka</t>
  </si>
  <si>
    <t>ID</t>
  </si>
  <si>
    <t>6 rolí</t>
  </si>
  <si>
    <t>260-290</t>
  </si>
  <si>
    <t>85 - 100</t>
  </si>
  <si>
    <t>100 m</t>
  </si>
  <si>
    <t>100 % celulóza, velká (JUMBO) role, dvouvrstvý,                            gramáž min. 2x15,5 g/m2, průměr dutinky min. 55 mm</t>
  </si>
  <si>
    <r>
      <t xml:space="preserve">Toaletní papír </t>
    </r>
    <r>
      <rPr>
        <i/>
        <sz val="10"/>
        <rFont val="Calibri"/>
        <family val="2"/>
        <charset val="238"/>
        <scheme val="minor"/>
      </rPr>
      <t>velký typ</t>
    </r>
  </si>
  <si>
    <t>PH018</t>
  </si>
  <si>
    <t>220-250</t>
  </si>
  <si>
    <t>100 % celulóza, velká (JUMBO) role, dvouvrstvý,                               gramáž min. 2x15,5 g/m2, průměr dutinky min. 55 mm</t>
  </si>
  <si>
    <t>PH017</t>
  </si>
  <si>
    <t>170-200</t>
  </si>
  <si>
    <t>PH016</t>
  </si>
  <si>
    <t>Recyklovaný, velká (JUMBO) role, dvouvrstvý,                        gramáž min. 2x15,5 g/m2, průměr dutinky min. 55 mm</t>
  </si>
  <si>
    <t>PH015</t>
  </si>
  <si>
    <t>Recyklovaný, velká (JUMBO) role, dvouvrstvý,                         gramáž min. 2x15,5 g/m2, průměr dutinky min. 55 mm</t>
  </si>
  <si>
    <t>PH014</t>
  </si>
  <si>
    <t>PH013</t>
  </si>
  <si>
    <t>Recyklovaný, velká (JUMBO) role, jednovrstvý,                          gramáž min. 30 g/m2, průměr dutinky min. 55 mm</t>
  </si>
  <si>
    <t>PH012</t>
  </si>
  <si>
    <t>Recyklovaný, velká (JUMBO) role, jednovrstvý,                             gramáž min. 30 g/m2, průměr dutinky min. 55 mm</t>
  </si>
  <si>
    <t>PH011</t>
  </si>
  <si>
    <t>PH010</t>
  </si>
  <si>
    <t>za 1 roli</t>
  </si>
  <si>
    <t>VNB (role)</t>
  </si>
  <si>
    <t>NN 1 role (m)</t>
  </si>
  <si>
    <t>Ø role (mm)</t>
  </si>
  <si>
    <t>32 rolí</t>
  </si>
  <si>
    <t>31 - 50</t>
  </si>
  <si>
    <t>100 % celulóza, malá role, třívrstvý, perforace,                                gramáž min. 3x15,5 g/m2, průměr dutinky min. 40 mm</t>
  </si>
  <si>
    <r>
      <t xml:space="preserve">Toaletní papír </t>
    </r>
    <r>
      <rPr>
        <i/>
        <sz val="10"/>
        <rFont val="Calibri"/>
        <family val="2"/>
        <charset val="238"/>
        <scheme val="minor"/>
      </rPr>
      <t>malý typ</t>
    </r>
  </si>
  <si>
    <t>PH009</t>
  </si>
  <si>
    <t>0 - 30</t>
  </si>
  <si>
    <t>PH008</t>
  </si>
  <si>
    <t>100 % celulóza, malá role, dvouvrstvý, perforace,                        gramáž min. 2x15,5 g/m2, průměr dutinky min. 40 mm</t>
  </si>
  <si>
    <t>PH007</t>
  </si>
  <si>
    <t>100 % celulóza, malá role, dvouvrstvý, perforace,                          gramáž min. 2x15,5 g/m2, průměr dutinky min. 40 mm</t>
  </si>
  <si>
    <t>PH006</t>
  </si>
  <si>
    <t>41 - 70</t>
  </si>
  <si>
    <t>Recyklovaný, malá role, dvouvrstvý, perforace,                                gramáž min. 2x15,5 g/m2, průměr dutinky min. 40 mm</t>
  </si>
  <si>
    <t>PH005</t>
  </si>
  <si>
    <t>0 - 40</t>
  </si>
  <si>
    <t>Recyklovaný, malá role, dvouvrstvý, perforace,                                 gramáž min. 2x15,5 g/m2, průměr dutinky min. 40 mm</t>
  </si>
  <si>
    <t>PH004</t>
  </si>
  <si>
    <t>46 - 70</t>
  </si>
  <si>
    <t>Recyklovaný, malá role, jednovrstvý, perforace,                           gramáž min. 30 g/m2, průměr dutinky min. 40 mm</t>
  </si>
  <si>
    <t>PH003</t>
  </si>
  <si>
    <t>31 - 45</t>
  </si>
  <si>
    <t>Recyklovaný, malá role, jednovrstvý, perforace,                              gramáž min. 30 g/m2, průměr dutinky min. 40 mm</t>
  </si>
  <si>
    <t>PH002</t>
  </si>
  <si>
    <t>Recyklovaný, malá role, jednovrstvý, perforace, gramáž min. 30 g/m2, průměr dutinky min. 40 mm</t>
  </si>
  <si>
    <t>PH001</t>
  </si>
  <si>
    <t>NR (m)</t>
  </si>
  <si>
    <t xml:space="preserve">Příloha č. 1 </t>
  </si>
  <si>
    <t>Vybraná papírová hygiena</t>
  </si>
  <si>
    <t xml:space="preserve">TP EASY 400, 1.vrst.recykl návin 36m jednotl.žlutý obal </t>
  </si>
  <si>
    <t>TP Softree 50m, 1vr., recykl</t>
  </si>
  <si>
    <t>TP Easy 400 bílý  2vrstvý, nepotištěný přebal, návin 33m</t>
  </si>
  <si>
    <t>TP SOFTREE 1000, 2vrst. bílý EKO návin 56m</t>
  </si>
  <si>
    <t>TP SPONGY/Lilien/ Family taška 24ks bílá s  ražbou, 100%cel. 2vr.</t>
  </si>
  <si>
    <t>TP MAXI-EASY 1000, oranžový obal, 100% celul. 2vrst. 68m, bílý</t>
  </si>
  <si>
    <t>TP Paloma EXCLUSIVE Soft bílý 3vrst</t>
  </si>
  <si>
    <t>TP Paloma Deluxe ,par. GREEN TEA,3vr. 100%cel.</t>
  </si>
  <si>
    <t>JUMBO 190 klasik ,recykl 1.,vrst. návin, 120m</t>
  </si>
  <si>
    <t>JUMBO 240 ,2vrst.,Cerepa,bělený opametal 75%,  návin 180m</t>
  </si>
  <si>
    <t>JUMBO 240, recykl ,1vrst., návin 225m</t>
  </si>
  <si>
    <t>JUMBO 280, klasik,1vrst. ,recykl návin 255m</t>
  </si>
  <si>
    <t>JUMBO 190 ,2vrst.,Cerepa,bělený opametal 75%běl.  návin 100m</t>
  </si>
  <si>
    <t>JUMBO 280 ,2vrst.,Cerepa,bělený opametal 75%, návin 300m</t>
  </si>
  <si>
    <t>JUMBO 190 , 100% celuloza 2vrst. návin 100m</t>
  </si>
  <si>
    <t xml:space="preserve">JUMBO 240, 100% celuloza  2vrst. návin 160m </t>
  </si>
  <si>
    <t>JUMBO HARMONY 280, 2vr. 100% celuloza 280m</t>
  </si>
  <si>
    <t xml:space="preserve">Ručníky Z-Z  KAREN bílé, 2vrst., 3000, 100%cel. (21x23cm) </t>
  </si>
  <si>
    <t>Rudolf Šaman - smlouva 2023</t>
  </si>
  <si>
    <t>RŠ sml 2023</t>
  </si>
  <si>
    <t>objednací číslo PAPERA</t>
  </si>
  <si>
    <t>Průzkum trhu 2024
1 balení bez DPH</t>
  </si>
  <si>
    <t>NN 1 role
(m)</t>
  </si>
  <si>
    <t>Průzkum trhu 2024
1 role bez DPH</t>
  </si>
  <si>
    <t>objednací číslo SMERO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</si>
</sst>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[$Kč-405];\-#,##0.00\ [$Kč-405]"/>
    <numFmt numFmtId="165" formatCode="_-* #,##0.00\ [$Kč-405]_-;\-* #,##0.00\ [$Kč-405]_-;_-* &quot;-&quot;??\ [$Kč-405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6633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theme="4" tint="-0.249977111117893"/>
      </patternFill>
    </fill>
    <fill>
      <patternFill patternType="solid">
        <fgColor rgb="FFFF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indent="1"/>
    </xf>
    <xf numFmtId="0" fontId="2" fillId="0" borderId="5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 indent="1"/>
    </xf>
    <xf numFmtId="0" fontId="2" fillId="2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3" fontId="0" fillId="5" borderId="13" xfId="0" applyNumberFormat="1" applyFill="1" applyBorder="1" applyAlignment="1" applyProtection="1">
      <alignment horizontal="center" vertical="center" wrapText="1"/>
      <protection locked="0"/>
    </xf>
    <xf numFmtId="1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8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3" xfId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44" fontId="0" fillId="8" borderId="13" xfId="2" applyFont="1" applyFill="1" applyBorder="1" applyAlignment="1" applyProtection="1">
      <alignment vertical="center"/>
    </xf>
    <xf numFmtId="44" fontId="0" fillId="0" borderId="13" xfId="2" applyFont="1" applyFill="1" applyBorder="1" applyAlignment="1" applyProtection="1">
      <alignment vertical="center"/>
    </xf>
    <xf numFmtId="44" fontId="0" fillId="0" borderId="13" xfId="2" applyFont="1" applyBorder="1" applyAlignment="1" applyProtection="1">
      <alignment vertical="center"/>
    </xf>
    <xf numFmtId="0" fontId="10" fillId="4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0" fillId="5" borderId="14" xfId="0" applyNumberForma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10" fillId="4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0" fillId="0" borderId="0" xfId="0" applyProtection="1"/>
    <xf numFmtId="0" fontId="17" fillId="0" borderId="0" xfId="0" applyFont="1" applyAlignment="1" applyProtection="1">
      <alignment horizontal="right"/>
    </xf>
    <xf numFmtId="0" fontId="12" fillId="0" borderId="0" xfId="0" applyFont="1" applyProtection="1"/>
    <xf numFmtId="0" fontId="13" fillId="0" borderId="0" xfId="0" applyFont="1" applyProtection="1"/>
    <xf numFmtId="0" fontId="10" fillId="4" borderId="19" xfId="0" applyFont="1" applyFill="1" applyBorder="1" applyAlignment="1" applyProtection="1">
      <alignment horizontal="center" vertical="center"/>
    </xf>
    <xf numFmtId="0" fontId="10" fillId="4" borderId="19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3" fontId="7" fillId="0" borderId="13" xfId="0" applyNumberFormat="1" applyFont="1" applyBorder="1" applyAlignment="1" applyProtection="1">
      <alignment horizontal="center" vertical="center"/>
    </xf>
    <xf numFmtId="164" fontId="3" fillId="0" borderId="13" xfId="0" applyNumberFormat="1" applyFont="1" applyBorder="1" applyAlignment="1" applyProtection="1">
      <alignment horizontal="right" vertical="center" wrapText="1"/>
    </xf>
    <xf numFmtId="164" fontId="2" fillId="0" borderId="13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center" vertical="center"/>
    </xf>
    <xf numFmtId="164" fontId="16" fillId="0" borderId="13" xfId="0" applyNumberFormat="1" applyFont="1" applyBorder="1" applyAlignment="1" applyProtection="1">
      <alignment horizontal="right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 wrapText="1"/>
    </xf>
    <xf numFmtId="1" fontId="6" fillId="0" borderId="0" xfId="0" applyNumberFormat="1" applyFont="1" applyAlignment="1" applyProtection="1">
      <alignment horizontal="center" vertical="center" wrapText="1"/>
    </xf>
    <xf numFmtId="164" fontId="6" fillId="0" borderId="0" xfId="0" applyNumberFormat="1" applyFont="1" applyAlignment="1" applyProtection="1">
      <alignment horizontal="right" vertical="center" wrapText="1"/>
    </xf>
    <xf numFmtId="165" fontId="6" fillId="0" borderId="0" xfId="0" applyNumberFormat="1" applyFont="1" applyAlignment="1" applyProtection="1">
      <alignment vertical="center" wrapText="1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left" vertical="center"/>
    </xf>
    <xf numFmtId="164" fontId="5" fillId="3" borderId="9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8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right" vertical="center" indent="1"/>
    </xf>
    <xf numFmtId="0" fontId="2" fillId="2" borderId="0" xfId="0" applyFont="1" applyFill="1" applyAlignment="1" applyProtection="1">
      <alignment vertical="center"/>
    </xf>
    <xf numFmtId="49" fontId="2" fillId="2" borderId="0" xfId="0" applyNumberFormat="1" applyFont="1" applyFill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 indent="1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 indent="1"/>
    </xf>
    <xf numFmtId="0" fontId="2" fillId="0" borderId="2" xfId="0" applyFont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64" fontId="0" fillId="0" borderId="0" xfId="0" applyNumberFormat="1" applyProtection="1"/>
  </cellXfs>
  <cellStyles count="3">
    <cellStyle name="Měna" xfId="2" builtinId="4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FFCC"/>
      <color rgb="FF00FF00"/>
      <color rgb="FFCCFFCC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47"/>
  <sheetViews>
    <sheetView tabSelected="1" zoomScale="85" zoomScaleNormal="85" zoomScalePageLayoutView="85" workbookViewId="0">
      <selection activeCell="D2" sqref="D2"/>
    </sheetView>
  </sheetViews>
  <sheetFormatPr defaultColWidth="8.54296875" defaultRowHeight="14.5" x14ac:dyDescent="0.35"/>
  <cols>
    <col min="1" max="1" width="9.54296875" style="71" customWidth="1"/>
    <col min="2" max="2" width="14.453125" style="71" customWidth="1"/>
    <col min="3" max="3" width="48.1796875" style="71" customWidth="1"/>
    <col min="4" max="4" width="8.453125" style="71" customWidth="1"/>
    <col min="5" max="7" width="8.54296875" style="71"/>
    <col min="8" max="8" width="10.54296875" style="71" customWidth="1"/>
    <col min="9" max="9" width="11" style="71" customWidth="1"/>
    <col min="10" max="10" width="38.1796875" style="71" customWidth="1"/>
    <col min="11" max="11" width="17.26953125" style="71" customWidth="1"/>
    <col min="12" max="13" width="10.81640625" style="71" customWidth="1"/>
    <col min="14" max="14" width="15.81640625" style="71" customWidth="1"/>
    <col min="15" max="15" width="12" style="71" customWidth="1"/>
    <col min="16" max="16" width="11.81640625" style="71" customWidth="1"/>
    <col min="17" max="17" width="21.453125" style="71" customWidth="1"/>
    <col min="18" max="18" width="11.81640625" style="71" customWidth="1"/>
    <col min="19" max="19" width="15" style="71" customWidth="1"/>
    <col min="20" max="16384" width="8.54296875" style="71"/>
  </cols>
  <sheetData>
    <row r="1" spans="1:19" ht="18" customHeight="1" x14ac:dyDescent="0.35">
      <c r="S1" s="72"/>
    </row>
    <row r="2" spans="1:19" ht="24" customHeight="1" x14ac:dyDescent="0.55000000000000004">
      <c r="A2" s="73" t="s">
        <v>109</v>
      </c>
      <c r="S2" s="74"/>
    </row>
    <row r="3" spans="1:19" ht="24" customHeight="1" x14ac:dyDescent="0.55000000000000004">
      <c r="A3" s="73" t="s">
        <v>110</v>
      </c>
      <c r="S3" s="74"/>
    </row>
    <row r="4" spans="1:19" ht="45" customHeight="1" x14ac:dyDescent="0.35">
      <c r="A4" s="75" t="s">
        <v>56</v>
      </c>
      <c r="B4" s="75" t="s">
        <v>55</v>
      </c>
      <c r="C4" s="76" t="s">
        <v>54</v>
      </c>
      <c r="D4" s="76" t="s">
        <v>28</v>
      </c>
      <c r="E4" s="76" t="s">
        <v>53</v>
      </c>
      <c r="F4" s="76" t="s">
        <v>108</v>
      </c>
      <c r="G4" s="76" t="s">
        <v>16</v>
      </c>
      <c r="H4" s="76" t="s">
        <v>14</v>
      </c>
      <c r="I4" s="76" t="s">
        <v>51</v>
      </c>
      <c r="J4" s="76" t="s">
        <v>50</v>
      </c>
      <c r="K4" s="75" t="s">
        <v>49</v>
      </c>
      <c r="L4" s="76" t="s">
        <v>81</v>
      </c>
      <c r="M4" s="76" t="s">
        <v>80</v>
      </c>
      <c r="N4" s="76" t="s">
        <v>47</v>
      </c>
      <c r="O4" s="77" t="s">
        <v>46</v>
      </c>
      <c r="P4" s="78"/>
      <c r="Q4" s="79"/>
      <c r="R4" s="76" t="s">
        <v>45</v>
      </c>
      <c r="S4" s="76" t="s">
        <v>44</v>
      </c>
    </row>
    <row r="5" spans="1:19" ht="45" customHeight="1" x14ac:dyDescent="0.35">
      <c r="A5" s="80"/>
      <c r="B5" s="80"/>
      <c r="C5" s="81"/>
      <c r="D5" s="81"/>
      <c r="E5" s="81"/>
      <c r="F5" s="81"/>
      <c r="G5" s="81"/>
      <c r="H5" s="81"/>
      <c r="I5" s="81"/>
      <c r="J5" s="81"/>
      <c r="K5" s="82"/>
      <c r="L5" s="81"/>
      <c r="M5" s="81"/>
      <c r="N5" s="81"/>
      <c r="O5" s="83" t="s">
        <v>79</v>
      </c>
      <c r="P5" s="83" t="s">
        <v>42</v>
      </c>
      <c r="Q5" s="83" t="s">
        <v>41</v>
      </c>
      <c r="R5" s="81"/>
      <c r="S5" s="81"/>
    </row>
    <row r="6" spans="1:19" ht="40" customHeight="1" x14ac:dyDescent="0.35">
      <c r="A6" s="84" t="s">
        <v>107</v>
      </c>
      <c r="B6" s="85" t="s">
        <v>86</v>
      </c>
      <c r="C6" s="85" t="s">
        <v>106</v>
      </c>
      <c r="D6" s="86" t="s">
        <v>60</v>
      </c>
      <c r="E6" s="87" t="s">
        <v>59</v>
      </c>
      <c r="F6" s="86" t="s">
        <v>88</v>
      </c>
      <c r="G6" s="86" t="s">
        <v>34</v>
      </c>
      <c r="H6" s="87" t="s">
        <v>83</v>
      </c>
      <c r="I6" s="88">
        <v>750</v>
      </c>
      <c r="J6" s="36"/>
      <c r="K6" s="37"/>
      <c r="L6" s="37"/>
      <c r="M6" s="37"/>
      <c r="N6" s="89">
        <v>22</v>
      </c>
      <c r="O6" s="90">
        <f t="shared" ref="O6:O14" si="0">P6*L6/100</f>
        <v>0</v>
      </c>
      <c r="P6" s="40"/>
      <c r="Q6" s="90">
        <f t="shared" ref="Q6:Q14" si="1">I6*P6</f>
        <v>0</v>
      </c>
      <c r="R6" s="41"/>
      <c r="S6" s="91" t="s">
        <v>32</v>
      </c>
    </row>
    <row r="7" spans="1:19" ht="40" customHeight="1" x14ac:dyDescent="0.35">
      <c r="A7" s="84" t="s">
        <v>105</v>
      </c>
      <c r="B7" s="85" t="s">
        <v>86</v>
      </c>
      <c r="C7" s="85" t="s">
        <v>104</v>
      </c>
      <c r="D7" s="86" t="s">
        <v>60</v>
      </c>
      <c r="E7" s="87" t="s">
        <v>59</v>
      </c>
      <c r="F7" s="86" t="s">
        <v>103</v>
      </c>
      <c r="G7" s="86" t="s">
        <v>34</v>
      </c>
      <c r="H7" s="87" t="s">
        <v>83</v>
      </c>
      <c r="I7" s="88">
        <v>20000</v>
      </c>
      <c r="J7" s="36"/>
      <c r="K7" s="37"/>
      <c r="L7" s="37"/>
      <c r="M7" s="37"/>
      <c r="N7" s="89">
        <v>22</v>
      </c>
      <c r="O7" s="90">
        <f t="shared" si="0"/>
        <v>0</v>
      </c>
      <c r="P7" s="40"/>
      <c r="Q7" s="90">
        <f t="shared" si="1"/>
        <v>0</v>
      </c>
      <c r="R7" s="41"/>
      <c r="S7" s="91" t="s">
        <v>32</v>
      </c>
    </row>
    <row r="8" spans="1:19" ht="40" customHeight="1" x14ac:dyDescent="0.35">
      <c r="A8" s="84" t="s">
        <v>102</v>
      </c>
      <c r="B8" s="85" t="s">
        <v>86</v>
      </c>
      <c r="C8" s="85" t="s">
        <v>101</v>
      </c>
      <c r="D8" s="86" t="s">
        <v>60</v>
      </c>
      <c r="E8" s="87" t="s">
        <v>59</v>
      </c>
      <c r="F8" s="86" t="s">
        <v>100</v>
      </c>
      <c r="G8" s="86" t="s">
        <v>34</v>
      </c>
      <c r="H8" s="87" t="s">
        <v>83</v>
      </c>
      <c r="I8" s="88">
        <v>750</v>
      </c>
      <c r="J8" s="36"/>
      <c r="K8" s="37"/>
      <c r="L8" s="37"/>
      <c r="M8" s="37"/>
      <c r="N8" s="89">
        <v>20</v>
      </c>
      <c r="O8" s="90">
        <f t="shared" si="0"/>
        <v>0</v>
      </c>
      <c r="P8" s="40"/>
      <c r="Q8" s="90">
        <f t="shared" si="1"/>
        <v>0</v>
      </c>
      <c r="R8" s="41"/>
      <c r="S8" s="91" t="s">
        <v>32</v>
      </c>
    </row>
    <row r="9" spans="1:19" ht="40" customHeight="1" x14ac:dyDescent="0.35">
      <c r="A9" s="84" t="s">
        <v>99</v>
      </c>
      <c r="B9" s="85" t="s">
        <v>86</v>
      </c>
      <c r="C9" s="85" t="s">
        <v>98</v>
      </c>
      <c r="D9" s="86" t="s">
        <v>60</v>
      </c>
      <c r="E9" s="87" t="s">
        <v>59</v>
      </c>
      <c r="F9" s="86" t="s">
        <v>97</v>
      </c>
      <c r="G9" s="86" t="s">
        <v>34</v>
      </c>
      <c r="H9" s="87" t="s">
        <v>83</v>
      </c>
      <c r="I9" s="88">
        <v>10000</v>
      </c>
      <c r="J9" s="36"/>
      <c r="K9" s="37"/>
      <c r="L9" s="37"/>
      <c r="M9" s="37"/>
      <c r="N9" s="89">
        <v>28</v>
      </c>
      <c r="O9" s="90">
        <f t="shared" si="0"/>
        <v>0</v>
      </c>
      <c r="P9" s="40"/>
      <c r="Q9" s="90">
        <f t="shared" si="1"/>
        <v>0</v>
      </c>
      <c r="R9" s="41"/>
      <c r="S9" s="91" t="s">
        <v>32</v>
      </c>
    </row>
    <row r="10" spans="1:19" ht="40" customHeight="1" x14ac:dyDescent="0.35">
      <c r="A10" s="84" t="s">
        <v>96</v>
      </c>
      <c r="B10" s="85" t="s">
        <v>86</v>
      </c>
      <c r="C10" s="85" t="s">
        <v>95</v>
      </c>
      <c r="D10" s="86" t="s">
        <v>60</v>
      </c>
      <c r="E10" s="87" t="s">
        <v>59</v>
      </c>
      <c r="F10" s="86" t="s">
        <v>94</v>
      </c>
      <c r="G10" s="86" t="s">
        <v>34</v>
      </c>
      <c r="H10" s="87" t="s">
        <v>83</v>
      </c>
      <c r="I10" s="88">
        <v>10000</v>
      </c>
      <c r="J10" s="36"/>
      <c r="K10" s="37"/>
      <c r="L10" s="37"/>
      <c r="M10" s="37"/>
      <c r="N10" s="89">
        <v>32</v>
      </c>
      <c r="O10" s="90">
        <f t="shared" si="0"/>
        <v>0</v>
      </c>
      <c r="P10" s="40"/>
      <c r="Q10" s="90">
        <f t="shared" si="1"/>
        <v>0</v>
      </c>
      <c r="R10" s="41"/>
      <c r="S10" s="91" t="s">
        <v>32</v>
      </c>
    </row>
    <row r="11" spans="1:19" ht="40" customHeight="1" x14ac:dyDescent="0.35">
      <c r="A11" s="84" t="s">
        <v>93</v>
      </c>
      <c r="B11" s="85" t="s">
        <v>86</v>
      </c>
      <c r="C11" s="85" t="s">
        <v>92</v>
      </c>
      <c r="D11" s="86" t="s">
        <v>60</v>
      </c>
      <c r="E11" s="87" t="s">
        <v>59</v>
      </c>
      <c r="F11" s="86" t="s">
        <v>88</v>
      </c>
      <c r="G11" s="86" t="s">
        <v>34</v>
      </c>
      <c r="H11" s="87" t="s">
        <v>83</v>
      </c>
      <c r="I11" s="88">
        <v>7500</v>
      </c>
      <c r="J11" s="36"/>
      <c r="K11" s="37"/>
      <c r="L11" s="37"/>
      <c r="M11" s="37"/>
      <c r="N11" s="89">
        <v>50</v>
      </c>
      <c r="O11" s="90">
        <f t="shared" si="0"/>
        <v>0</v>
      </c>
      <c r="P11" s="40"/>
      <c r="Q11" s="90">
        <f t="shared" si="1"/>
        <v>0</v>
      </c>
      <c r="R11" s="41"/>
      <c r="S11" s="91" t="s">
        <v>32</v>
      </c>
    </row>
    <row r="12" spans="1:19" ht="40" customHeight="1" x14ac:dyDescent="0.35">
      <c r="A12" s="84" t="s">
        <v>91</v>
      </c>
      <c r="B12" s="85" t="s">
        <v>86</v>
      </c>
      <c r="C12" s="85" t="s">
        <v>90</v>
      </c>
      <c r="D12" s="86" t="s">
        <v>60</v>
      </c>
      <c r="E12" s="87" t="s">
        <v>59</v>
      </c>
      <c r="F12" s="86" t="s">
        <v>84</v>
      </c>
      <c r="G12" s="86" t="s">
        <v>34</v>
      </c>
      <c r="H12" s="87" t="s">
        <v>83</v>
      </c>
      <c r="I12" s="88">
        <v>3000</v>
      </c>
      <c r="J12" s="36"/>
      <c r="K12" s="37"/>
      <c r="L12" s="37"/>
      <c r="M12" s="37"/>
      <c r="N12" s="89">
        <v>35</v>
      </c>
      <c r="O12" s="90">
        <f t="shared" si="0"/>
        <v>0</v>
      </c>
      <c r="P12" s="40"/>
      <c r="Q12" s="90">
        <f t="shared" si="1"/>
        <v>0</v>
      </c>
      <c r="R12" s="41"/>
      <c r="S12" s="91" t="s">
        <v>32</v>
      </c>
    </row>
    <row r="13" spans="1:19" ht="40" customHeight="1" x14ac:dyDescent="0.35">
      <c r="A13" s="84" t="s">
        <v>89</v>
      </c>
      <c r="B13" s="85" t="s">
        <v>86</v>
      </c>
      <c r="C13" s="85" t="s">
        <v>85</v>
      </c>
      <c r="D13" s="86" t="s">
        <v>60</v>
      </c>
      <c r="E13" s="87" t="s">
        <v>59</v>
      </c>
      <c r="F13" s="86" t="s">
        <v>88</v>
      </c>
      <c r="G13" s="86" t="s">
        <v>34</v>
      </c>
      <c r="H13" s="87" t="s">
        <v>83</v>
      </c>
      <c r="I13" s="88">
        <v>10000</v>
      </c>
      <c r="J13" s="36"/>
      <c r="K13" s="37"/>
      <c r="L13" s="37"/>
      <c r="M13" s="37"/>
      <c r="N13" s="92">
        <v>50</v>
      </c>
      <c r="O13" s="90">
        <f t="shared" si="0"/>
        <v>0</v>
      </c>
      <c r="P13" s="40"/>
      <c r="Q13" s="90">
        <f t="shared" si="1"/>
        <v>0</v>
      </c>
      <c r="R13" s="41"/>
      <c r="S13" s="91" t="s">
        <v>32</v>
      </c>
    </row>
    <row r="14" spans="1:19" ht="40" customHeight="1" x14ac:dyDescent="0.35">
      <c r="A14" s="84" t="s">
        <v>87</v>
      </c>
      <c r="B14" s="85" t="s">
        <v>86</v>
      </c>
      <c r="C14" s="85" t="s">
        <v>85</v>
      </c>
      <c r="D14" s="86" t="s">
        <v>60</v>
      </c>
      <c r="E14" s="87" t="s">
        <v>59</v>
      </c>
      <c r="F14" s="86" t="s">
        <v>84</v>
      </c>
      <c r="G14" s="86" t="s">
        <v>34</v>
      </c>
      <c r="H14" s="87" t="s">
        <v>83</v>
      </c>
      <c r="I14" s="88">
        <v>750</v>
      </c>
      <c r="J14" s="36"/>
      <c r="K14" s="37"/>
      <c r="L14" s="37"/>
      <c r="M14" s="37"/>
      <c r="N14" s="92">
        <v>60</v>
      </c>
      <c r="O14" s="90">
        <f t="shared" si="0"/>
        <v>0</v>
      </c>
      <c r="P14" s="40"/>
      <c r="Q14" s="90">
        <f t="shared" si="1"/>
        <v>0</v>
      </c>
      <c r="R14" s="41"/>
      <c r="S14" s="91" t="s">
        <v>32</v>
      </c>
    </row>
    <row r="15" spans="1:19" ht="30" customHeight="1" x14ac:dyDescent="0.35">
      <c r="A15" s="75" t="s">
        <v>56</v>
      </c>
      <c r="B15" s="75" t="s">
        <v>55</v>
      </c>
      <c r="C15" s="76" t="s">
        <v>54</v>
      </c>
      <c r="D15" s="76" t="s">
        <v>28</v>
      </c>
      <c r="E15" s="76" t="s">
        <v>53</v>
      </c>
      <c r="F15" s="76" t="s">
        <v>82</v>
      </c>
      <c r="G15" s="76" t="s">
        <v>16</v>
      </c>
      <c r="H15" s="76" t="s">
        <v>14</v>
      </c>
      <c r="I15" s="76" t="s">
        <v>51</v>
      </c>
      <c r="J15" s="76" t="s">
        <v>50</v>
      </c>
      <c r="K15" s="75" t="s">
        <v>49</v>
      </c>
      <c r="L15" s="76" t="s">
        <v>81</v>
      </c>
      <c r="M15" s="76" t="s">
        <v>80</v>
      </c>
      <c r="N15" s="76" t="s">
        <v>47</v>
      </c>
      <c r="O15" s="77" t="s">
        <v>46</v>
      </c>
      <c r="P15" s="78"/>
      <c r="Q15" s="79"/>
      <c r="R15" s="76" t="s">
        <v>45</v>
      </c>
      <c r="S15" s="76" t="s">
        <v>44</v>
      </c>
    </row>
    <row r="16" spans="1:19" ht="30" customHeight="1" x14ac:dyDescent="0.35">
      <c r="A16" s="80"/>
      <c r="B16" s="80"/>
      <c r="C16" s="81"/>
      <c r="D16" s="81"/>
      <c r="E16" s="81"/>
      <c r="F16" s="81"/>
      <c r="G16" s="81"/>
      <c r="H16" s="81"/>
      <c r="I16" s="81"/>
      <c r="J16" s="81"/>
      <c r="K16" s="82"/>
      <c r="L16" s="81"/>
      <c r="M16" s="81"/>
      <c r="N16" s="81"/>
      <c r="O16" s="83" t="s">
        <v>79</v>
      </c>
      <c r="P16" s="83" t="s">
        <v>42</v>
      </c>
      <c r="Q16" s="83" t="s">
        <v>41</v>
      </c>
      <c r="R16" s="81"/>
      <c r="S16" s="81"/>
    </row>
    <row r="17" spans="1:19" ht="40" customHeight="1" x14ac:dyDescent="0.35">
      <c r="A17" s="84" t="s">
        <v>78</v>
      </c>
      <c r="B17" s="85" t="s">
        <v>62</v>
      </c>
      <c r="C17" s="85" t="s">
        <v>74</v>
      </c>
      <c r="D17" s="86" t="s">
        <v>60</v>
      </c>
      <c r="E17" s="87" t="s">
        <v>59</v>
      </c>
      <c r="F17" s="86" t="s">
        <v>67</v>
      </c>
      <c r="G17" s="86" t="s">
        <v>34</v>
      </c>
      <c r="H17" s="87" t="s">
        <v>57</v>
      </c>
      <c r="I17" s="88">
        <v>4500</v>
      </c>
      <c r="J17" s="36"/>
      <c r="K17" s="37"/>
      <c r="L17" s="38"/>
      <c r="M17" s="37"/>
      <c r="N17" s="89">
        <v>17</v>
      </c>
      <c r="O17" s="90">
        <f t="shared" ref="O17:O25" si="2">P17*L17/100</f>
        <v>0</v>
      </c>
      <c r="P17" s="40"/>
      <c r="Q17" s="90">
        <f t="shared" ref="Q17:Q25" si="3">I17*P17</f>
        <v>0</v>
      </c>
      <c r="R17" s="41"/>
      <c r="S17" s="91" t="s">
        <v>32</v>
      </c>
    </row>
    <row r="18" spans="1:19" ht="40" customHeight="1" x14ac:dyDescent="0.35">
      <c r="A18" s="84" t="s">
        <v>77</v>
      </c>
      <c r="B18" s="85" t="s">
        <v>62</v>
      </c>
      <c r="C18" s="85" t="s">
        <v>76</v>
      </c>
      <c r="D18" s="86" t="s">
        <v>60</v>
      </c>
      <c r="E18" s="87" t="s">
        <v>59</v>
      </c>
      <c r="F18" s="86" t="s">
        <v>64</v>
      </c>
      <c r="G18" s="86" t="s">
        <v>34</v>
      </c>
      <c r="H18" s="87" t="s">
        <v>57</v>
      </c>
      <c r="I18" s="88">
        <v>9000</v>
      </c>
      <c r="J18" s="36"/>
      <c r="K18" s="37"/>
      <c r="L18" s="37"/>
      <c r="M18" s="37"/>
      <c r="N18" s="89">
        <v>17</v>
      </c>
      <c r="O18" s="90">
        <f t="shared" si="2"/>
        <v>0</v>
      </c>
      <c r="P18" s="40"/>
      <c r="Q18" s="90">
        <f t="shared" si="3"/>
        <v>0</v>
      </c>
      <c r="R18" s="41"/>
      <c r="S18" s="91" t="s">
        <v>32</v>
      </c>
    </row>
    <row r="19" spans="1:19" ht="40" customHeight="1" x14ac:dyDescent="0.35">
      <c r="A19" s="84" t="s">
        <v>75</v>
      </c>
      <c r="B19" s="85" t="s">
        <v>62</v>
      </c>
      <c r="C19" s="85" t="s">
        <v>74</v>
      </c>
      <c r="D19" s="86" t="s">
        <v>60</v>
      </c>
      <c r="E19" s="87" t="s">
        <v>59</v>
      </c>
      <c r="F19" s="86" t="s">
        <v>58</v>
      </c>
      <c r="G19" s="86" t="s">
        <v>34</v>
      </c>
      <c r="H19" s="87" t="s">
        <v>57</v>
      </c>
      <c r="I19" s="88">
        <v>1500</v>
      </c>
      <c r="J19" s="36"/>
      <c r="K19" s="37"/>
      <c r="L19" s="37"/>
      <c r="M19" s="37"/>
      <c r="N19" s="89">
        <v>20</v>
      </c>
      <c r="O19" s="90">
        <f t="shared" si="2"/>
        <v>0</v>
      </c>
      <c r="P19" s="40"/>
      <c r="Q19" s="90">
        <f t="shared" si="3"/>
        <v>0</v>
      </c>
      <c r="R19" s="41"/>
      <c r="S19" s="91" t="s">
        <v>32</v>
      </c>
    </row>
    <row r="20" spans="1:19" ht="40" customHeight="1" x14ac:dyDescent="0.35">
      <c r="A20" s="84" t="s">
        <v>73</v>
      </c>
      <c r="B20" s="85" t="s">
        <v>62</v>
      </c>
      <c r="C20" s="85" t="s">
        <v>69</v>
      </c>
      <c r="D20" s="86" t="s">
        <v>60</v>
      </c>
      <c r="E20" s="87" t="s">
        <v>59</v>
      </c>
      <c r="F20" s="86" t="s">
        <v>67</v>
      </c>
      <c r="G20" s="86" t="s">
        <v>34</v>
      </c>
      <c r="H20" s="87" t="s">
        <v>57</v>
      </c>
      <c r="I20" s="88">
        <v>4500</v>
      </c>
      <c r="J20" s="39"/>
      <c r="K20" s="37"/>
      <c r="L20" s="38"/>
      <c r="M20" s="38"/>
      <c r="N20" s="89">
        <v>25</v>
      </c>
      <c r="O20" s="90">
        <f t="shared" si="2"/>
        <v>0</v>
      </c>
      <c r="P20" s="40"/>
      <c r="Q20" s="90">
        <f t="shared" si="3"/>
        <v>0</v>
      </c>
      <c r="R20" s="41"/>
      <c r="S20" s="91" t="s">
        <v>32</v>
      </c>
    </row>
    <row r="21" spans="1:19" ht="40" customHeight="1" x14ac:dyDescent="0.35">
      <c r="A21" s="84" t="s">
        <v>72</v>
      </c>
      <c r="B21" s="85" t="s">
        <v>62</v>
      </c>
      <c r="C21" s="85" t="s">
        <v>71</v>
      </c>
      <c r="D21" s="86" t="s">
        <v>60</v>
      </c>
      <c r="E21" s="87" t="s">
        <v>59</v>
      </c>
      <c r="F21" s="86" t="s">
        <v>64</v>
      </c>
      <c r="G21" s="86" t="s">
        <v>34</v>
      </c>
      <c r="H21" s="87" t="s">
        <v>57</v>
      </c>
      <c r="I21" s="88">
        <v>3000</v>
      </c>
      <c r="J21" s="36"/>
      <c r="K21" s="37"/>
      <c r="L21" s="37"/>
      <c r="M21" s="37"/>
      <c r="N21" s="89">
        <v>30</v>
      </c>
      <c r="O21" s="90">
        <f t="shared" si="2"/>
        <v>0</v>
      </c>
      <c r="P21" s="40"/>
      <c r="Q21" s="90">
        <f t="shared" si="3"/>
        <v>0</v>
      </c>
      <c r="R21" s="41"/>
      <c r="S21" s="91" t="s">
        <v>32</v>
      </c>
    </row>
    <row r="22" spans="1:19" ht="40" customHeight="1" x14ac:dyDescent="0.35">
      <c r="A22" s="84" t="s">
        <v>70</v>
      </c>
      <c r="B22" s="85" t="s">
        <v>62</v>
      </c>
      <c r="C22" s="85" t="s">
        <v>69</v>
      </c>
      <c r="D22" s="86" t="s">
        <v>60</v>
      </c>
      <c r="E22" s="87" t="s">
        <v>59</v>
      </c>
      <c r="F22" s="86" t="s">
        <v>58</v>
      </c>
      <c r="G22" s="86" t="s">
        <v>34</v>
      </c>
      <c r="H22" s="87" t="s">
        <v>57</v>
      </c>
      <c r="I22" s="88">
        <v>800</v>
      </c>
      <c r="J22" s="36"/>
      <c r="K22" s="37"/>
      <c r="L22" s="37"/>
      <c r="M22" s="37"/>
      <c r="N22" s="89">
        <v>34</v>
      </c>
      <c r="O22" s="90">
        <f t="shared" si="2"/>
        <v>0</v>
      </c>
      <c r="P22" s="40"/>
      <c r="Q22" s="90">
        <f t="shared" si="3"/>
        <v>0</v>
      </c>
      <c r="R22" s="41"/>
      <c r="S22" s="91" t="s">
        <v>32</v>
      </c>
    </row>
    <row r="23" spans="1:19" ht="40" customHeight="1" x14ac:dyDescent="0.35">
      <c r="A23" s="84" t="s">
        <v>68</v>
      </c>
      <c r="B23" s="85" t="s">
        <v>62</v>
      </c>
      <c r="C23" s="85" t="s">
        <v>65</v>
      </c>
      <c r="D23" s="86" t="s">
        <v>60</v>
      </c>
      <c r="E23" s="87" t="s">
        <v>59</v>
      </c>
      <c r="F23" s="86" t="s">
        <v>67</v>
      </c>
      <c r="G23" s="86" t="s">
        <v>34</v>
      </c>
      <c r="H23" s="87" t="s">
        <v>57</v>
      </c>
      <c r="I23" s="88">
        <v>12000</v>
      </c>
      <c r="J23" s="36"/>
      <c r="K23" s="37"/>
      <c r="L23" s="37"/>
      <c r="M23" s="38"/>
      <c r="N23" s="89">
        <v>30</v>
      </c>
      <c r="O23" s="90">
        <f t="shared" si="2"/>
        <v>0</v>
      </c>
      <c r="P23" s="40"/>
      <c r="Q23" s="90">
        <f t="shared" si="3"/>
        <v>0</v>
      </c>
      <c r="R23" s="41"/>
      <c r="S23" s="91" t="s">
        <v>32</v>
      </c>
    </row>
    <row r="24" spans="1:19" ht="40" customHeight="1" x14ac:dyDescent="0.35">
      <c r="A24" s="84" t="s">
        <v>66</v>
      </c>
      <c r="B24" s="85" t="s">
        <v>62</v>
      </c>
      <c r="C24" s="85" t="s">
        <v>65</v>
      </c>
      <c r="D24" s="86" t="s">
        <v>60</v>
      </c>
      <c r="E24" s="87" t="s">
        <v>59</v>
      </c>
      <c r="F24" s="86" t="s">
        <v>64</v>
      </c>
      <c r="G24" s="86" t="s">
        <v>34</v>
      </c>
      <c r="H24" s="87" t="s">
        <v>57</v>
      </c>
      <c r="I24" s="88">
        <v>900</v>
      </c>
      <c r="J24" s="36"/>
      <c r="K24" s="37"/>
      <c r="L24" s="37"/>
      <c r="M24" s="37"/>
      <c r="N24" s="89">
        <v>33</v>
      </c>
      <c r="O24" s="90">
        <f t="shared" si="2"/>
        <v>0</v>
      </c>
      <c r="P24" s="40"/>
      <c r="Q24" s="90">
        <f t="shared" si="3"/>
        <v>0</v>
      </c>
      <c r="R24" s="41"/>
      <c r="S24" s="91" t="s">
        <v>32</v>
      </c>
    </row>
    <row r="25" spans="1:19" ht="40" customHeight="1" x14ac:dyDescent="0.35">
      <c r="A25" s="84" t="s">
        <v>63</v>
      </c>
      <c r="B25" s="85" t="s">
        <v>62</v>
      </c>
      <c r="C25" s="85" t="s">
        <v>61</v>
      </c>
      <c r="D25" s="86" t="s">
        <v>60</v>
      </c>
      <c r="E25" s="87" t="s">
        <v>59</v>
      </c>
      <c r="F25" s="86" t="s">
        <v>58</v>
      </c>
      <c r="G25" s="86" t="s">
        <v>34</v>
      </c>
      <c r="H25" s="87" t="s">
        <v>57</v>
      </c>
      <c r="I25" s="88">
        <v>1200</v>
      </c>
      <c r="J25" s="36"/>
      <c r="K25" s="37"/>
      <c r="L25" s="37"/>
      <c r="M25" s="37"/>
      <c r="N25" s="89">
        <v>35</v>
      </c>
      <c r="O25" s="90">
        <f t="shared" si="2"/>
        <v>0</v>
      </c>
      <c r="P25" s="40"/>
      <c r="Q25" s="90">
        <f t="shared" si="3"/>
        <v>0</v>
      </c>
      <c r="R25" s="41"/>
      <c r="S25" s="91" t="s">
        <v>32</v>
      </c>
    </row>
    <row r="26" spans="1:19" ht="30" customHeight="1" x14ac:dyDescent="0.35">
      <c r="A26" s="75" t="s">
        <v>56</v>
      </c>
      <c r="B26" s="75" t="s">
        <v>55</v>
      </c>
      <c r="C26" s="76" t="s">
        <v>54</v>
      </c>
      <c r="D26" s="76" t="s">
        <v>28</v>
      </c>
      <c r="E26" s="76" t="s">
        <v>53</v>
      </c>
      <c r="F26" s="76" t="s">
        <v>52</v>
      </c>
      <c r="G26" s="76" t="s">
        <v>16</v>
      </c>
      <c r="H26" s="76" t="s">
        <v>14</v>
      </c>
      <c r="I26" s="76" t="s">
        <v>51</v>
      </c>
      <c r="J26" s="76" t="s">
        <v>50</v>
      </c>
      <c r="K26" s="75" t="s">
        <v>49</v>
      </c>
      <c r="L26" s="93" t="s">
        <v>48</v>
      </c>
      <c r="M26" s="94"/>
      <c r="N26" s="76" t="s">
        <v>47</v>
      </c>
      <c r="O26" s="77" t="s">
        <v>46</v>
      </c>
      <c r="P26" s="78"/>
      <c r="Q26" s="79"/>
      <c r="R26" s="76" t="s">
        <v>45</v>
      </c>
      <c r="S26" s="76" t="s">
        <v>44</v>
      </c>
    </row>
    <row r="27" spans="1:19" ht="30" customHeight="1" x14ac:dyDescent="0.35">
      <c r="A27" s="80"/>
      <c r="B27" s="80"/>
      <c r="C27" s="81"/>
      <c r="D27" s="81"/>
      <c r="E27" s="81"/>
      <c r="F27" s="81"/>
      <c r="G27" s="81"/>
      <c r="H27" s="81"/>
      <c r="I27" s="81"/>
      <c r="J27" s="81"/>
      <c r="K27" s="82"/>
      <c r="L27" s="95"/>
      <c r="M27" s="96"/>
      <c r="N27" s="81"/>
      <c r="O27" s="83" t="s">
        <v>43</v>
      </c>
      <c r="P27" s="83" t="s">
        <v>42</v>
      </c>
      <c r="Q27" s="83" t="s">
        <v>41</v>
      </c>
      <c r="R27" s="81"/>
      <c r="S27" s="81"/>
    </row>
    <row r="28" spans="1:19" ht="40" customHeight="1" x14ac:dyDescent="0.35">
      <c r="A28" s="84" t="s">
        <v>40</v>
      </c>
      <c r="B28" s="85" t="s">
        <v>39</v>
      </c>
      <c r="C28" s="85" t="s">
        <v>38</v>
      </c>
      <c r="D28" s="86" t="s">
        <v>37</v>
      </c>
      <c r="E28" s="87" t="s">
        <v>36</v>
      </c>
      <c r="F28" s="87" t="s">
        <v>35</v>
      </c>
      <c r="G28" s="86" t="s">
        <v>34</v>
      </c>
      <c r="H28" s="87" t="s">
        <v>33</v>
      </c>
      <c r="I28" s="88">
        <v>5000</v>
      </c>
      <c r="J28" s="36"/>
      <c r="K28" s="37"/>
      <c r="L28" s="52"/>
      <c r="M28" s="53"/>
      <c r="N28" s="89">
        <v>210</v>
      </c>
      <c r="O28" s="90">
        <f>P28*L28/1000</f>
        <v>0</v>
      </c>
      <c r="P28" s="40"/>
      <c r="Q28" s="90">
        <f>I28*P28</f>
        <v>0</v>
      </c>
      <c r="R28" s="41"/>
      <c r="S28" s="91" t="s">
        <v>32</v>
      </c>
    </row>
    <row r="29" spans="1:19" ht="11.5" customHeight="1" thickBot="1" x14ac:dyDescent="0.4">
      <c r="A29" s="97"/>
      <c r="B29" s="98"/>
      <c r="C29" s="98"/>
      <c r="D29" s="99"/>
      <c r="E29" s="97"/>
      <c r="F29" s="97"/>
      <c r="G29" s="99"/>
      <c r="H29" s="97"/>
      <c r="I29" s="98"/>
      <c r="J29" s="100"/>
      <c r="K29" s="100"/>
      <c r="L29" s="101"/>
      <c r="M29" s="101"/>
      <c r="N29" s="102"/>
      <c r="O29" s="102"/>
      <c r="P29" s="103"/>
      <c r="Q29" s="102"/>
      <c r="R29" s="45"/>
    </row>
    <row r="30" spans="1:19" ht="28.75" customHeight="1" thickBot="1" x14ac:dyDescent="0.4">
      <c r="A30" s="104" t="s">
        <v>31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6"/>
      <c r="Q30" s="107">
        <f>SUM(Q6:Q14,Q17:Q25,Q28)</f>
        <v>0</v>
      </c>
    </row>
    <row r="32" spans="1:19" ht="29.25" customHeight="1" x14ac:dyDescent="0.35">
      <c r="A32" s="108" t="s">
        <v>30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</row>
    <row r="33" spans="1:18" ht="15" thickBot="1" x14ac:dyDescent="0.4"/>
    <row r="34" spans="1:18" x14ac:dyDescent="0.35">
      <c r="A34" s="109" t="s">
        <v>29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1"/>
    </row>
    <row r="35" spans="1:18" x14ac:dyDescent="0.35">
      <c r="A35" s="112"/>
      <c r="B35" s="113" t="s">
        <v>28</v>
      </c>
      <c r="C35" s="114" t="s">
        <v>27</v>
      </c>
      <c r="D35" s="114"/>
      <c r="E35" s="115" t="s">
        <v>26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6"/>
    </row>
    <row r="36" spans="1:18" x14ac:dyDescent="0.35">
      <c r="A36" s="117"/>
      <c r="B36" s="118" t="s">
        <v>25</v>
      </c>
      <c r="C36" s="119" t="s">
        <v>24</v>
      </c>
      <c r="D36" s="119"/>
      <c r="E36" s="120" t="s">
        <v>23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21"/>
    </row>
    <row r="37" spans="1:18" x14ac:dyDescent="0.35">
      <c r="A37" s="112"/>
      <c r="B37" s="113" t="s">
        <v>22</v>
      </c>
      <c r="C37" s="114" t="s">
        <v>21</v>
      </c>
      <c r="D37" s="114"/>
      <c r="E37" s="115" t="s">
        <v>20</v>
      </c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6"/>
    </row>
    <row r="38" spans="1:18" x14ac:dyDescent="0.35">
      <c r="A38" s="117"/>
      <c r="B38" s="118" t="s">
        <v>19</v>
      </c>
      <c r="C38" s="119" t="s">
        <v>18</v>
      </c>
      <c r="D38" s="119"/>
      <c r="E38" s="120" t="s">
        <v>17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21"/>
    </row>
    <row r="39" spans="1:18" x14ac:dyDescent="0.35">
      <c r="A39" s="112"/>
      <c r="B39" s="113" t="s">
        <v>16</v>
      </c>
      <c r="C39" s="114" t="s">
        <v>15</v>
      </c>
      <c r="D39" s="114"/>
      <c r="E39" s="115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6"/>
    </row>
    <row r="40" spans="1:18" x14ac:dyDescent="0.35">
      <c r="A40" s="117"/>
      <c r="B40" s="118" t="s">
        <v>14</v>
      </c>
      <c r="C40" s="119" t="s">
        <v>13</v>
      </c>
      <c r="D40" s="119"/>
      <c r="E40" s="120" t="s">
        <v>12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21"/>
    </row>
    <row r="41" spans="1:18" x14ac:dyDescent="0.35">
      <c r="A41" s="112"/>
      <c r="B41" s="113" t="s">
        <v>11</v>
      </c>
      <c r="C41" s="114" t="s">
        <v>10</v>
      </c>
      <c r="D41" s="114"/>
      <c r="E41" s="115" t="s">
        <v>9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6"/>
    </row>
    <row r="42" spans="1:18" x14ac:dyDescent="0.35">
      <c r="A42" s="117"/>
      <c r="B42" s="118" t="s">
        <v>8</v>
      </c>
      <c r="C42" s="119" t="s">
        <v>7</v>
      </c>
      <c r="D42" s="119"/>
      <c r="E42" s="120" t="s">
        <v>6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21"/>
    </row>
    <row r="43" spans="1:18" x14ac:dyDescent="0.35">
      <c r="A43" s="112"/>
      <c r="B43" s="113" t="s">
        <v>5</v>
      </c>
      <c r="C43" s="114" t="s">
        <v>4</v>
      </c>
      <c r="D43" s="114"/>
      <c r="E43" s="115" t="s">
        <v>3</v>
      </c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6"/>
    </row>
    <row r="44" spans="1:18" x14ac:dyDescent="0.35">
      <c r="A44" s="117"/>
      <c r="B44" s="118" t="s">
        <v>2</v>
      </c>
      <c r="C44" s="119" t="s">
        <v>1</v>
      </c>
      <c r="D44" s="119"/>
      <c r="E44" s="120" t="s">
        <v>0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21"/>
    </row>
    <row r="45" spans="1:18" ht="15" thickBot="1" x14ac:dyDescent="0.4">
      <c r="A45" s="122"/>
      <c r="B45" s="123"/>
      <c r="C45" s="124"/>
      <c r="D45" s="124"/>
      <c r="E45" s="125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6"/>
    </row>
    <row r="47" spans="1:18" x14ac:dyDescent="0.35">
      <c r="N47" s="127"/>
    </row>
  </sheetData>
  <sheetProtection algorithmName="SHA-512" hashValue="KYOOgQPcDcwA28EaLlMzfRMfqft1+jmBVuzXxzhpJvNojl7MGc+6u1ShL03IpQwZD5xhO3uiUym9jHigwf2zbg==" saltValue="QoyqJ3WOIeHB2efUNDmAjg==" spinCount="100000" sheet="1" objects="1" scenarios="1"/>
  <mergeCells count="53">
    <mergeCell ref="H4:H5"/>
    <mergeCell ref="I4:I5"/>
    <mergeCell ref="C4:C5"/>
    <mergeCell ref="D4:D5"/>
    <mergeCell ref="E4:E5"/>
    <mergeCell ref="F4:F5"/>
    <mergeCell ref="G4:G5"/>
    <mergeCell ref="R4:R5"/>
    <mergeCell ref="S4:S5"/>
    <mergeCell ref="A15:A16"/>
    <mergeCell ref="B15:B16"/>
    <mergeCell ref="C15:C16"/>
    <mergeCell ref="D15:D16"/>
    <mergeCell ref="E15:E16"/>
    <mergeCell ref="F15:F16"/>
    <mergeCell ref="J4:J5"/>
    <mergeCell ref="K4:K5"/>
    <mergeCell ref="L4:L5"/>
    <mergeCell ref="M4:M5"/>
    <mergeCell ref="N4:N5"/>
    <mergeCell ref="O4:Q4"/>
    <mergeCell ref="A4:A5"/>
    <mergeCell ref="B4:B5"/>
    <mergeCell ref="O15:Q15"/>
    <mergeCell ref="R15:R16"/>
    <mergeCell ref="S15:S16"/>
    <mergeCell ref="G15:G16"/>
    <mergeCell ref="H15:H16"/>
    <mergeCell ref="I15:I16"/>
    <mergeCell ref="J15:J16"/>
    <mergeCell ref="K15:K16"/>
    <mergeCell ref="L15:L16"/>
    <mergeCell ref="G26:G27"/>
    <mergeCell ref="H26:H27"/>
    <mergeCell ref="I26:I27"/>
    <mergeCell ref="M15:M16"/>
    <mergeCell ref="N15:N16"/>
    <mergeCell ref="S26:S27"/>
    <mergeCell ref="L28:M28"/>
    <mergeCell ref="A30:P30"/>
    <mergeCell ref="A32:R32"/>
    <mergeCell ref="J26:J27"/>
    <mergeCell ref="K26:K27"/>
    <mergeCell ref="L26:M27"/>
    <mergeCell ref="N26:N27"/>
    <mergeCell ref="O26:Q26"/>
    <mergeCell ref="R26:R27"/>
    <mergeCell ref="A26:A27"/>
    <mergeCell ref="B26:B27"/>
    <mergeCell ref="C26:C27"/>
    <mergeCell ref="D26:D27"/>
    <mergeCell ref="E26:E27"/>
    <mergeCell ref="F26:F27"/>
  </mergeCells>
  <dataValidations count="2">
    <dataValidation type="decimal" allowBlank="1" showInputMessage="1" showErrorMessage="1" errorTitle="POZOR" error="cena překročena" promptTitle="UPOZORNĚNÍ" prompt="zadejte hodnotu do MAX ceny uvedené ve sloupci N" sqref="P28 P6:P14 P17:P25">
      <formula1>0.01</formula1>
      <formula2>N6</formula2>
    </dataValidation>
    <dataValidation type="decimal" allowBlank="1" showInputMessage="1" showErrorMessage="1" errorTitle="POZOR" error="cena překročena" promptTitle="UPOZORNĚNÍ" prompt="zadejte hodnotu od 0 do MAX ceny uvedené ve sloupci M" sqref="P29">
      <formula1>0</formula1>
      <formula2>N29</formula2>
    </dataValidation>
  </dataValidations>
  <pageMargins left="0.70866141732283472" right="0.70866141732283472" top="0.27559055118110237" bottom="0.23622047244094491" header="0.19685039370078741" footer="0.15748031496062992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47"/>
  <sheetViews>
    <sheetView topLeftCell="D1" zoomScale="85" zoomScaleNormal="85" workbookViewId="0">
      <selection activeCell="T2" sqref="T2"/>
    </sheetView>
  </sheetViews>
  <sheetFormatPr defaultColWidth="8.54296875" defaultRowHeight="14.5" x14ac:dyDescent="0.35"/>
  <cols>
    <col min="1" max="1" width="9.54296875" customWidth="1"/>
    <col min="2" max="2" width="14.453125" customWidth="1"/>
    <col min="3" max="3" width="48.1796875" customWidth="1"/>
    <col min="4" max="4" width="8.453125" customWidth="1"/>
    <col min="8" max="8" width="10.54296875" customWidth="1"/>
    <col min="9" max="9" width="11" customWidth="1"/>
    <col min="10" max="10" width="38.1796875" customWidth="1"/>
    <col min="11" max="11" width="17.26953125" customWidth="1"/>
    <col min="12" max="13" width="10.81640625" customWidth="1"/>
    <col min="14" max="14" width="15.81640625" customWidth="1"/>
    <col min="15" max="15" width="12" customWidth="1"/>
    <col min="16" max="16" width="11.81640625" customWidth="1"/>
    <col min="17" max="17" width="21.453125" customWidth="1"/>
    <col min="18" max="18" width="11.81640625" customWidth="1"/>
    <col min="19" max="19" width="15" customWidth="1"/>
    <col min="20" max="20" width="19.7265625" customWidth="1"/>
    <col min="21" max="21" width="12" customWidth="1"/>
    <col min="22" max="22" width="11.54296875" customWidth="1"/>
    <col min="23" max="23" width="15.453125" customWidth="1"/>
  </cols>
  <sheetData>
    <row r="1" spans="1:23" x14ac:dyDescent="0.35">
      <c r="S1" s="35"/>
    </row>
    <row r="2" spans="1:23" ht="24" customHeight="1" x14ac:dyDescent="0.55000000000000004">
      <c r="A2" s="34" t="s">
        <v>109</v>
      </c>
      <c r="S2" s="35"/>
    </row>
    <row r="3" spans="1:23" ht="30" customHeight="1" x14ac:dyDescent="0.55000000000000004">
      <c r="A3" s="34" t="s">
        <v>110</v>
      </c>
      <c r="J3" s="70" t="s">
        <v>129</v>
      </c>
      <c r="K3" s="70"/>
      <c r="L3" s="70"/>
      <c r="M3" s="70"/>
      <c r="P3" s="46" t="s">
        <v>130</v>
      </c>
    </row>
    <row r="4" spans="1:23" ht="20.149999999999999" customHeight="1" x14ac:dyDescent="0.35">
      <c r="A4" s="58" t="s">
        <v>56</v>
      </c>
      <c r="B4" s="58" t="s">
        <v>55</v>
      </c>
      <c r="C4" s="50" t="s">
        <v>54</v>
      </c>
      <c r="D4" s="50" t="s">
        <v>28</v>
      </c>
      <c r="E4" s="50" t="s">
        <v>53</v>
      </c>
      <c r="F4" s="50" t="s">
        <v>108</v>
      </c>
      <c r="G4" s="50" t="s">
        <v>16</v>
      </c>
      <c r="H4" s="50" t="s">
        <v>14</v>
      </c>
      <c r="I4" s="50" t="s">
        <v>51</v>
      </c>
      <c r="J4" s="50" t="s">
        <v>50</v>
      </c>
      <c r="K4" s="58" t="s">
        <v>49</v>
      </c>
      <c r="L4" s="50" t="s">
        <v>81</v>
      </c>
      <c r="M4" s="50" t="s">
        <v>80</v>
      </c>
      <c r="N4" s="50" t="s">
        <v>47</v>
      </c>
      <c r="O4" s="64" t="s">
        <v>46</v>
      </c>
      <c r="P4" s="65"/>
      <c r="Q4" s="66"/>
      <c r="R4" s="50" t="s">
        <v>45</v>
      </c>
      <c r="S4" s="50" t="s">
        <v>44</v>
      </c>
      <c r="T4" s="68" t="s">
        <v>134</v>
      </c>
      <c r="U4" s="68" t="s">
        <v>133</v>
      </c>
      <c r="V4" s="68" t="s">
        <v>42</v>
      </c>
      <c r="W4" s="68" t="s">
        <v>131</v>
      </c>
    </row>
    <row r="5" spans="1:23" ht="30.75" customHeight="1" x14ac:dyDescent="0.35">
      <c r="A5" s="67"/>
      <c r="B5" s="67"/>
      <c r="C5" s="51"/>
      <c r="D5" s="51"/>
      <c r="E5" s="51"/>
      <c r="F5" s="51"/>
      <c r="G5" s="51"/>
      <c r="H5" s="51"/>
      <c r="I5" s="51"/>
      <c r="J5" s="51"/>
      <c r="K5" s="59"/>
      <c r="L5" s="51"/>
      <c r="M5" s="51"/>
      <c r="N5" s="51"/>
      <c r="O5" s="33" t="s">
        <v>79</v>
      </c>
      <c r="P5" s="33" t="s">
        <v>42</v>
      </c>
      <c r="Q5" s="33" t="s">
        <v>41</v>
      </c>
      <c r="R5" s="51"/>
      <c r="S5" s="51"/>
      <c r="T5" s="69"/>
      <c r="U5" s="69"/>
      <c r="V5" s="69"/>
      <c r="W5" s="69"/>
    </row>
    <row r="6" spans="1:23" ht="40" customHeight="1" x14ac:dyDescent="0.35">
      <c r="A6" s="32" t="s">
        <v>107</v>
      </c>
      <c r="B6" s="31" t="s">
        <v>86</v>
      </c>
      <c r="C6" s="31" t="s">
        <v>106</v>
      </c>
      <c r="D6" s="30" t="s">
        <v>60</v>
      </c>
      <c r="E6" s="29" t="s">
        <v>59</v>
      </c>
      <c r="F6" s="30" t="s">
        <v>88</v>
      </c>
      <c r="G6" s="30" t="s">
        <v>34</v>
      </c>
      <c r="H6" s="29" t="s">
        <v>83</v>
      </c>
      <c r="I6" s="28">
        <v>150</v>
      </c>
      <c r="J6" s="36" t="s">
        <v>111</v>
      </c>
      <c r="K6" s="37">
        <v>1060512</v>
      </c>
      <c r="L6" s="37">
        <v>36</v>
      </c>
      <c r="M6" s="37">
        <v>64</v>
      </c>
      <c r="N6" s="27">
        <v>33.39</v>
      </c>
      <c r="O6" s="26">
        <f t="shared" ref="O6:O14" si="0">P6*L6/100</f>
        <v>4.4783999999999997</v>
      </c>
      <c r="P6" s="40">
        <v>12.44</v>
      </c>
      <c r="Q6" s="26">
        <f t="shared" ref="Q6:Q14" si="1">I6*P6</f>
        <v>1866</v>
      </c>
      <c r="R6" s="41">
        <v>0.21</v>
      </c>
      <c r="S6" s="25" t="s">
        <v>32</v>
      </c>
      <c r="T6" s="49">
        <v>7.48</v>
      </c>
      <c r="U6" s="25">
        <v>36</v>
      </c>
      <c r="V6" s="47">
        <f>100/U6*T6</f>
        <v>20.777777777777779</v>
      </c>
      <c r="W6" s="25">
        <v>9800333</v>
      </c>
    </row>
    <row r="7" spans="1:23" ht="40" customHeight="1" x14ac:dyDescent="0.35">
      <c r="A7" s="32" t="s">
        <v>105</v>
      </c>
      <c r="B7" s="31" t="s">
        <v>86</v>
      </c>
      <c r="C7" s="31" t="s">
        <v>104</v>
      </c>
      <c r="D7" s="30" t="s">
        <v>60</v>
      </c>
      <c r="E7" s="29" t="s">
        <v>59</v>
      </c>
      <c r="F7" s="30" t="s">
        <v>103</v>
      </c>
      <c r="G7" s="30" t="s">
        <v>34</v>
      </c>
      <c r="H7" s="29" t="s">
        <v>83</v>
      </c>
      <c r="I7" s="28">
        <v>7050</v>
      </c>
      <c r="J7" s="36" t="s">
        <v>111</v>
      </c>
      <c r="K7" s="37">
        <v>1060512</v>
      </c>
      <c r="L7" s="37">
        <v>36</v>
      </c>
      <c r="M7" s="37">
        <v>64</v>
      </c>
      <c r="N7" s="27">
        <v>16.489999999999998</v>
      </c>
      <c r="O7" s="26">
        <f t="shared" si="0"/>
        <v>4.4783999999999997</v>
      </c>
      <c r="P7" s="40">
        <v>12.44</v>
      </c>
      <c r="Q7" s="26">
        <f t="shared" si="1"/>
        <v>87702</v>
      </c>
      <c r="R7" s="41">
        <v>0.21</v>
      </c>
      <c r="S7" s="25" t="s">
        <v>32</v>
      </c>
      <c r="T7" s="49">
        <v>7.48</v>
      </c>
      <c r="U7" s="25">
        <v>36</v>
      </c>
      <c r="V7" s="47">
        <f>100/U7*T7</f>
        <v>20.777777777777779</v>
      </c>
      <c r="W7" s="25">
        <v>9800333</v>
      </c>
    </row>
    <row r="8" spans="1:23" ht="40" customHeight="1" x14ac:dyDescent="0.35">
      <c r="A8" s="32" t="s">
        <v>102</v>
      </c>
      <c r="B8" s="31" t="s">
        <v>86</v>
      </c>
      <c r="C8" s="31" t="s">
        <v>101</v>
      </c>
      <c r="D8" s="30" t="s">
        <v>60</v>
      </c>
      <c r="E8" s="29" t="s">
        <v>59</v>
      </c>
      <c r="F8" s="30" t="s">
        <v>100</v>
      </c>
      <c r="G8" s="30" t="s">
        <v>34</v>
      </c>
      <c r="H8" s="29" t="s">
        <v>83</v>
      </c>
      <c r="I8" s="28">
        <v>5400</v>
      </c>
      <c r="J8" s="36" t="s">
        <v>112</v>
      </c>
      <c r="K8" s="37">
        <v>106051</v>
      </c>
      <c r="L8" s="37">
        <v>50</v>
      </c>
      <c r="M8" s="37">
        <v>64</v>
      </c>
      <c r="N8" s="27">
        <v>21.42</v>
      </c>
      <c r="O8" s="26">
        <f t="shared" si="0"/>
        <v>5.4</v>
      </c>
      <c r="P8" s="40">
        <v>10.8</v>
      </c>
      <c r="Q8" s="26">
        <f t="shared" si="1"/>
        <v>58320.000000000007</v>
      </c>
      <c r="R8" s="41">
        <v>0.21</v>
      </c>
      <c r="S8" s="25" t="s">
        <v>32</v>
      </c>
      <c r="T8" s="49">
        <v>16.23</v>
      </c>
      <c r="U8" s="25">
        <v>50</v>
      </c>
      <c r="V8" s="47">
        <f>100/U8*T8</f>
        <v>32.46</v>
      </c>
      <c r="W8" s="25">
        <v>9800222</v>
      </c>
    </row>
    <row r="9" spans="1:23" ht="40" customHeight="1" x14ac:dyDescent="0.35">
      <c r="A9" s="32" t="s">
        <v>99</v>
      </c>
      <c r="B9" s="31" t="s">
        <v>86</v>
      </c>
      <c r="C9" s="31" t="s">
        <v>98</v>
      </c>
      <c r="D9" s="30" t="s">
        <v>60</v>
      </c>
      <c r="E9" s="29" t="s">
        <v>59</v>
      </c>
      <c r="F9" s="30" t="s">
        <v>97</v>
      </c>
      <c r="G9" s="30" t="s">
        <v>34</v>
      </c>
      <c r="H9" s="29" t="s">
        <v>83</v>
      </c>
      <c r="I9" s="28">
        <v>150</v>
      </c>
      <c r="J9" s="36" t="s">
        <v>113</v>
      </c>
      <c r="K9" s="37">
        <v>97210</v>
      </c>
      <c r="L9" s="37">
        <v>33</v>
      </c>
      <c r="M9" s="37">
        <v>64</v>
      </c>
      <c r="N9" s="27">
        <v>40.72</v>
      </c>
      <c r="O9" s="26">
        <f t="shared" si="0"/>
        <v>6.8837999999999999</v>
      </c>
      <c r="P9" s="40">
        <v>20.86</v>
      </c>
      <c r="Q9" s="26">
        <f t="shared" si="1"/>
        <v>3129</v>
      </c>
      <c r="R9" s="41">
        <v>0.21</v>
      </c>
      <c r="S9" s="25" t="s">
        <v>32</v>
      </c>
      <c r="T9" s="49"/>
      <c r="U9" s="25"/>
      <c r="V9" s="47"/>
      <c r="W9" s="25"/>
    </row>
    <row r="10" spans="1:23" ht="40" customHeight="1" x14ac:dyDescent="0.35">
      <c r="A10" s="32" t="s">
        <v>96</v>
      </c>
      <c r="B10" s="31" t="s">
        <v>86</v>
      </c>
      <c r="C10" s="31" t="s">
        <v>95</v>
      </c>
      <c r="D10" s="30" t="s">
        <v>60</v>
      </c>
      <c r="E10" s="29" t="s">
        <v>59</v>
      </c>
      <c r="F10" s="30" t="s">
        <v>94</v>
      </c>
      <c r="G10" s="30" t="s">
        <v>34</v>
      </c>
      <c r="H10" s="29" t="s">
        <v>83</v>
      </c>
      <c r="I10" s="28">
        <v>900</v>
      </c>
      <c r="J10" s="36" t="s">
        <v>114</v>
      </c>
      <c r="K10" s="37">
        <v>1092711</v>
      </c>
      <c r="L10" s="37">
        <v>56</v>
      </c>
      <c r="M10" s="37">
        <v>36</v>
      </c>
      <c r="N10" s="27">
        <v>48.92</v>
      </c>
      <c r="O10" s="26">
        <f t="shared" si="0"/>
        <v>11.48</v>
      </c>
      <c r="P10" s="40">
        <v>20.5</v>
      </c>
      <c r="Q10" s="26">
        <f t="shared" si="1"/>
        <v>18450</v>
      </c>
      <c r="R10" s="41">
        <v>0.21</v>
      </c>
      <c r="S10" s="25" t="s">
        <v>32</v>
      </c>
      <c r="T10" s="49">
        <v>21.33</v>
      </c>
      <c r="U10" s="25">
        <v>56</v>
      </c>
      <c r="V10" s="47">
        <f>100/U10*T10</f>
        <v>38.089285714285715</v>
      </c>
      <c r="W10" s="25">
        <v>9800205</v>
      </c>
    </row>
    <row r="11" spans="1:23" ht="40" customHeight="1" x14ac:dyDescent="0.35">
      <c r="A11" s="32" t="s">
        <v>93</v>
      </c>
      <c r="B11" s="31" t="s">
        <v>86</v>
      </c>
      <c r="C11" s="31" t="s">
        <v>92</v>
      </c>
      <c r="D11" s="30" t="s">
        <v>60</v>
      </c>
      <c r="E11" s="29" t="s">
        <v>59</v>
      </c>
      <c r="F11" s="30" t="s">
        <v>88</v>
      </c>
      <c r="G11" s="30" t="s">
        <v>34</v>
      </c>
      <c r="H11" s="29" t="s">
        <v>83</v>
      </c>
      <c r="I11" s="28">
        <v>2250</v>
      </c>
      <c r="J11" s="36" t="s">
        <v>115</v>
      </c>
      <c r="K11" s="37">
        <v>109271</v>
      </c>
      <c r="L11" s="37">
        <v>16</v>
      </c>
      <c r="M11" s="37">
        <v>24</v>
      </c>
      <c r="N11" s="27">
        <v>52.42</v>
      </c>
      <c r="O11" s="26">
        <f t="shared" si="0"/>
        <v>4.9279999999999999</v>
      </c>
      <c r="P11" s="40">
        <v>30.8</v>
      </c>
      <c r="Q11" s="26">
        <f t="shared" si="1"/>
        <v>69300</v>
      </c>
      <c r="R11" s="41">
        <v>0.21</v>
      </c>
      <c r="S11" s="25" t="s">
        <v>32</v>
      </c>
      <c r="T11" s="49">
        <v>7.25</v>
      </c>
      <c r="U11" s="25">
        <v>12.96</v>
      </c>
      <c r="V11" s="47">
        <f>100/U11*T11</f>
        <v>55.941358024691354</v>
      </c>
      <c r="W11" s="25">
        <v>9800059</v>
      </c>
    </row>
    <row r="12" spans="1:23" ht="40" customHeight="1" x14ac:dyDescent="0.35">
      <c r="A12" s="32" t="s">
        <v>91</v>
      </c>
      <c r="B12" s="31" t="s">
        <v>86</v>
      </c>
      <c r="C12" s="31" t="s">
        <v>90</v>
      </c>
      <c r="D12" s="30" t="s">
        <v>60</v>
      </c>
      <c r="E12" s="29" t="s">
        <v>59</v>
      </c>
      <c r="F12" s="30" t="s">
        <v>84</v>
      </c>
      <c r="G12" s="30" t="s">
        <v>34</v>
      </c>
      <c r="H12" s="29" t="s">
        <v>83</v>
      </c>
      <c r="I12" s="28">
        <v>1950</v>
      </c>
      <c r="J12" s="36" t="s">
        <v>116</v>
      </c>
      <c r="K12" s="37">
        <v>106791</v>
      </c>
      <c r="L12" s="37">
        <v>68</v>
      </c>
      <c r="M12" s="37">
        <v>24</v>
      </c>
      <c r="N12" s="27">
        <v>42.46</v>
      </c>
      <c r="O12" s="26">
        <f t="shared" si="0"/>
        <v>18.0608</v>
      </c>
      <c r="P12" s="40">
        <v>26.56</v>
      </c>
      <c r="Q12" s="26">
        <f t="shared" si="1"/>
        <v>51792</v>
      </c>
      <c r="R12" s="41">
        <v>0.21</v>
      </c>
      <c r="S12" s="25" t="s">
        <v>32</v>
      </c>
      <c r="T12" s="49">
        <v>22.08</v>
      </c>
      <c r="U12" s="25">
        <v>68</v>
      </c>
      <c r="V12" s="47">
        <f>100/U12*T12</f>
        <v>32.470588235294116</v>
      </c>
      <c r="W12" s="25">
        <v>9800203</v>
      </c>
    </row>
    <row r="13" spans="1:23" ht="40" customHeight="1" x14ac:dyDescent="0.35">
      <c r="A13" s="32" t="s">
        <v>89</v>
      </c>
      <c r="B13" s="31" t="s">
        <v>86</v>
      </c>
      <c r="C13" s="31" t="s">
        <v>85</v>
      </c>
      <c r="D13" s="30" t="s">
        <v>60</v>
      </c>
      <c r="E13" s="29" t="s">
        <v>59</v>
      </c>
      <c r="F13" s="30" t="s">
        <v>88</v>
      </c>
      <c r="G13" s="30" t="s">
        <v>34</v>
      </c>
      <c r="H13" s="29" t="s">
        <v>83</v>
      </c>
      <c r="I13" s="28">
        <v>450</v>
      </c>
      <c r="J13" s="36" t="s">
        <v>117</v>
      </c>
      <c r="K13" s="37">
        <v>101178</v>
      </c>
      <c r="L13" s="37">
        <v>15</v>
      </c>
      <c r="M13" s="37">
        <v>10</v>
      </c>
      <c r="N13" s="27">
        <v>65.69</v>
      </c>
      <c r="O13" s="26">
        <f t="shared" si="0"/>
        <v>4.734</v>
      </c>
      <c r="P13" s="40">
        <v>31.56</v>
      </c>
      <c r="Q13" s="26">
        <f t="shared" si="1"/>
        <v>14202</v>
      </c>
      <c r="R13" s="41">
        <v>0.21</v>
      </c>
      <c r="S13" s="25" t="s">
        <v>32</v>
      </c>
      <c r="T13" s="49">
        <v>10.1</v>
      </c>
      <c r="U13" s="25">
        <v>15</v>
      </c>
      <c r="V13" s="47">
        <f>100/U13*T13</f>
        <v>67.333333333333329</v>
      </c>
      <c r="W13" s="25">
        <v>9800110</v>
      </c>
    </row>
    <row r="14" spans="1:23" ht="40" customHeight="1" x14ac:dyDescent="0.35">
      <c r="A14" s="32" t="s">
        <v>87</v>
      </c>
      <c r="B14" s="31" t="s">
        <v>86</v>
      </c>
      <c r="C14" s="31" t="s">
        <v>85</v>
      </c>
      <c r="D14" s="30" t="s">
        <v>60</v>
      </c>
      <c r="E14" s="29" t="s">
        <v>59</v>
      </c>
      <c r="F14" s="30" t="s">
        <v>84</v>
      </c>
      <c r="G14" s="30" t="s">
        <v>34</v>
      </c>
      <c r="H14" s="29" t="s">
        <v>83</v>
      </c>
      <c r="I14" s="28">
        <v>150</v>
      </c>
      <c r="J14" s="36" t="s">
        <v>118</v>
      </c>
      <c r="K14" s="37">
        <v>111191</v>
      </c>
      <c r="L14" s="37">
        <v>19</v>
      </c>
      <c r="M14" s="37">
        <v>10</v>
      </c>
      <c r="N14" s="27">
        <v>58.94</v>
      </c>
      <c r="O14" s="26">
        <f t="shared" si="0"/>
        <v>6.1635999999999989</v>
      </c>
      <c r="P14" s="40">
        <v>32.44</v>
      </c>
      <c r="Q14" s="26">
        <f t="shared" si="1"/>
        <v>4866</v>
      </c>
      <c r="R14" s="41">
        <v>0.21</v>
      </c>
      <c r="S14" s="25" t="s">
        <v>32</v>
      </c>
      <c r="T14" s="49">
        <v>11.9</v>
      </c>
      <c r="U14" s="25">
        <v>18.5</v>
      </c>
      <c r="V14" s="47">
        <f>100/U14*T14</f>
        <v>64.324324324324323</v>
      </c>
      <c r="W14" s="25">
        <v>9800115</v>
      </c>
    </row>
    <row r="15" spans="1:23" ht="28.5" customHeight="1" x14ac:dyDescent="0.35">
      <c r="A15" s="58" t="s">
        <v>56</v>
      </c>
      <c r="B15" s="58" t="s">
        <v>55</v>
      </c>
      <c r="C15" s="50" t="s">
        <v>54</v>
      </c>
      <c r="D15" s="50" t="s">
        <v>28</v>
      </c>
      <c r="E15" s="50" t="s">
        <v>53</v>
      </c>
      <c r="F15" s="50" t="s">
        <v>82</v>
      </c>
      <c r="G15" s="50" t="s">
        <v>16</v>
      </c>
      <c r="H15" s="50" t="s">
        <v>14</v>
      </c>
      <c r="I15" s="50" t="s">
        <v>51</v>
      </c>
      <c r="J15" s="50" t="s">
        <v>50</v>
      </c>
      <c r="K15" s="58" t="s">
        <v>49</v>
      </c>
      <c r="L15" s="50" t="s">
        <v>81</v>
      </c>
      <c r="M15" s="50" t="s">
        <v>80</v>
      </c>
      <c r="N15" s="50" t="s">
        <v>47</v>
      </c>
      <c r="O15" s="64" t="s">
        <v>46</v>
      </c>
      <c r="P15" s="65"/>
      <c r="Q15" s="66"/>
      <c r="R15" s="50" t="s">
        <v>45</v>
      </c>
      <c r="S15" s="50" t="s">
        <v>44</v>
      </c>
      <c r="T15" s="68" t="s">
        <v>134</v>
      </c>
      <c r="U15" s="68" t="s">
        <v>133</v>
      </c>
      <c r="V15" s="68" t="s">
        <v>42</v>
      </c>
      <c r="W15" s="68" t="s">
        <v>131</v>
      </c>
    </row>
    <row r="16" spans="1:23" ht="27.75" customHeight="1" x14ac:dyDescent="0.35">
      <c r="A16" s="67"/>
      <c r="B16" s="67"/>
      <c r="C16" s="51"/>
      <c r="D16" s="51"/>
      <c r="E16" s="51"/>
      <c r="F16" s="51"/>
      <c r="G16" s="51"/>
      <c r="H16" s="51"/>
      <c r="I16" s="51"/>
      <c r="J16" s="51"/>
      <c r="K16" s="59"/>
      <c r="L16" s="51"/>
      <c r="M16" s="51"/>
      <c r="N16" s="51"/>
      <c r="O16" s="33" t="s">
        <v>79</v>
      </c>
      <c r="P16" s="33" t="s">
        <v>42</v>
      </c>
      <c r="Q16" s="33" t="s">
        <v>41</v>
      </c>
      <c r="R16" s="51"/>
      <c r="S16" s="51"/>
      <c r="T16" s="69"/>
      <c r="U16" s="69"/>
      <c r="V16" s="69"/>
      <c r="W16" s="69"/>
    </row>
    <row r="17" spans="1:23" ht="40" customHeight="1" x14ac:dyDescent="0.35">
      <c r="A17" s="32" t="s">
        <v>78</v>
      </c>
      <c r="B17" s="31" t="s">
        <v>62</v>
      </c>
      <c r="C17" s="31" t="s">
        <v>74</v>
      </c>
      <c r="D17" s="30" t="s">
        <v>60</v>
      </c>
      <c r="E17" s="29" t="s">
        <v>59</v>
      </c>
      <c r="F17" s="30" t="s">
        <v>67</v>
      </c>
      <c r="G17" s="30" t="s">
        <v>34</v>
      </c>
      <c r="H17" s="29" t="s">
        <v>57</v>
      </c>
      <c r="I17" s="28">
        <v>8250</v>
      </c>
      <c r="J17" s="36" t="s">
        <v>119</v>
      </c>
      <c r="K17" s="37">
        <v>42760</v>
      </c>
      <c r="L17" s="38">
        <v>120</v>
      </c>
      <c r="M17" s="37">
        <v>6</v>
      </c>
      <c r="N17" s="27">
        <v>16.670000000000002</v>
      </c>
      <c r="O17" s="26">
        <f t="shared" ref="O17:O25" si="2">P17*L17/100</f>
        <v>14.423999999999999</v>
      </c>
      <c r="P17" s="40">
        <v>12.02</v>
      </c>
      <c r="Q17" s="26">
        <f t="shared" ref="Q17:Q25" si="3">I17*P17</f>
        <v>99165</v>
      </c>
      <c r="R17" s="41">
        <v>0.21</v>
      </c>
      <c r="S17" s="25" t="s">
        <v>32</v>
      </c>
      <c r="T17" s="48">
        <v>23.83</v>
      </c>
      <c r="U17" s="25">
        <v>140</v>
      </c>
      <c r="V17" s="47">
        <f>100/U17*T17</f>
        <v>17.021428571428572</v>
      </c>
      <c r="W17" s="25">
        <v>98003701</v>
      </c>
    </row>
    <row r="18" spans="1:23" ht="40" customHeight="1" x14ac:dyDescent="0.35">
      <c r="A18" s="32" t="s">
        <v>77</v>
      </c>
      <c r="B18" s="31" t="s">
        <v>62</v>
      </c>
      <c r="C18" s="31" t="s">
        <v>76</v>
      </c>
      <c r="D18" s="30" t="s">
        <v>60</v>
      </c>
      <c r="E18" s="29" t="s">
        <v>59</v>
      </c>
      <c r="F18" s="30" t="s">
        <v>64</v>
      </c>
      <c r="G18" s="30" t="s">
        <v>34</v>
      </c>
      <c r="H18" s="29" t="s">
        <v>57</v>
      </c>
      <c r="I18" s="28">
        <v>6150</v>
      </c>
      <c r="J18" s="36" t="s">
        <v>121</v>
      </c>
      <c r="K18" s="37">
        <v>113262</v>
      </c>
      <c r="L18" s="37">
        <v>225</v>
      </c>
      <c r="M18" s="37">
        <v>6</v>
      </c>
      <c r="N18" s="27">
        <v>16.940000000000001</v>
      </c>
      <c r="O18" s="26">
        <f t="shared" si="2"/>
        <v>25.897500000000001</v>
      </c>
      <c r="P18" s="40">
        <v>11.51</v>
      </c>
      <c r="Q18" s="26">
        <f t="shared" si="3"/>
        <v>70786.5</v>
      </c>
      <c r="R18" s="41">
        <v>0.21</v>
      </c>
      <c r="S18" s="25" t="s">
        <v>32</v>
      </c>
      <c r="T18" s="48">
        <v>31.83</v>
      </c>
      <c r="U18" s="25">
        <v>205</v>
      </c>
      <c r="V18" s="47">
        <f>100/U18*T18</f>
        <v>15.526829268292682</v>
      </c>
      <c r="W18" s="25">
        <v>98004081</v>
      </c>
    </row>
    <row r="19" spans="1:23" ht="40" customHeight="1" x14ac:dyDescent="0.35">
      <c r="A19" s="32" t="s">
        <v>75</v>
      </c>
      <c r="B19" s="31" t="s">
        <v>62</v>
      </c>
      <c r="C19" s="31" t="s">
        <v>74</v>
      </c>
      <c r="D19" s="30" t="s">
        <v>60</v>
      </c>
      <c r="E19" s="29" t="s">
        <v>59</v>
      </c>
      <c r="F19" s="30" t="s">
        <v>58</v>
      </c>
      <c r="G19" s="30" t="s">
        <v>34</v>
      </c>
      <c r="H19" s="29" t="s">
        <v>57</v>
      </c>
      <c r="I19" s="28">
        <v>4350</v>
      </c>
      <c r="J19" s="36" t="s">
        <v>122</v>
      </c>
      <c r="K19" s="37">
        <v>11358</v>
      </c>
      <c r="L19" s="37">
        <v>255</v>
      </c>
      <c r="M19" s="37">
        <v>6</v>
      </c>
      <c r="N19" s="27">
        <v>20.12</v>
      </c>
      <c r="O19" s="26">
        <f t="shared" si="2"/>
        <v>28.993499999999997</v>
      </c>
      <c r="P19" s="40">
        <v>11.37</v>
      </c>
      <c r="Q19" s="26">
        <f t="shared" si="3"/>
        <v>49459.5</v>
      </c>
      <c r="R19" s="41">
        <v>0.21</v>
      </c>
      <c r="S19" s="25" t="s">
        <v>32</v>
      </c>
      <c r="T19" s="48">
        <v>56</v>
      </c>
      <c r="U19" s="25">
        <v>265</v>
      </c>
      <c r="V19" s="47">
        <f>100/U19*T19</f>
        <v>21.132075471698116</v>
      </c>
      <c r="W19" s="25">
        <v>98004001</v>
      </c>
    </row>
    <row r="20" spans="1:23" ht="40" customHeight="1" x14ac:dyDescent="0.35">
      <c r="A20" s="32" t="s">
        <v>73</v>
      </c>
      <c r="B20" s="31" t="s">
        <v>62</v>
      </c>
      <c r="C20" s="31" t="s">
        <v>69</v>
      </c>
      <c r="D20" s="30" t="s">
        <v>60</v>
      </c>
      <c r="E20" s="29" t="s">
        <v>59</v>
      </c>
      <c r="F20" s="30" t="s">
        <v>67</v>
      </c>
      <c r="G20" s="30" t="s">
        <v>34</v>
      </c>
      <c r="H20" s="29" t="s">
        <v>57</v>
      </c>
      <c r="I20" s="28">
        <v>450</v>
      </c>
      <c r="J20" s="39" t="s">
        <v>123</v>
      </c>
      <c r="K20" s="37">
        <v>113261</v>
      </c>
      <c r="L20" s="38">
        <v>100</v>
      </c>
      <c r="M20" s="38">
        <v>12</v>
      </c>
      <c r="N20" s="27">
        <v>27.67</v>
      </c>
      <c r="O20" s="26">
        <f t="shared" si="2"/>
        <v>19.04</v>
      </c>
      <c r="P20" s="40">
        <v>19.04</v>
      </c>
      <c r="Q20" s="26">
        <f t="shared" si="3"/>
        <v>8568</v>
      </c>
      <c r="R20" s="41">
        <v>0.21</v>
      </c>
      <c r="S20" s="25" t="s">
        <v>32</v>
      </c>
      <c r="T20" s="48"/>
      <c r="U20" s="25"/>
      <c r="V20" s="47"/>
      <c r="W20" s="25"/>
    </row>
    <row r="21" spans="1:23" ht="40" customHeight="1" x14ac:dyDescent="0.35">
      <c r="A21" s="32" t="s">
        <v>72</v>
      </c>
      <c r="B21" s="31" t="s">
        <v>62</v>
      </c>
      <c r="C21" s="31" t="s">
        <v>71</v>
      </c>
      <c r="D21" s="30" t="s">
        <v>60</v>
      </c>
      <c r="E21" s="29" t="s">
        <v>59</v>
      </c>
      <c r="F21" s="30" t="s">
        <v>64</v>
      </c>
      <c r="G21" s="30" t="s">
        <v>34</v>
      </c>
      <c r="H21" s="29" t="s">
        <v>57</v>
      </c>
      <c r="I21" s="28">
        <v>150</v>
      </c>
      <c r="J21" s="36" t="s">
        <v>120</v>
      </c>
      <c r="K21" s="37">
        <v>113262</v>
      </c>
      <c r="L21" s="37">
        <v>180</v>
      </c>
      <c r="M21" s="37">
        <v>6</v>
      </c>
      <c r="N21" s="27">
        <v>28.86</v>
      </c>
      <c r="O21" s="26">
        <f t="shared" si="2"/>
        <v>33.173999999999999</v>
      </c>
      <c r="P21" s="40">
        <v>18.43</v>
      </c>
      <c r="Q21" s="26">
        <f t="shared" si="3"/>
        <v>2764.5</v>
      </c>
      <c r="R21" s="41">
        <v>0.21</v>
      </c>
      <c r="S21" s="25" t="s">
        <v>32</v>
      </c>
      <c r="T21" s="48">
        <v>54.83</v>
      </c>
      <c r="U21" s="25">
        <v>175</v>
      </c>
      <c r="V21" s="47">
        <f>100/U21*T21</f>
        <v>31.331428571428567</v>
      </c>
      <c r="W21" s="25">
        <v>98003823</v>
      </c>
    </row>
    <row r="22" spans="1:23" ht="40" customHeight="1" x14ac:dyDescent="0.35">
      <c r="A22" s="32" t="s">
        <v>70</v>
      </c>
      <c r="B22" s="31" t="s">
        <v>62</v>
      </c>
      <c r="C22" s="31" t="s">
        <v>69</v>
      </c>
      <c r="D22" s="30" t="s">
        <v>60</v>
      </c>
      <c r="E22" s="29" t="s">
        <v>59</v>
      </c>
      <c r="F22" s="30" t="s">
        <v>58</v>
      </c>
      <c r="G22" s="30" t="s">
        <v>34</v>
      </c>
      <c r="H22" s="29" t="s">
        <v>57</v>
      </c>
      <c r="I22" s="28">
        <v>450</v>
      </c>
      <c r="J22" s="36" t="s">
        <v>124</v>
      </c>
      <c r="K22" s="37">
        <v>113263</v>
      </c>
      <c r="L22" s="37">
        <v>300</v>
      </c>
      <c r="M22" s="37">
        <v>6</v>
      </c>
      <c r="N22" s="27">
        <v>27.95</v>
      </c>
      <c r="O22" s="26">
        <f t="shared" si="2"/>
        <v>53.91</v>
      </c>
      <c r="P22" s="40">
        <v>17.97</v>
      </c>
      <c r="Q22" s="26">
        <f t="shared" si="3"/>
        <v>8086.4999999999991</v>
      </c>
      <c r="R22" s="41">
        <v>0.21</v>
      </c>
      <c r="S22" s="25" t="s">
        <v>32</v>
      </c>
      <c r="T22" s="48">
        <v>88</v>
      </c>
      <c r="U22" s="25">
        <v>257</v>
      </c>
      <c r="V22" s="47">
        <f>100/U22*T22</f>
        <v>34.24124513618677</v>
      </c>
      <c r="W22" s="25">
        <v>98003853</v>
      </c>
    </row>
    <row r="23" spans="1:23" ht="40" customHeight="1" x14ac:dyDescent="0.35">
      <c r="A23" s="32" t="s">
        <v>68</v>
      </c>
      <c r="B23" s="31" t="s">
        <v>62</v>
      </c>
      <c r="C23" s="31" t="s">
        <v>65</v>
      </c>
      <c r="D23" s="30" t="s">
        <v>60</v>
      </c>
      <c r="E23" s="29" t="s">
        <v>59</v>
      </c>
      <c r="F23" s="30" t="s">
        <v>67</v>
      </c>
      <c r="G23" s="30" t="s">
        <v>34</v>
      </c>
      <c r="H23" s="29" t="s">
        <v>57</v>
      </c>
      <c r="I23" s="28">
        <v>3450</v>
      </c>
      <c r="J23" s="36" t="s">
        <v>125</v>
      </c>
      <c r="K23" s="37">
        <v>109781</v>
      </c>
      <c r="L23" s="37">
        <v>100</v>
      </c>
      <c r="M23" s="38">
        <v>12</v>
      </c>
      <c r="N23" s="27">
        <v>37.99</v>
      </c>
      <c r="O23" s="26">
        <f t="shared" si="2"/>
        <v>26.32</v>
      </c>
      <c r="P23" s="40">
        <v>26.32</v>
      </c>
      <c r="Q23" s="26">
        <f t="shared" si="3"/>
        <v>90804</v>
      </c>
      <c r="R23" s="41">
        <v>0.21</v>
      </c>
      <c r="S23" s="25" t="s">
        <v>32</v>
      </c>
      <c r="T23" s="48"/>
      <c r="U23" s="25"/>
      <c r="V23" s="47"/>
      <c r="W23" s="25"/>
    </row>
    <row r="24" spans="1:23" ht="40" customHeight="1" x14ac:dyDescent="0.35">
      <c r="A24" s="32" t="s">
        <v>66</v>
      </c>
      <c r="B24" s="31" t="s">
        <v>62</v>
      </c>
      <c r="C24" s="31" t="s">
        <v>65</v>
      </c>
      <c r="D24" s="30" t="s">
        <v>60</v>
      </c>
      <c r="E24" s="29" t="s">
        <v>59</v>
      </c>
      <c r="F24" s="30" t="s">
        <v>64</v>
      </c>
      <c r="G24" s="30" t="s">
        <v>34</v>
      </c>
      <c r="H24" s="29" t="s">
        <v>57</v>
      </c>
      <c r="I24" s="28">
        <v>600</v>
      </c>
      <c r="J24" s="36" t="s">
        <v>126</v>
      </c>
      <c r="K24" s="37">
        <v>357410</v>
      </c>
      <c r="L24" s="37">
        <v>160</v>
      </c>
      <c r="M24" s="37">
        <v>6</v>
      </c>
      <c r="N24" s="27">
        <v>30.31</v>
      </c>
      <c r="O24" s="26">
        <f t="shared" si="2"/>
        <v>41.295999999999992</v>
      </c>
      <c r="P24" s="40">
        <v>25.81</v>
      </c>
      <c r="Q24" s="26">
        <f t="shared" si="3"/>
        <v>15486</v>
      </c>
      <c r="R24" s="41">
        <v>0.21</v>
      </c>
      <c r="S24" s="25" t="s">
        <v>32</v>
      </c>
      <c r="T24" s="48">
        <v>78.5</v>
      </c>
      <c r="U24" s="25">
        <v>180</v>
      </c>
      <c r="V24" s="47">
        <f>100/U24*T24</f>
        <v>43.611111111111114</v>
      </c>
      <c r="W24" s="25">
        <v>9800413</v>
      </c>
    </row>
    <row r="25" spans="1:23" ht="40" customHeight="1" x14ac:dyDescent="0.35">
      <c r="A25" s="32" t="s">
        <v>63</v>
      </c>
      <c r="B25" s="31" t="s">
        <v>62</v>
      </c>
      <c r="C25" s="31" t="s">
        <v>61</v>
      </c>
      <c r="D25" s="30" t="s">
        <v>60</v>
      </c>
      <c r="E25" s="29" t="s">
        <v>59</v>
      </c>
      <c r="F25" s="30" t="s">
        <v>58</v>
      </c>
      <c r="G25" s="30" t="s">
        <v>34</v>
      </c>
      <c r="H25" s="29" t="s">
        <v>57</v>
      </c>
      <c r="I25" s="28">
        <v>1650</v>
      </c>
      <c r="J25" s="36" t="s">
        <v>127</v>
      </c>
      <c r="K25" s="37">
        <v>736633</v>
      </c>
      <c r="L25" s="37">
        <v>280</v>
      </c>
      <c r="M25" s="37">
        <v>6</v>
      </c>
      <c r="N25" s="27">
        <v>31.93</v>
      </c>
      <c r="O25" s="26">
        <f t="shared" si="2"/>
        <v>70.671999999999997</v>
      </c>
      <c r="P25" s="40">
        <v>25.24</v>
      </c>
      <c r="Q25" s="26">
        <f t="shared" si="3"/>
        <v>41646</v>
      </c>
      <c r="R25" s="41">
        <v>0.21</v>
      </c>
      <c r="S25" s="25" t="s">
        <v>32</v>
      </c>
      <c r="T25" s="48">
        <v>88</v>
      </c>
      <c r="U25" s="25">
        <v>257</v>
      </c>
      <c r="V25" s="47">
        <f>100/U25*T25</f>
        <v>34.24124513618677</v>
      </c>
      <c r="W25" s="25">
        <v>98003853</v>
      </c>
    </row>
    <row r="26" spans="1:23" ht="20.149999999999999" customHeight="1" x14ac:dyDescent="0.35">
      <c r="A26" s="58" t="s">
        <v>56</v>
      </c>
      <c r="B26" s="58" t="s">
        <v>55</v>
      </c>
      <c r="C26" s="50" t="s">
        <v>54</v>
      </c>
      <c r="D26" s="50" t="s">
        <v>28</v>
      </c>
      <c r="E26" s="50" t="s">
        <v>53</v>
      </c>
      <c r="F26" s="50" t="s">
        <v>52</v>
      </c>
      <c r="G26" s="50" t="s">
        <v>16</v>
      </c>
      <c r="H26" s="50" t="s">
        <v>14</v>
      </c>
      <c r="I26" s="50" t="s">
        <v>51</v>
      </c>
      <c r="J26" s="50" t="s">
        <v>50</v>
      </c>
      <c r="K26" s="58" t="s">
        <v>49</v>
      </c>
      <c r="L26" s="60" t="s">
        <v>48</v>
      </c>
      <c r="M26" s="61"/>
      <c r="N26" s="50" t="s">
        <v>47</v>
      </c>
      <c r="O26" s="64" t="s">
        <v>46</v>
      </c>
      <c r="P26" s="65"/>
      <c r="Q26" s="66"/>
      <c r="R26" s="50" t="s">
        <v>45</v>
      </c>
      <c r="S26" s="50" t="s">
        <v>44</v>
      </c>
      <c r="T26" s="68" t="s">
        <v>132</v>
      </c>
      <c r="U26" s="68" t="s">
        <v>48</v>
      </c>
      <c r="V26" s="68" t="s">
        <v>42</v>
      </c>
      <c r="W26" s="68" t="s">
        <v>131</v>
      </c>
    </row>
    <row r="27" spans="1:23" ht="31.5" customHeight="1" x14ac:dyDescent="0.35">
      <c r="A27" s="67"/>
      <c r="B27" s="67"/>
      <c r="C27" s="51"/>
      <c r="D27" s="51"/>
      <c r="E27" s="51"/>
      <c r="F27" s="51"/>
      <c r="G27" s="51"/>
      <c r="H27" s="51"/>
      <c r="I27" s="51"/>
      <c r="J27" s="51"/>
      <c r="K27" s="59"/>
      <c r="L27" s="62"/>
      <c r="M27" s="63"/>
      <c r="N27" s="51"/>
      <c r="O27" s="33" t="s">
        <v>43</v>
      </c>
      <c r="P27" s="33" t="s">
        <v>42</v>
      </c>
      <c r="Q27" s="33" t="s">
        <v>41</v>
      </c>
      <c r="R27" s="51"/>
      <c r="S27" s="51"/>
      <c r="T27" s="69"/>
      <c r="U27" s="69"/>
      <c r="V27" s="69"/>
      <c r="W27" s="69"/>
    </row>
    <row r="28" spans="1:23" ht="40" customHeight="1" x14ac:dyDescent="0.35">
      <c r="A28" s="32" t="s">
        <v>40</v>
      </c>
      <c r="B28" s="31" t="s">
        <v>39</v>
      </c>
      <c r="C28" s="31" t="s">
        <v>38</v>
      </c>
      <c r="D28" s="30" t="s">
        <v>37</v>
      </c>
      <c r="E28" s="29" t="s">
        <v>36</v>
      </c>
      <c r="F28" s="29" t="s">
        <v>35</v>
      </c>
      <c r="G28" s="30" t="s">
        <v>34</v>
      </c>
      <c r="H28" s="29" t="s">
        <v>33</v>
      </c>
      <c r="I28" s="28">
        <v>3900</v>
      </c>
      <c r="J28" s="36" t="s">
        <v>128</v>
      </c>
      <c r="K28" s="37">
        <v>113321</v>
      </c>
      <c r="L28" s="52">
        <v>3000</v>
      </c>
      <c r="M28" s="53"/>
      <c r="N28" s="27">
        <v>270.32</v>
      </c>
      <c r="O28" s="26">
        <f>P28*L28/1000</f>
        <v>415.8</v>
      </c>
      <c r="P28" s="40">
        <v>138.6</v>
      </c>
      <c r="Q28" s="26">
        <f>I28*P28</f>
        <v>540540</v>
      </c>
      <c r="R28" s="41">
        <v>0.21</v>
      </c>
      <c r="S28" s="25" t="s">
        <v>32</v>
      </c>
      <c r="T28" s="48">
        <v>1012</v>
      </c>
      <c r="U28" s="25">
        <v>5000</v>
      </c>
      <c r="V28" s="47">
        <f>1000/U28*T28</f>
        <v>202.4</v>
      </c>
      <c r="W28" s="25">
        <v>9800770</v>
      </c>
    </row>
    <row r="29" spans="1:23" ht="11.5" customHeight="1" thickBot="1" x14ac:dyDescent="0.4">
      <c r="A29" s="23"/>
      <c r="B29" s="22"/>
      <c r="C29" s="22"/>
      <c r="D29" s="24"/>
      <c r="E29" s="23"/>
      <c r="F29" s="23"/>
      <c r="G29" s="24"/>
      <c r="H29" s="23"/>
      <c r="I29" s="22"/>
      <c r="J29" s="42"/>
      <c r="K29" s="42"/>
      <c r="L29" s="43"/>
      <c r="M29" s="43"/>
      <c r="N29" s="21"/>
      <c r="O29" s="21"/>
      <c r="P29" s="44"/>
      <c r="Q29" s="21"/>
      <c r="R29" s="45"/>
    </row>
    <row r="30" spans="1:23" ht="28.75" customHeight="1" thickBot="1" x14ac:dyDescent="0.4">
      <c r="A30" s="54" t="s">
        <v>31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  <c r="Q30" s="20">
        <f>SUM(Q6:Q14,Q17:Q25,Q28)</f>
        <v>1236933</v>
      </c>
    </row>
    <row r="32" spans="1:23" ht="29.25" customHeight="1" x14ac:dyDescent="0.35">
      <c r="A32" s="57" t="s">
        <v>30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ht="15" thickBot="1" x14ac:dyDescent="0.4"/>
    <row r="34" spans="1:18" x14ac:dyDescent="0.35">
      <c r="A34" s="19" t="s">
        <v>29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7"/>
    </row>
    <row r="35" spans="1:18" x14ac:dyDescent="0.35">
      <c r="A35" s="16"/>
      <c r="B35" s="15" t="s">
        <v>28</v>
      </c>
      <c r="C35" s="13" t="s">
        <v>27</v>
      </c>
      <c r="D35" s="13"/>
      <c r="E35" s="14" t="s">
        <v>26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2"/>
    </row>
    <row r="36" spans="1:18" x14ac:dyDescent="0.35">
      <c r="A36" s="11"/>
      <c r="B36" s="10" t="s">
        <v>25</v>
      </c>
      <c r="C36" s="8" t="s">
        <v>24</v>
      </c>
      <c r="D36" s="8"/>
      <c r="E36" s="9" t="s">
        <v>23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7"/>
    </row>
    <row r="37" spans="1:18" x14ac:dyDescent="0.35">
      <c r="A37" s="16"/>
      <c r="B37" s="15" t="s">
        <v>22</v>
      </c>
      <c r="C37" s="13" t="s">
        <v>21</v>
      </c>
      <c r="D37" s="13"/>
      <c r="E37" s="14" t="s">
        <v>20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2"/>
    </row>
    <row r="38" spans="1:18" x14ac:dyDescent="0.35">
      <c r="A38" s="11"/>
      <c r="B38" s="10" t="s">
        <v>19</v>
      </c>
      <c r="C38" s="8" t="s">
        <v>18</v>
      </c>
      <c r="D38" s="8"/>
      <c r="E38" s="9" t="s">
        <v>17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7"/>
    </row>
    <row r="39" spans="1:18" x14ac:dyDescent="0.35">
      <c r="A39" s="16"/>
      <c r="B39" s="15" t="s">
        <v>16</v>
      </c>
      <c r="C39" s="13" t="s">
        <v>15</v>
      </c>
      <c r="D39" s="13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2"/>
    </row>
    <row r="40" spans="1:18" x14ac:dyDescent="0.35">
      <c r="A40" s="11"/>
      <c r="B40" s="10" t="s">
        <v>14</v>
      </c>
      <c r="C40" s="8" t="s">
        <v>13</v>
      </c>
      <c r="D40" s="8"/>
      <c r="E40" s="9" t="s">
        <v>12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7"/>
    </row>
    <row r="41" spans="1:18" x14ac:dyDescent="0.35">
      <c r="A41" s="16"/>
      <c r="B41" s="15" t="s">
        <v>11</v>
      </c>
      <c r="C41" s="13" t="s">
        <v>10</v>
      </c>
      <c r="D41" s="13"/>
      <c r="E41" s="14" t="s">
        <v>9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2"/>
    </row>
    <row r="42" spans="1:18" x14ac:dyDescent="0.35">
      <c r="A42" s="11"/>
      <c r="B42" s="10" t="s">
        <v>8</v>
      </c>
      <c r="C42" s="8" t="s">
        <v>7</v>
      </c>
      <c r="D42" s="8"/>
      <c r="E42" s="9" t="s">
        <v>6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7"/>
    </row>
    <row r="43" spans="1:18" x14ac:dyDescent="0.35">
      <c r="A43" s="16"/>
      <c r="B43" s="15" t="s">
        <v>5</v>
      </c>
      <c r="C43" s="13" t="s">
        <v>4</v>
      </c>
      <c r="D43" s="13"/>
      <c r="E43" s="14" t="s">
        <v>3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2"/>
    </row>
    <row r="44" spans="1:18" x14ac:dyDescent="0.35">
      <c r="A44" s="11"/>
      <c r="B44" s="10" t="s">
        <v>2</v>
      </c>
      <c r="C44" s="8" t="s">
        <v>1</v>
      </c>
      <c r="D44" s="8"/>
      <c r="E44" s="9" t="s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7"/>
    </row>
    <row r="45" spans="1:18" ht="15" thickBot="1" x14ac:dyDescent="0.4">
      <c r="A45" s="6"/>
      <c r="B45" s="5"/>
      <c r="C45" s="3"/>
      <c r="D45" s="3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"/>
    </row>
    <row r="47" spans="1:18" x14ac:dyDescent="0.35">
      <c r="N47" s="1"/>
    </row>
  </sheetData>
  <mergeCells count="66">
    <mergeCell ref="I4:I5"/>
    <mergeCell ref="J4:J5"/>
    <mergeCell ref="F4:F5"/>
    <mergeCell ref="M4:M5"/>
    <mergeCell ref="H26:H27"/>
    <mergeCell ref="M15:M16"/>
    <mergeCell ref="N26:N27"/>
    <mergeCell ref="A15:A16"/>
    <mergeCell ref="B15:B16"/>
    <mergeCell ref="D26:D27"/>
    <mergeCell ref="E26:E27"/>
    <mergeCell ref="F26:F27"/>
    <mergeCell ref="L26:M27"/>
    <mergeCell ref="D15:D16"/>
    <mergeCell ref="E15:E16"/>
    <mergeCell ref="K15:K16"/>
    <mergeCell ref="D4:D5"/>
    <mergeCell ref="E4:E5"/>
    <mergeCell ref="C15:C16"/>
    <mergeCell ref="C26:C27"/>
    <mergeCell ref="H4:H5"/>
    <mergeCell ref="G4:G5"/>
    <mergeCell ref="V26:V27"/>
    <mergeCell ref="S4:S5"/>
    <mergeCell ref="A32:R32"/>
    <mergeCell ref="O15:Q15"/>
    <mergeCell ref="R15:R16"/>
    <mergeCell ref="A26:A27"/>
    <mergeCell ref="B26:B27"/>
    <mergeCell ref="K26:K27"/>
    <mergeCell ref="I26:I27"/>
    <mergeCell ref="O26:Q26"/>
    <mergeCell ref="O4:Q4"/>
    <mergeCell ref="T4:T5"/>
    <mergeCell ref="A30:P30"/>
    <mergeCell ref="A4:A5"/>
    <mergeCell ref="B4:B5"/>
    <mergeCell ref="C4:C5"/>
    <mergeCell ref="W26:W27"/>
    <mergeCell ref="L28:M28"/>
    <mergeCell ref="F15:F16"/>
    <mergeCell ref="J15:J16"/>
    <mergeCell ref="L15:L16"/>
    <mergeCell ref="J26:J27"/>
    <mergeCell ref="G26:G27"/>
    <mergeCell ref="H15:H16"/>
    <mergeCell ref="I15:I16"/>
    <mergeCell ref="G15:G16"/>
    <mergeCell ref="N15:N16"/>
    <mergeCell ref="T15:T16"/>
    <mergeCell ref="T26:T27"/>
    <mergeCell ref="U26:U27"/>
    <mergeCell ref="S26:S27"/>
    <mergeCell ref="R26:R27"/>
    <mergeCell ref="W4:W5"/>
    <mergeCell ref="W15:W16"/>
    <mergeCell ref="V4:V5"/>
    <mergeCell ref="V15:V16"/>
    <mergeCell ref="J3:M3"/>
    <mergeCell ref="U15:U16"/>
    <mergeCell ref="U4:U5"/>
    <mergeCell ref="S15:S16"/>
    <mergeCell ref="N4:N5"/>
    <mergeCell ref="R4:R5"/>
    <mergeCell ref="L4:L5"/>
    <mergeCell ref="K4:K5"/>
  </mergeCells>
  <dataValidations count="2">
    <dataValidation type="decimal" allowBlank="1" showInputMessage="1" showErrorMessage="1" errorTitle="POZOR" error="cena překročena" promptTitle="UPOZORNĚNÍ" prompt="zadejte hodnotu do MAX ceny uvedené ve sloupci N" sqref="P6:P14 P17:P25 P28">
      <formula1>0.01</formula1>
      <formula2>N6</formula2>
    </dataValidation>
    <dataValidation type="decimal" allowBlank="1" showInputMessage="1" showErrorMessage="1" errorTitle="POZOR" error="cena překročena" promptTitle="UPOZORNĚNÍ" prompt="zadejte hodnotu od 0 do MAX ceny uvedené ve sloupci M" sqref="P29">
      <formula1>0</formula1>
      <formula2>N29</formula2>
    </dataValidation>
  </dataValidations>
  <pageMargins left="0.70866141732283472" right="0.70866141732283472" top="0.27559055118110237" bottom="0.23622047244094491" header="0.19685039370078741" footer="0.15748031496062992"/>
  <pageSetup paperSize="9" scale="44" orientation="landscape" r:id="rId1"/>
  <headerFooter>
    <oddHeader>&amp;R&amp;"Arial,Tučné"RK-01-2023-03, př. 1
počet stran: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47"/>
  <sheetViews>
    <sheetView topLeftCell="D1" zoomScale="85" zoomScaleNormal="85" workbookViewId="0">
      <selection activeCell="T2" sqref="T2"/>
    </sheetView>
  </sheetViews>
  <sheetFormatPr defaultColWidth="8.54296875" defaultRowHeight="14.5" x14ac:dyDescent="0.35"/>
  <cols>
    <col min="1" max="1" width="9.54296875" customWidth="1"/>
    <col min="2" max="2" width="14.453125" customWidth="1"/>
    <col min="3" max="3" width="48.1796875" customWidth="1"/>
    <col min="4" max="4" width="8.453125" customWidth="1"/>
    <col min="8" max="8" width="10.54296875" customWidth="1"/>
    <col min="9" max="9" width="11" customWidth="1"/>
    <col min="10" max="10" width="38.1796875" customWidth="1"/>
    <col min="11" max="11" width="17.1796875" customWidth="1"/>
    <col min="12" max="13" width="10.81640625" customWidth="1"/>
    <col min="14" max="14" width="15.81640625" customWidth="1"/>
    <col min="15" max="15" width="12" customWidth="1"/>
    <col min="16" max="16" width="11.81640625" customWidth="1"/>
    <col min="17" max="17" width="21.453125" customWidth="1"/>
    <col min="18" max="18" width="11.81640625" customWidth="1"/>
    <col min="19" max="19" width="15" customWidth="1"/>
    <col min="20" max="20" width="19.81640625" customWidth="1"/>
    <col min="21" max="21" width="12" customWidth="1"/>
    <col min="22" max="22" width="10.453125" bestFit="1" customWidth="1"/>
    <col min="23" max="23" width="13.1796875" customWidth="1"/>
  </cols>
  <sheetData>
    <row r="1" spans="1:23" x14ac:dyDescent="0.35">
      <c r="S1" s="35"/>
    </row>
    <row r="2" spans="1:23" ht="24" customHeight="1" x14ac:dyDescent="0.55000000000000004">
      <c r="A2" s="34" t="s">
        <v>109</v>
      </c>
      <c r="S2" s="35"/>
    </row>
    <row r="3" spans="1:23" ht="30" customHeight="1" x14ac:dyDescent="0.55000000000000004">
      <c r="A3" s="34" t="s">
        <v>110</v>
      </c>
      <c r="J3" s="70" t="s">
        <v>129</v>
      </c>
      <c r="K3" s="70"/>
      <c r="L3" s="70"/>
      <c r="M3" s="70"/>
      <c r="P3" s="46" t="s">
        <v>130</v>
      </c>
    </row>
    <row r="4" spans="1:23" ht="20.149999999999999" customHeight="1" x14ac:dyDescent="0.35">
      <c r="A4" s="58" t="s">
        <v>56</v>
      </c>
      <c r="B4" s="58" t="s">
        <v>55</v>
      </c>
      <c r="C4" s="50" t="s">
        <v>54</v>
      </c>
      <c r="D4" s="50" t="s">
        <v>28</v>
      </c>
      <c r="E4" s="50" t="s">
        <v>53</v>
      </c>
      <c r="F4" s="50" t="s">
        <v>108</v>
      </c>
      <c r="G4" s="50" t="s">
        <v>16</v>
      </c>
      <c r="H4" s="50" t="s">
        <v>14</v>
      </c>
      <c r="I4" s="50" t="s">
        <v>51</v>
      </c>
      <c r="J4" s="50" t="s">
        <v>50</v>
      </c>
      <c r="K4" s="58" t="s">
        <v>49</v>
      </c>
      <c r="L4" s="50" t="s">
        <v>81</v>
      </c>
      <c r="M4" s="50" t="s">
        <v>80</v>
      </c>
      <c r="N4" s="50" t="s">
        <v>47</v>
      </c>
      <c r="O4" s="64" t="s">
        <v>46</v>
      </c>
      <c r="P4" s="65"/>
      <c r="Q4" s="66"/>
      <c r="R4" s="50" t="s">
        <v>45</v>
      </c>
      <c r="S4" s="50" t="s">
        <v>44</v>
      </c>
      <c r="T4" s="68" t="s">
        <v>134</v>
      </c>
      <c r="U4" s="68" t="s">
        <v>133</v>
      </c>
      <c r="V4" s="68" t="s">
        <v>42</v>
      </c>
      <c r="W4" s="68" t="s">
        <v>135</v>
      </c>
    </row>
    <row r="5" spans="1:23" ht="30.75" customHeight="1" x14ac:dyDescent="0.35">
      <c r="A5" s="67"/>
      <c r="B5" s="67"/>
      <c r="C5" s="51"/>
      <c r="D5" s="51"/>
      <c r="E5" s="51"/>
      <c r="F5" s="51"/>
      <c r="G5" s="51"/>
      <c r="H5" s="51"/>
      <c r="I5" s="51"/>
      <c r="J5" s="51"/>
      <c r="K5" s="59"/>
      <c r="L5" s="51"/>
      <c r="M5" s="51"/>
      <c r="N5" s="51"/>
      <c r="O5" s="33" t="s">
        <v>79</v>
      </c>
      <c r="P5" s="33" t="s">
        <v>42</v>
      </c>
      <c r="Q5" s="33" t="s">
        <v>41</v>
      </c>
      <c r="R5" s="51"/>
      <c r="S5" s="51"/>
      <c r="T5" s="69"/>
      <c r="U5" s="69"/>
      <c r="V5" s="69"/>
      <c r="W5" s="69"/>
    </row>
    <row r="6" spans="1:23" ht="40" customHeight="1" x14ac:dyDescent="0.35">
      <c r="A6" s="32" t="s">
        <v>107</v>
      </c>
      <c r="B6" s="31" t="s">
        <v>86</v>
      </c>
      <c r="C6" s="31" t="s">
        <v>106</v>
      </c>
      <c r="D6" s="30" t="s">
        <v>60</v>
      </c>
      <c r="E6" s="29" t="s">
        <v>59</v>
      </c>
      <c r="F6" s="30" t="s">
        <v>88</v>
      </c>
      <c r="G6" s="30" t="s">
        <v>34</v>
      </c>
      <c r="H6" s="29" t="s">
        <v>83</v>
      </c>
      <c r="I6" s="28">
        <v>150</v>
      </c>
      <c r="J6" s="36" t="s">
        <v>111</v>
      </c>
      <c r="K6" s="37">
        <v>1060512</v>
      </c>
      <c r="L6" s="37">
        <v>36</v>
      </c>
      <c r="M6" s="37">
        <v>64</v>
      </c>
      <c r="N6" s="27">
        <v>33.39</v>
      </c>
      <c r="O6" s="26">
        <f t="shared" ref="O6:O14" si="0">P6*L6/100</f>
        <v>4.4783999999999997</v>
      </c>
      <c r="P6" s="40">
        <v>12.44</v>
      </c>
      <c r="Q6" s="26">
        <f t="shared" ref="Q6:Q14" si="1">I6*P6</f>
        <v>1866</v>
      </c>
      <c r="R6" s="41">
        <v>0.21</v>
      </c>
      <c r="S6" s="25" t="s">
        <v>32</v>
      </c>
      <c r="T6" s="49">
        <f>241/32</f>
        <v>7.53125</v>
      </c>
      <c r="U6" s="25">
        <v>34</v>
      </c>
      <c r="V6" s="47">
        <f t="shared" ref="V6:V14" si="2">100/U6*T6</f>
        <v>22.150735294117649</v>
      </c>
      <c r="W6" s="25">
        <v>5538085</v>
      </c>
    </row>
    <row r="7" spans="1:23" ht="40" customHeight="1" x14ac:dyDescent="0.35">
      <c r="A7" s="32" t="s">
        <v>105</v>
      </c>
      <c r="B7" s="31" t="s">
        <v>86</v>
      </c>
      <c r="C7" s="31" t="s">
        <v>104</v>
      </c>
      <c r="D7" s="30" t="s">
        <v>60</v>
      </c>
      <c r="E7" s="29" t="s">
        <v>59</v>
      </c>
      <c r="F7" s="30" t="s">
        <v>103</v>
      </c>
      <c r="G7" s="30" t="s">
        <v>34</v>
      </c>
      <c r="H7" s="29" t="s">
        <v>83</v>
      </c>
      <c r="I7" s="28">
        <v>7050</v>
      </c>
      <c r="J7" s="36" t="s">
        <v>111</v>
      </c>
      <c r="K7" s="37">
        <v>1060512</v>
      </c>
      <c r="L7" s="37">
        <v>36</v>
      </c>
      <c r="M7" s="37">
        <v>64</v>
      </c>
      <c r="N7" s="27">
        <v>16.489999999999998</v>
      </c>
      <c r="O7" s="26">
        <f t="shared" si="0"/>
        <v>4.4783999999999997</v>
      </c>
      <c r="P7" s="40">
        <v>12.44</v>
      </c>
      <c r="Q7" s="26">
        <f t="shared" si="1"/>
        <v>87702</v>
      </c>
      <c r="R7" s="41">
        <v>0.21</v>
      </c>
      <c r="S7" s="25" t="s">
        <v>32</v>
      </c>
      <c r="T7" s="49">
        <f>241/32</f>
        <v>7.53125</v>
      </c>
      <c r="U7" s="25">
        <v>34</v>
      </c>
      <c r="V7" s="47">
        <f t="shared" si="2"/>
        <v>22.150735294117649</v>
      </c>
      <c r="W7" s="25">
        <v>5538085</v>
      </c>
    </row>
    <row r="8" spans="1:23" ht="40" customHeight="1" x14ac:dyDescent="0.35">
      <c r="A8" s="32" t="s">
        <v>102</v>
      </c>
      <c r="B8" s="31" t="s">
        <v>86</v>
      </c>
      <c r="C8" s="31" t="s">
        <v>101</v>
      </c>
      <c r="D8" s="30" t="s">
        <v>60</v>
      </c>
      <c r="E8" s="29" t="s">
        <v>59</v>
      </c>
      <c r="F8" s="30" t="s">
        <v>100</v>
      </c>
      <c r="G8" s="30" t="s">
        <v>34</v>
      </c>
      <c r="H8" s="29" t="s">
        <v>83</v>
      </c>
      <c r="I8" s="28">
        <v>5400</v>
      </c>
      <c r="J8" s="36" t="s">
        <v>112</v>
      </c>
      <c r="K8" s="37">
        <v>106051</v>
      </c>
      <c r="L8" s="37">
        <v>50</v>
      </c>
      <c r="M8" s="37">
        <v>64</v>
      </c>
      <c r="N8" s="27">
        <v>21.42</v>
      </c>
      <c r="O8" s="26">
        <f t="shared" si="0"/>
        <v>5.4</v>
      </c>
      <c r="P8" s="40">
        <v>10.8</v>
      </c>
      <c r="Q8" s="26">
        <f t="shared" si="1"/>
        <v>58320.000000000007</v>
      </c>
      <c r="R8" s="41">
        <v>0.21</v>
      </c>
      <c r="S8" s="25" t="s">
        <v>32</v>
      </c>
      <c r="T8" s="49">
        <f>289/30</f>
        <v>9.6333333333333329</v>
      </c>
      <c r="U8" s="25">
        <v>50</v>
      </c>
      <c r="V8" s="47">
        <f t="shared" si="2"/>
        <v>19.266666666666666</v>
      </c>
      <c r="W8" s="25">
        <v>6631175</v>
      </c>
    </row>
    <row r="9" spans="1:23" ht="40" customHeight="1" x14ac:dyDescent="0.35">
      <c r="A9" s="32" t="s">
        <v>99</v>
      </c>
      <c r="B9" s="31" t="s">
        <v>86</v>
      </c>
      <c r="C9" s="31" t="s">
        <v>98</v>
      </c>
      <c r="D9" s="30" t="s">
        <v>60</v>
      </c>
      <c r="E9" s="29" t="s">
        <v>59</v>
      </c>
      <c r="F9" s="30" t="s">
        <v>97</v>
      </c>
      <c r="G9" s="30" t="s">
        <v>34</v>
      </c>
      <c r="H9" s="29" t="s">
        <v>83</v>
      </c>
      <c r="I9" s="28">
        <v>150</v>
      </c>
      <c r="J9" s="36" t="s">
        <v>113</v>
      </c>
      <c r="K9" s="37">
        <v>97210</v>
      </c>
      <c r="L9" s="37">
        <v>33</v>
      </c>
      <c r="M9" s="37">
        <v>64</v>
      </c>
      <c r="N9" s="27">
        <v>40.72</v>
      </c>
      <c r="O9" s="26">
        <f t="shared" si="0"/>
        <v>6.8837999999999999</v>
      </c>
      <c r="P9" s="40">
        <v>20.86</v>
      </c>
      <c r="Q9" s="26">
        <f t="shared" si="1"/>
        <v>3129</v>
      </c>
      <c r="R9" s="41">
        <v>0.21</v>
      </c>
      <c r="S9" s="25" t="s">
        <v>32</v>
      </c>
      <c r="T9" s="49">
        <v>14</v>
      </c>
      <c r="U9" s="25">
        <v>40</v>
      </c>
      <c r="V9" s="47">
        <f t="shared" si="2"/>
        <v>35</v>
      </c>
      <c r="W9" s="25">
        <v>6630675</v>
      </c>
    </row>
    <row r="10" spans="1:23" ht="40" customHeight="1" x14ac:dyDescent="0.35">
      <c r="A10" s="32" t="s">
        <v>96</v>
      </c>
      <c r="B10" s="31" t="s">
        <v>86</v>
      </c>
      <c r="C10" s="31" t="s">
        <v>95</v>
      </c>
      <c r="D10" s="30" t="s">
        <v>60</v>
      </c>
      <c r="E10" s="29" t="s">
        <v>59</v>
      </c>
      <c r="F10" s="30" t="s">
        <v>94</v>
      </c>
      <c r="G10" s="30" t="s">
        <v>34</v>
      </c>
      <c r="H10" s="29" t="s">
        <v>83</v>
      </c>
      <c r="I10" s="28">
        <v>900</v>
      </c>
      <c r="J10" s="36" t="s">
        <v>114</v>
      </c>
      <c r="K10" s="37">
        <v>1092711</v>
      </c>
      <c r="L10" s="37">
        <v>56</v>
      </c>
      <c r="M10" s="37">
        <v>36</v>
      </c>
      <c r="N10" s="27">
        <v>48.92</v>
      </c>
      <c r="O10" s="26">
        <f t="shared" si="0"/>
        <v>11.48</v>
      </c>
      <c r="P10" s="40">
        <v>20.5</v>
      </c>
      <c r="Q10" s="26">
        <f t="shared" si="1"/>
        <v>18450</v>
      </c>
      <c r="R10" s="41">
        <v>0.21</v>
      </c>
      <c r="S10" s="25" t="s">
        <v>32</v>
      </c>
      <c r="T10" s="49">
        <f>449/20</f>
        <v>22.45</v>
      </c>
      <c r="U10" s="25">
        <v>69</v>
      </c>
      <c r="V10" s="47">
        <f t="shared" si="2"/>
        <v>32.536231884057969</v>
      </c>
      <c r="W10" s="25">
        <v>6631176</v>
      </c>
    </row>
    <row r="11" spans="1:23" ht="40" customHeight="1" x14ac:dyDescent="0.35">
      <c r="A11" s="32" t="s">
        <v>93</v>
      </c>
      <c r="B11" s="31" t="s">
        <v>86</v>
      </c>
      <c r="C11" s="31" t="s">
        <v>92</v>
      </c>
      <c r="D11" s="30" t="s">
        <v>60</v>
      </c>
      <c r="E11" s="29" t="s">
        <v>59</v>
      </c>
      <c r="F11" s="30" t="s">
        <v>88</v>
      </c>
      <c r="G11" s="30" t="s">
        <v>34</v>
      </c>
      <c r="H11" s="29" t="s">
        <v>83</v>
      </c>
      <c r="I11" s="28">
        <v>2250</v>
      </c>
      <c r="J11" s="36" t="s">
        <v>115</v>
      </c>
      <c r="K11" s="37">
        <v>109271</v>
      </c>
      <c r="L11" s="37">
        <v>16</v>
      </c>
      <c r="M11" s="37">
        <v>24</v>
      </c>
      <c r="N11" s="27">
        <v>52.42</v>
      </c>
      <c r="O11" s="26">
        <f t="shared" si="0"/>
        <v>4.9279999999999999</v>
      </c>
      <c r="P11" s="40">
        <v>30.8</v>
      </c>
      <c r="Q11" s="26">
        <f t="shared" si="1"/>
        <v>69300</v>
      </c>
      <c r="R11" s="41">
        <v>0.21</v>
      </c>
      <c r="S11" s="25" t="s">
        <v>32</v>
      </c>
      <c r="T11" s="49">
        <f>60/8</f>
        <v>7.5</v>
      </c>
      <c r="U11" s="25">
        <v>15</v>
      </c>
      <c r="V11" s="47">
        <f t="shared" si="2"/>
        <v>50</v>
      </c>
      <c r="W11" s="25">
        <v>6670875</v>
      </c>
    </row>
    <row r="12" spans="1:23" ht="40" customHeight="1" x14ac:dyDescent="0.35">
      <c r="A12" s="32" t="s">
        <v>91</v>
      </c>
      <c r="B12" s="31" t="s">
        <v>86</v>
      </c>
      <c r="C12" s="31" t="s">
        <v>90</v>
      </c>
      <c r="D12" s="30" t="s">
        <v>60</v>
      </c>
      <c r="E12" s="29" t="s">
        <v>59</v>
      </c>
      <c r="F12" s="30" t="s">
        <v>84</v>
      </c>
      <c r="G12" s="30" t="s">
        <v>34</v>
      </c>
      <c r="H12" s="29" t="s">
        <v>83</v>
      </c>
      <c r="I12" s="28">
        <v>1950</v>
      </c>
      <c r="J12" s="36" t="s">
        <v>116</v>
      </c>
      <c r="K12" s="37">
        <v>106791</v>
      </c>
      <c r="L12" s="37">
        <v>68</v>
      </c>
      <c r="M12" s="37">
        <v>24</v>
      </c>
      <c r="N12" s="27">
        <v>42.46</v>
      </c>
      <c r="O12" s="26">
        <f t="shared" si="0"/>
        <v>18.0608</v>
      </c>
      <c r="P12" s="40">
        <v>26.56</v>
      </c>
      <c r="Q12" s="26">
        <f t="shared" si="1"/>
        <v>51792</v>
      </c>
      <c r="R12" s="41">
        <v>0.21</v>
      </c>
      <c r="S12" s="25" t="s">
        <v>32</v>
      </c>
      <c r="T12" s="49">
        <f>87/4</f>
        <v>21.75</v>
      </c>
      <c r="U12" s="25">
        <v>55</v>
      </c>
      <c r="V12" s="47">
        <f t="shared" si="2"/>
        <v>39.545454545454547</v>
      </c>
      <c r="W12" s="25">
        <v>6630080</v>
      </c>
    </row>
    <row r="13" spans="1:23" ht="40" customHeight="1" x14ac:dyDescent="0.35">
      <c r="A13" s="32" t="s">
        <v>89</v>
      </c>
      <c r="B13" s="31" t="s">
        <v>86</v>
      </c>
      <c r="C13" s="31" t="s">
        <v>85</v>
      </c>
      <c r="D13" s="30" t="s">
        <v>60</v>
      </c>
      <c r="E13" s="29" t="s">
        <v>59</v>
      </c>
      <c r="F13" s="30" t="s">
        <v>88</v>
      </c>
      <c r="G13" s="30" t="s">
        <v>34</v>
      </c>
      <c r="H13" s="29" t="s">
        <v>83</v>
      </c>
      <c r="I13" s="28">
        <v>450</v>
      </c>
      <c r="J13" s="36" t="s">
        <v>117</v>
      </c>
      <c r="K13" s="37">
        <v>101178</v>
      </c>
      <c r="L13" s="37">
        <v>15</v>
      </c>
      <c r="M13" s="37">
        <v>10</v>
      </c>
      <c r="N13" s="27">
        <v>65.69</v>
      </c>
      <c r="O13" s="26">
        <f t="shared" si="0"/>
        <v>4.734</v>
      </c>
      <c r="P13" s="40">
        <v>31.56</v>
      </c>
      <c r="Q13" s="26">
        <f t="shared" si="1"/>
        <v>14202</v>
      </c>
      <c r="R13" s="41">
        <v>0.21</v>
      </c>
      <c r="S13" s="25" t="s">
        <v>32</v>
      </c>
      <c r="T13" s="49">
        <f>37/4</f>
        <v>9.25</v>
      </c>
      <c r="U13" s="25">
        <v>15</v>
      </c>
      <c r="V13" s="47">
        <f t="shared" si="2"/>
        <v>61.666666666666671</v>
      </c>
      <c r="W13" s="25">
        <v>5440206</v>
      </c>
    </row>
    <row r="14" spans="1:23" ht="40" customHeight="1" x14ac:dyDescent="0.35">
      <c r="A14" s="32" t="s">
        <v>87</v>
      </c>
      <c r="B14" s="31" t="s">
        <v>86</v>
      </c>
      <c r="C14" s="31" t="s">
        <v>85</v>
      </c>
      <c r="D14" s="30" t="s">
        <v>60</v>
      </c>
      <c r="E14" s="29" t="s">
        <v>59</v>
      </c>
      <c r="F14" s="30" t="s">
        <v>84</v>
      </c>
      <c r="G14" s="30" t="s">
        <v>34</v>
      </c>
      <c r="H14" s="29" t="s">
        <v>83</v>
      </c>
      <c r="I14" s="28">
        <v>150</v>
      </c>
      <c r="J14" s="36" t="s">
        <v>118</v>
      </c>
      <c r="K14" s="37">
        <v>111191</v>
      </c>
      <c r="L14" s="37">
        <v>19</v>
      </c>
      <c r="M14" s="37">
        <v>10</v>
      </c>
      <c r="N14" s="27">
        <v>58.94</v>
      </c>
      <c r="O14" s="26">
        <f t="shared" si="0"/>
        <v>6.1635999999999989</v>
      </c>
      <c r="P14" s="40">
        <v>32.44</v>
      </c>
      <c r="Q14" s="26">
        <f t="shared" si="1"/>
        <v>4866</v>
      </c>
      <c r="R14" s="41">
        <v>0.21</v>
      </c>
      <c r="S14" s="25" t="s">
        <v>32</v>
      </c>
      <c r="T14" s="49">
        <f>159/8</f>
        <v>19.875</v>
      </c>
      <c r="U14" s="25">
        <v>30</v>
      </c>
      <c r="V14" s="47">
        <f t="shared" si="2"/>
        <v>66.25</v>
      </c>
      <c r="W14" s="25">
        <v>6631210</v>
      </c>
    </row>
    <row r="15" spans="1:23" ht="28.5" customHeight="1" x14ac:dyDescent="0.35">
      <c r="A15" s="58" t="s">
        <v>56</v>
      </c>
      <c r="B15" s="58" t="s">
        <v>55</v>
      </c>
      <c r="C15" s="50" t="s">
        <v>54</v>
      </c>
      <c r="D15" s="50" t="s">
        <v>28</v>
      </c>
      <c r="E15" s="50" t="s">
        <v>53</v>
      </c>
      <c r="F15" s="50" t="s">
        <v>82</v>
      </c>
      <c r="G15" s="50" t="s">
        <v>16</v>
      </c>
      <c r="H15" s="50" t="s">
        <v>14</v>
      </c>
      <c r="I15" s="50" t="s">
        <v>51</v>
      </c>
      <c r="J15" s="50" t="s">
        <v>50</v>
      </c>
      <c r="K15" s="58" t="s">
        <v>49</v>
      </c>
      <c r="L15" s="50" t="s">
        <v>81</v>
      </c>
      <c r="M15" s="50" t="s">
        <v>80</v>
      </c>
      <c r="N15" s="50" t="s">
        <v>47</v>
      </c>
      <c r="O15" s="64" t="s">
        <v>46</v>
      </c>
      <c r="P15" s="65"/>
      <c r="Q15" s="66"/>
      <c r="R15" s="50" t="s">
        <v>45</v>
      </c>
      <c r="S15" s="50" t="s">
        <v>44</v>
      </c>
      <c r="T15" s="68" t="s">
        <v>134</v>
      </c>
      <c r="U15" s="68" t="s">
        <v>133</v>
      </c>
      <c r="V15" s="68" t="s">
        <v>42</v>
      </c>
      <c r="W15" s="68" t="s">
        <v>135</v>
      </c>
    </row>
    <row r="16" spans="1:23" ht="27.75" customHeight="1" x14ac:dyDescent="0.35">
      <c r="A16" s="67"/>
      <c r="B16" s="67"/>
      <c r="C16" s="51"/>
      <c r="D16" s="51"/>
      <c r="E16" s="51"/>
      <c r="F16" s="51"/>
      <c r="G16" s="51"/>
      <c r="H16" s="51"/>
      <c r="I16" s="51"/>
      <c r="J16" s="51"/>
      <c r="K16" s="59"/>
      <c r="L16" s="51"/>
      <c r="M16" s="51"/>
      <c r="N16" s="51"/>
      <c r="O16" s="33" t="s">
        <v>79</v>
      </c>
      <c r="P16" s="33" t="s">
        <v>42</v>
      </c>
      <c r="Q16" s="33" t="s">
        <v>41</v>
      </c>
      <c r="R16" s="51"/>
      <c r="S16" s="51"/>
      <c r="T16" s="69"/>
      <c r="U16" s="69"/>
      <c r="V16" s="69"/>
      <c r="W16" s="69"/>
    </row>
    <row r="17" spans="1:23" ht="40" customHeight="1" x14ac:dyDescent="0.35">
      <c r="A17" s="32" t="s">
        <v>78</v>
      </c>
      <c r="B17" s="31" t="s">
        <v>62</v>
      </c>
      <c r="C17" s="31" t="s">
        <v>74</v>
      </c>
      <c r="D17" s="30" t="s">
        <v>60</v>
      </c>
      <c r="E17" s="29" t="s">
        <v>59</v>
      </c>
      <c r="F17" s="30" t="s">
        <v>67</v>
      </c>
      <c r="G17" s="30" t="s">
        <v>34</v>
      </c>
      <c r="H17" s="29" t="s">
        <v>57</v>
      </c>
      <c r="I17" s="28">
        <v>8250</v>
      </c>
      <c r="J17" s="36" t="s">
        <v>119</v>
      </c>
      <c r="K17" s="37">
        <v>42760</v>
      </c>
      <c r="L17" s="38">
        <v>120</v>
      </c>
      <c r="M17" s="37">
        <v>6</v>
      </c>
      <c r="N17" s="27">
        <v>16.670000000000002</v>
      </c>
      <c r="O17" s="26">
        <f t="shared" ref="O17:O25" si="3">P17*L17/100</f>
        <v>14.423999999999999</v>
      </c>
      <c r="P17" s="40">
        <v>12.02</v>
      </c>
      <c r="Q17" s="26">
        <f t="shared" ref="Q17:Q25" si="4">I17*P17</f>
        <v>99165</v>
      </c>
      <c r="R17" s="41">
        <v>0.21</v>
      </c>
      <c r="S17" s="25" t="s">
        <v>32</v>
      </c>
      <c r="T17" s="48">
        <f>191/6</f>
        <v>31.833333333333332</v>
      </c>
      <c r="U17" s="25">
        <v>180</v>
      </c>
      <c r="V17" s="47">
        <f t="shared" ref="V17:V25" si="5">100/U17*T17</f>
        <v>17.685185185185187</v>
      </c>
      <c r="W17" s="25">
        <v>5100230</v>
      </c>
    </row>
    <row r="18" spans="1:23" ht="40" customHeight="1" x14ac:dyDescent="0.35">
      <c r="A18" s="32" t="s">
        <v>77</v>
      </c>
      <c r="B18" s="31" t="s">
        <v>62</v>
      </c>
      <c r="C18" s="31" t="s">
        <v>76</v>
      </c>
      <c r="D18" s="30" t="s">
        <v>60</v>
      </c>
      <c r="E18" s="29" t="s">
        <v>59</v>
      </c>
      <c r="F18" s="30" t="s">
        <v>64</v>
      </c>
      <c r="G18" s="30" t="s">
        <v>34</v>
      </c>
      <c r="H18" s="29" t="s">
        <v>57</v>
      </c>
      <c r="I18" s="28">
        <v>6150</v>
      </c>
      <c r="J18" s="36" t="s">
        <v>121</v>
      </c>
      <c r="K18" s="37">
        <v>113262</v>
      </c>
      <c r="L18" s="37">
        <v>225</v>
      </c>
      <c r="M18" s="37">
        <v>6</v>
      </c>
      <c r="N18" s="27">
        <v>16.940000000000001</v>
      </c>
      <c r="O18" s="26">
        <f t="shared" si="3"/>
        <v>25.897500000000001</v>
      </c>
      <c r="P18" s="40">
        <v>11.51</v>
      </c>
      <c r="Q18" s="26">
        <f t="shared" si="4"/>
        <v>70786.5</v>
      </c>
      <c r="R18" s="41">
        <v>0.21</v>
      </c>
      <c r="S18" s="25" t="s">
        <v>32</v>
      </c>
      <c r="T18" s="48">
        <f>349/6</f>
        <v>58.166666666666664</v>
      </c>
      <c r="U18" s="25">
        <v>265</v>
      </c>
      <c r="V18" s="47">
        <f t="shared" si="5"/>
        <v>21.949685534591197</v>
      </c>
      <c r="W18" s="25">
        <v>5100280</v>
      </c>
    </row>
    <row r="19" spans="1:23" ht="40" customHeight="1" x14ac:dyDescent="0.35">
      <c r="A19" s="32" t="s">
        <v>75</v>
      </c>
      <c r="B19" s="31" t="s">
        <v>62</v>
      </c>
      <c r="C19" s="31" t="s">
        <v>74</v>
      </c>
      <c r="D19" s="30" t="s">
        <v>60</v>
      </c>
      <c r="E19" s="29" t="s">
        <v>59</v>
      </c>
      <c r="F19" s="30" t="s">
        <v>58</v>
      </c>
      <c r="G19" s="30" t="s">
        <v>34</v>
      </c>
      <c r="H19" s="29" t="s">
        <v>57</v>
      </c>
      <c r="I19" s="28">
        <v>4350</v>
      </c>
      <c r="J19" s="36" t="s">
        <v>122</v>
      </c>
      <c r="K19" s="37">
        <v>11358</v>
      </c>
      <c r="L19" s="37">
        <v>255</v>
      </c>
      <c r="M19" s="37">
        <v>6</v>
      </c>
      <c r="N19" s="27">
        <v>20.12</v>
      </c>
      <c r="O19" s="26">
        <f t="shared" si="3"/>
        <v>28.993499999999997</v>
      </c>
      <c r="P19" s="40">
        <v>11.37</v>
      </c>
      <c r="Q19" s="26">
        <f t="shared" si="4"/>
        <v>49459.5</v>
      </c>
      <c r="R19" s="41">
        <v>0.21</v>
      </c>
      <c r="S19" s="25" t="s">
        <v>32</v>
      </c>
      <c r="T19" s="48">
        <f>349/6</f>
        <v>58.166666666666664</v>
      </c>
      <c r="U19" s="25">
        <v>265</v>
      </c>
      <c r="V19" s="47">
        <f t="shared" si="5"/>
        <v>21.949685534591197</v>
      </c>
      <c r="W19" s="25">
        <v>5100280</v>
      </c>
    </row>
    <row r="20" spans="1:23" ht="40" customHeight="1" x14ac:dyDescent="0.35">
      <c r="A20" s="32" t="s">
        <v>73</v>
      </c>
      <c r="B20" s="31" t="s">
        <v>62</v>
      </c>
      <c r="C20" s="31" t="s">
        <v>69</v>
      </c>
      <c r="D20" s="30" t="s">
        <v>60</v>
      </c>
      <c r="E20" s="29" t="s">
        <v>59</v>
      </c>
      <c r="F20" s="30" t="s">
        <v>67</v>
      </c>
      <c r="G20" s="30" t="s">
        <v>34</v>
      </c>
      <c r="H20" s="29" t="s">
        <v>57</v>
      </c>
      <c r="I20" s="28">
        <v>450</v>
      </c>
      <c r="J20" s="39" t="s">
        <v>123</v>
      </c>
      <c r="K20" s="37">
        <v>113261</v>
      </c>
      <c r="L20" s="38">
        <v>100</v>
      </c>
      <c r="M20" s="38">
        <v>12</v>
      </c>
      <c r="N20" s="27">
        <v>27.67</v>
      </c>
      <c r="O20" s="26">
        <f t="shared" si="3"/>
        <v>19.04</v>
      </c>
      <c r="P20" s="40">
        <v>19.04</v>
      </c>
      <c r="Q20" s="26">
        <f t="shared" si="4"/>
        <v>8568</v>
      </c>
      <c r="R20" s="41">
        <v>0.21</v>
      </c>
      <c r="S20" s="25" t="s">
        <v>32</v>
      </c>
      <c r="T20" s="48">
        <f>335/6</f>
        <v>55.833333333333336</v>
      </c>
      <c r="U20" s="25">
        <v>175</v>
      </c>
      <c r="V20" s="47">
        <f t="shared" si="5"/>
        <v>31.904761904761905</v>
      </c>
      <c r="W20" s="25">
        <v>6630202</v>
      </c>
    </row>
    <row r="21" spans="1:23" ht="40" customHeight="1" x14ac:dyDescent="0.35">
      <c r="A21" s="32" t="s">
        <v>72</v>
      </c>
      <c r="B21" s="31" t="s">
        <v>62</v>
      </c>
      <c r="C21" s="31" t="s">
        <v>71</v>
      </c>
      <c r="D21" s="30" t="s">
        <v>60</v>
      </c>
      <c r="E21" s="29" t="s">
        <v>59</v>
      </c>
      <c r="F21" s="30" t="s">
        <v>64</v>
      </c>
      <c r="G21" s="30" t="s">
        <v>34</v>
      </c>
      <c r="H21" s="29" t="s">
        <v>57</v>
      </c>
      <c r="I21" s="28">
        <v>150</v>
      </c>
      <c r="J21" s="36" t="s">
        <v>120</v>
      </c>
      <c r="K21" s="37">
        <v>113262</v>
      </c>
      <c r="L21" s="37">
        <v>180</v>
      </c>
      <c r="M21" s="37">
        <v>6</v>
      </c>
      <c r="N21" s="27">
        <v>28.86</v>
      </c>
      <c r="O21" s="26">
        <f t="shared" si="3"/>
        <v>33.173999999999999</v>
      </c>
      <c r="P21" s="40">
        <v>18.43</v>
      </c>
      <c r="Q21" s="26">
        <f t="shared" si="4"/>
        <v>2764.5</v>
      </c>
      <c r="R21" s="41">
        <v>0.21</v>
      </c>
      <c r="S21" s="25" t="s">
        <v>32</v>
      </c>
      <c r="T21" s="48">
        <f>465/6</f>
        <v>77.5</v>
      </c>
      <c r="U21" s="25">
        <v>257</v>
      </c>
      <c r="V21" s="47">
        <f t="shared" si="5"/>
        <v>30.155642023346303</v>
      </c>
      <c r="W21" s="25">
        <v>6630207</v>
      </c>
    </row>
    <row r="22" spans="1:23" ht="40" customHeight="1" x14ac:dyDescent="0.35">
      <c r="A22" s="32" t="s">
        <v>70</v>
      </c>
      <c r="B22" s="31" t="s">
        <v>62</v>
      </c>
      <c r="C22" s="31" t="s">
        <v>69</v>
      </c>
      <c r="D22" s="30" t="s">
        <v>60</v>
      </c>
      <c r="E22" s="29" t="s">
        <v>59</v>
      </c>
      <c r="F22" s="30" t="s">
        <v>58</v>
      </c>
      <c r="G22" s="30" t="s">
        <v>34</v>
      </c>
      <c r="H22" s="29" t="s">
        <v>57</v>
      </c>
      <c r="I22" s="28">
        <v>450</v>
      </c>
      <c r="J22" s="36" t="s">
        <v>124</v>
      </c>
      <c r="K22" s="37">
        <v>113263</v>
      </c>
      <c r="L22" s="37">
        <v>300</v>
      </c>
      <c r="M22" s="37">
        <v>6</v>
      </c>
      <c r="N22" s="27">
        <v>27.95</v>
      </c>
      <c r="O22" s="26">
        <f t="shared" si="3"/>
        <v>53.91</v>
      </c>
      <c r="P22" s="40">
        <v>17.97</v>
      </c>
      <c r="Q22" s="26">
        <f t="shared" si="4"/>
        <v>8086.4999999999991</v>
      </c>
      <c r="R22" s="41">
        <v>0.21</v>
      </c>
      <c r="S22" s="25" t="s">
        <v>32</v>
      </c>
      <c r="T22" s="48">
        <f>839/6</f>
        <v>139.83333333333334</v>
      </c>
      <c r="U22" s="25">
        <v>300</v>
      </c>
      <c r="V22" s="47">
        <f t="shared" si="5"/>
        <v>46.611111111111114</v>
      </c>
      <c r="W22" s="25">
        <v>5456023</v>
      </c>
    </row>
    <row r="23" spans="1:23" ht="40" customHeight="1" x14ac:dyDescent="0.35">
      <c r="A23" s="32" t="s">
        <v>68</v>
      </c>
      <c r="B23" s="31" t="s">
        <v>62</v>
      </c>
      <c r="C23" s="31" t="s">
        <v>65</v>
      </c>
      <c r="D23" s="30" t="s">
        <v>60</v>
      </c>
      <c r="E23" s="29" t="s">
        <v>59</v>
      </c>
      <c r="F23" s="30" t="s">
        <v>67</v>
      </c>
      <c r="G23" s="30" t="s">
        <v>34</v>
      </c>
      <c r="H23" s="29" t="s">
        <v>57</v>
      </c>
      <c r="I23" s="28">
        <v>3450</v>
      </c>
      <c r="J23" s="36" t="s">
        <v>125</v>
      </c>
      <c r="K23" s="37">
        <v>109781</v>
      </c>
      <c r="L23" s="37">
        <v>100</v>
      </c>
      <c r="M23" s="38">
        <v>12</v>
      </c>
      <c r="N23" s="27">
        <v>37.99</v>
      </c>
      <c r="O23" s="26">
        <f t="shared" si="3"/>
        <v>26.32</v>
      </c>
      <c r="P23" s="40">
        <v>26.32</v>
      </c>
      <c r="Q23" s="26">
        <f t="shared" si="4"/>
        <v>90804</v>
      </c>
      <c r="R23" s="41">
        <v>0.21</v>
      </c>
      <c r="S23" s="25" t="s">
        <v>32</v>
      </c>
      <c r="T23" s="48">
        <f>333/6</f>
        <v>55.5</v>
      </c>
      <c r="U23" s="25">
        <v>180</v>
      </c>
      <c r="V23" s="47">
        <f t="shared" si="5"/>
        <v>30.833333333333336</v>
      </c>
      <c r="W23" s="25">
        <v>5506173</v>
      </c>
    </row>
    <row r="24" spans="1:23" ht="40" customHeight="1" x14ac:dyDescent="0.35">
      <c r="A24" s="32" t="s">
        <v>66</v>
      </c>
      <c r="B24" s="31" t="s">
        <v>62</v>
      </c>
      <c r="C24" s="31" t="s">
        <v>65</v>
      </c>
      <c r="D24" s="30" t="s">
        <v>60</v>
      </c>
      <c r="E24" s="29" t="s">
        <v>59</v>
      </c>
      <c r="F24" s="30" t="s">
        <v>64</v>
      </c>
      <c r="G24" s="30" t="s">
        <v>34</v>
      </c>
      <c r="H24" s="29" t="s">
        <v>57</v>
      </c>
      <c r="I24" s="28">
        <v>600</v>
      </c>
      <c r="J24" s="36" t="s">
        <v>126</v>
      </c>
      <c r="K24" s="37">
        <v>357410</v>
      </c>
      <c r="L24" s="37">
        <v>160</v>
      </c>
      <c r="M24" s="37">
        <v>6</v>
      </c>
      <c r="N24" s="27">
        <v>30.31</v>
      </c>
      <c r="O24" s="26">
        <f t="shared" si="3"/>
        <v>41.295999999999992</v>
      </c>
      <c r="P24" s="40">
        <v>25.81</v>
      </c>
      <c r="Q24" s="26">
        <f t="shared" si="4"/>
        <v>15486</v>
      </c>
      <c r="R24" s="41">
        <v>0.21</v>
      </c>
      <c r="S24" s="25" t="s">
        <v>32</v>
      </c>
      <c r="T24" s="48">
        <f>497/6</f>
        <v>82.833333333333329</v>
      </c>
      <c r="U24" s="25">
        <v>250</v>
      </c>
      <c r="V24" s="47">
        <f t="shared" si="5"/>
        <v>33.133333333333333</v>
      </c>
      <c r="W24" s="25">
        <v>5506260</v>
      </c>
    </row>
    <row r="25" spans="1:23" ht="40" customHeight="1" x14ac:dyDescent="0.35">
      <c r="A25" s="32" t="s">
        <v>63</v>
      </c>
      <c r="B25" s="31" t="s">
        <v>62</v>
      </c>
      <c r="C25" s="31" t="s">
        <v>61</v>
      </c>
      <c r="D25" s="30" t="s">
        <v>60</v>
      </c>
      <c r="E25" s="29" t="s">
        <v>59</v>
      </c>
      <c r="F25" s="30" t="s">
        <v>58</v>
      </c>
      <c r="G25" s="30" t="s">
        <v>34</v>
      </c>
      <c r="H25" s="29" t="s">
        <v>57</v>
      </c>
      <c r="I25" s="28">
        <v>1650</v>
      </c>
      <c r="J25" s="36" t="s">
        <v>127</v>
      </c>
      <c r="K25" s="37">
        <v>736633</v>
      </c>
      <c r="L25" s="37">
        <v>280</v>
      </c>
      <c r="M25" s="37">
        <v>6</v>
      </c>
      <c r="N25" s="27">
        <v>31.93</v>
      </c>
      <c r="O25" s="26">
        <f t="shared" si="3"/>
        <v>70.671999999999997</v>
      </c>
      <c r="P25" s="40">
        <v>25.24</v>
      </c>
      <c r="Q25" s="26">
        <f t="shared" si="4"/>
        <v>41646</v>
      </c>
      <c r="R25" s="41">
        <v>0.21</v>
      </c>
      <c r="S25" s="25" t="s">
        <v>32</v>
      </c>
      <c r="T25" s="48">
        <f>855/6</f>
        <v>142.5</v>
      </c>
      <c r="U25" s="25">
        <v>360</v>
      </c>
      <c r="V25" s="47">
        <f t="shared" si="5"/>
        <v>39.583333333333336</v>
      </c>
      <c r="W25" s="25">
        <v>5456026</v>
      </c>
    </row>
    <row r="26" spans="1:23" ht="20.149999999999999" customHeight="1" x14ac:dyDescent="0.35">
      <c r="A26" s="58" t="s">
        <v>56</v>
      </c>
      <c r="B26" s="58" t="s">
        <v>55</v>
      </c>
      <c r="C26" s="50" t="s">
        <v>54</v>
      </c>
      <c r="D26" s="50" t="s">
        <v>28</v>
      </c>
      <c r="E26" s="50" t="s">
        <v>53</v>
      </c>
      <c r="F26" s="50" t="s">
        <v>52</v>
      </c>
      <c r="G26" s="50" t="s">
        <v>16</v>
      </c>
      <c r="H26" s="50" t="s">
        <v>14</v>
      </c>
      <c r="I26" s="50" t="s">
        <v>51</v>
      </c>
      <c r="J26" s="50" t="s">
        <v>50</v>
      </c>
      <c r="K26" s="58" t="s">
        <v>49</v>
      </c>
      <c r="L26" s="60" t="s">
        <v>48</v>
      </c>
      <c r="M26" s="61"/>
      <c r="N26" s="50" t="s">
        <v>47</v>
      </c>
      <c r="O26" s="64" t="s">
        <v>46</v>
      </c>
      <c r="P26" s="65"/>
      <c r="Q26" s="66"/>
      <c r="R26" s="50" t="s">
        <v>45</v>
      </c>
      <c r="S26" s="50" t="s">
        <v>44</v>
      </c>
      <c r="T26" s="68" t="s">
        <v>132</v>
      </c>
      <c r="U26" s="68" t="s">
        <v>48</v>
      </c>
      <c r="V26" s="68" t="s">
        <v>42</v>
      </c>
      <c r="W26" s="68" t="s">
        <v>135</v>
      </c>
    </row>
    <row r="27" spans="1:23" ht="31.5" customHeight="1" x14ac:dyDescent="0.35">
      <c r="A27" s="67"/>
      <c r="B27" s="67"/>
      <c r="C27" s="51"/>
      <c r="D27" s="51"/>
      <c r="E27" s="51"/>
      <c r="F27" s="51"/>
      <c r="G27" s="51"/>
      <c r="H27" s="51"/>
      <c r="I27" s="51"/>
      <c r="J27" s="51"/>
      <c r="K27" s="59"/>
      <c r="L27" s="62"/>
      <c r="M27" s="63"/>
      <c r="N27" s="51"/>
      <c r="O27" s="33" t="s">
        <v>43</v>
      </c>
      <c r="P27" s="33" t="s">
        <v>42</v>
      </c>
      <c r="Q27" s="33" t="s">
        <v>41</v>
      </c>
      <c r="R27" s="51"/>
      <c r="S27" s="51"/>
      <c r="T27" s="69"/>
      <c r="U27" s="69"/>
      <c r="V27" s="69"/>
      <c r="W27" s="69"/>
    </row>
    <row r="28" spans="1:23" ht="40" customHeight="1" x14ac:dyDescent="0.35">
      <c r="A28" s="32" t="s">
        <v>40</v>
      </c>
      <c r="B28" s="31" t="s">
        <v>39</v>
      </c>
      <c r="C28" s="31" t="s">
        <v>38</v>
      </c>
      <c r="D28" s="30" t="s">
        <v>37</v>
      </c>
      <c r="E28" s="29" t="s">
        <v>36</v>
      </c>
      <c r="F28" s="29" t="s">
        <v>35</v>
      </c>
      <c r="G28" s="30" t="s">
        <v>34</v>
      </c>
      <c r="H28" s="29" t="s">
        <v>33</v>
      </c>
      <c r="I28" s="28">
        <v>3900</v>
      </c>
      <c r="J28" s="36" t="s">
        <v>128</v>
      </c>
      <c r="K28" s="37">
        <v>113321</v>
      </c>
      <c r="L28" s="52">
        <v>3000</v>
      </c>
      <c r="M28" s="53"/>
      <c r="N28" s="27">
        <v>270.32</v>
      </c>
      <c r="O28" s="26">
        <f>P28*L28/1000</f>
        <v>415.8</v>
      </c>
      <c r="P28" s="40">
        <v>138.6</v>
      </c>
      <c r="Q28" s="26">
        <f>I28*P28</f>
        <v>540540</v>
      </c>
      <c r="R28" s="41">
        <v>0.21</v>
      </c>
      <c r="S28" s="25" t="s">
        <v>32</v>
      </c>
      <c r="T28" s="48">
        <v>579</v>
      </c>
      <c r="U28" s="25">
        <v>3000</v>
      </c>
      <c r="V28" s="47">
        <f>1000/U28*T28</f>
        <v>193</v>
      </c>
      <c r="W28" s="25">
        <v>6610124</v>
      </c>
    </row>
    <row r="29" spans="1:23" ht="11.5" customHeight="1" thickBot="1" x14ac:dyDescent="0.4">
      <c r="A29" s="23"/>
      <c r="B29" s="22"/>
      <c r="C29" s="22"/>
      <c r="D29" s="24"/>
      <c r="E29" s="23"/>
      <c r="F29" s="23"/>
      <c r="G29" s="24"/>
      <c r="H29" s="23"/>
      <c r="I29" s="22"/>
      <c r="J29" s="42"/>
      <c r="K29" s="42"/>
      <c r="L29" s="43"/>
      <c r="M29" s="43"/>
      <c r="N29" s="21"/>
      <c r="O29" s="21"/>
      <c r="P29" s="44"/>
      <c r="Q29" s="21"/>
      <c r="R29" s="45"/>
    </row>
    <row r="30" spans="1:23" ht="28.75" customHeight="1" thickBot="1" x14ac:dyDescent="0.4">
      <c r="A30" s="54" t="s">
        <v>31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  <c r="Q30" s="20">
        <f>SUM(Q6:Q14,Q17:Q25,Q28)</f>
        <v>1236933</v>
      </c>
    </row>
    <row r="32" spans="1:23" ht="29.25" customHeight="1" x14ac:dyDescent="0.35">
      <c r="A32" s="57" t="s">
        <v>30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ht="15" thickBot="1" x14ac:dyDescent="0.4"/>
    <row r="34" spans="1:18" x14ac:dyDescent="0.35">
      <c r="A34" s="19" t="s">
        <v>29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7"/>
    </row>
    <row r="35" spans="1:18" x14ac:dyDescent="0.35">
      <c r="A35" s="16"/>
      <c r="B35" s="15" t="s">
        <v>28</v>
      </c>
      <c r="C35" s="13" t="s">
        <v>27</v>
      </c>
      <c r="D35" s="13"/>
      <c r="E35" s="14" t="s">
        <v>26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2"/>
    </row>
    <row r="36" spans="1:18" x14ac:dyDescent="0.35">
      <c r="A36" s="11"/>
      <c r="B36" s="10" t="s">
        <v>25</v>
      </c>
      <c r="C36" s="8" t="s">
        <v>24</v>
      </c>
      <c r="D36" s="8"/>
      <c r="E36" s="9" t="s">
        <v>23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7"/>
    </row>
    <row r="37" spans="1:18" x14ac:dyDescent="0.35">
      <c r="A37" s="16"/>
      <c r="B37" s="15" t="s">
        <v>22</v>
      </c>
      <c r="C37" s="13" t="s">
        <v>21</v>
      </c>
      <c r="D37" s="13"/>
      <c r="E37" s="14" t="s">
        <v>20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2"/>
    </row>
    <row r="38" spans="1:18" x14ac:dyDescent="0.35">
      <c r="A38" s="11"/>
      <c r="B38" s="10" t="s">
        <v>19</v>
      </c>
      <c r="C38" s="8" t="s">
        <v>18</v>
      </c>
      <c r="D38" s="8"/>
      <c r="E38" s="9" t="s">
        <v>17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7"/>
    </row>
    <row r="39" spans="1:18" x14ac:dyDescent="0.35">
      <c r="A39" s="16"/>
      <c r="B39" s="15" t="s">
        <v>16</v>
      </c>
      <c r="C39" s="13" t="s">
        <v>15</v>
      </c>
      <c r="D39" s="13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2"/>
    </row>
    <row r="40" spans="1:18" x14ac:dyDescent="0.35">
      <c r="A40" s="11"/>
      <c r="B40" s="10" t="s">
        <v>14</v>
      </c>
      <c r="C40" s="8" t="s">
        <v>13</v>
      </c>
      <c r="D40" s="8"/>
      <c r="E40" s="9" t="s">
        <v>12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7"/>
    </row>
    <row r="41" spans="1:18" x14ac:dyDescent="0.35">
      <c r="A41" s="16"/>
      <c r="B41" s="15" t="s">
        <v>11</v>
      </c>
      <c r="C41" s="13" t="s">
        <v>10</v>
      </c>
      <c r="D41" s="13"/>
      <c r="E41" s="14" t="s">
        <v>9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2"/>
    </row>
    <row r="42" spans="1:18" x14ac:dyDescent="0.35">
      <c r="A42" s="11"/>
      <c r="B42" s="10" t="s">
        <v>8</v>
      </c>
      <c r="C42" s="8" t="s">
        <v>7</v>
      </c>
      <c r="D42" s="8"/>
      <c r="E42" s="9" t="s">
        <v>6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7"/>
    </row>
    <row r="43" spans="1:18" x14ac:dyDescent="0.35">
      <c r="A43" s="16"/>
      <c r="B43" s="15" t="s">
        <v>5</v>
      </c>
      <c r="C43" s="13" t="s">
        <v>4</v>
      </c>
      <c r="D43" s="13"/>
      <c r="E43" s="14" t="s">
        <v>3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2"/>
    </row>
    <row r="44" spans="1:18" x14ac:dyDescent="0.35">
      <c r="A44" s="11"/>
      <c r="B44" s="10" t="s">
        <v>2</v>
      </c>
      <c r="C44" s="8" t="s">
        <v>1</v>
      </c>
      <c r="D44" s="8"/>
      <c r="E44" s="9" t="s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7"/>
    </row>
    <row r="45" spans="1:18" ht="15" thickBot="1" x14ac:dyDescent="0.4">
      <c r="A45" s="6"/>
      <c r="B45" s="5"/>
      <c r="C45" s="3"/>
      <c r="D45" s="3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"/>
    </row>
    <row r="47" spans="1:18" x14ac:dyDescent="0.35">
      <c r="N47" s="1"/>
    </row>
  </sheetData>
  <mergeCells count="66">
    <mergeCell ref="I4:I5"/>
    <mergeCell ref="J4:J5"/>
    <mergeCell ref="O4:Q4"/>
    <mergeCell ref="O26:Q26"/>
    <mergeCell ref="N26:N27"/>
    <mergeCell ref="J15:J16"/>
    <mergeCell ref="L15:L16"/>
    <mergeCell ref="I26:I27"/>
    <mergeCell ref="L4:L5"/>
    <mergeCell ref="M4:M5"/>
    <mergeCell ref="M15:M16"/>
    <mergeCell ref="J26:J27"/>
    <mergeCell ref="K26:K27"/>
    <mergeCell ref="H26:H27"/>
    <mergeCell ref="A4:A5"/>
    <mergeCell ref="B4:B5"/>
    <mergeCell ref="C4:C5"/>
    <mergeCell ref="D4:D5"/>
    <mergeCell ref="E4:E5"/>
    <mergeCell ref="F4:F5"/>
    <mergeCell ref="H4:H5"/>
    <mergeCell ref="G4:G5"/>
    <mergeCell ref="G15:G16"/>
    <mergeCell ref="A15:A16"/>
    <mergeCell ref="B15:B16"/>
    <mergeCell ref="D26:D27"/>
    <mergeCell ref="E26:E27"/>
    <mergeCell ref="F26:F27"/>
    <mergeCell ref="A32:R32"/>
    <mergeCell ref="O15:Q15"/>
    <mergeCell ref="R15:R16"/>
    <mergeCell ref="A26:A27"/>
    <mergeCell ref="B26:B27"/>
    <mergeCell ref="C15:C16"/>
    <mergeCell ref="C26:C27"/>
    <mergeCell ref="L26:M27"/>
    <mergeCell ref="D15:D16"/>
    <mergeCell ref="E15:E16"/>
    <mergeCell ref="A30:P30"/>
    <mergeCell ref="L28:M28"/>
    <mergeCell ref="F15:F16"/>
    <mergeCell ref="G26:G27"/>
    <mergeCell ref="H15:H16"/>
    <mergeCell ref="I15:I16"/>
    <mergeCell ref="S15:S16"/>
    <mergeCell ref="S26:S27"/>
    <mergeCell ref="N4:N5"/>
    <mergeCell ref="R26:R27"/>
    <mergeCell ref="R4:R5"/>
    <mergeCell ref="N15:N16"/>
    <mergeCell ref="J3:M3"/>
    <mergeCell ref="V4:V5"/>
    <mergeCell ref="V15:V16"/>
    <mergeCell ref="V26:V27"/>
    <mergeCell ref="W4:W5"/>
    <mergeCell ref="W15:W16"/>
    <mergeCell ref="W26:W27"/>
    <mergeCell ref="K4:K5"/>
    <mergeCell ref="K15:K16"/>
    <mergeCell ref="U15:U16"/>
    <mergeCell ref="U26:U27"/>
    <mergeCell ref="U4:U5"/>
    <mergeCell ref="T4:T5"/>
    <mergeCell ref="T15:T16"/>
    <mergeCell ref="T26:T27"/>
    <mergeCell ref="S4:S5"/>
  </mergeCells>
  <dataValidations count="2">
    <dataValidation type="decimal" allowBlank="1" showInputMessage="1" showErrorMessage="1" errorTitle="POZOR" error="cena překročena" promptTitle="UPOZORNĚNÍ" prompt="zadejte hodnotu do MAX ceny uvedené ve sloupci N" sqref="P6:P14 P17:P25 P28">
      <formula1>0.01</formula1>
      <formula2>N6</formula2>
    </dataValidation>
    <dataValidation type="decimal" allowBlank="1" showInputMessage="1" showErrorMessage="1" errorTitle="POZOR" error="cena překročena" promptTitle="UPOZORNĚNÍ" prompt="zadejte hodnotu od 0 do MAX ceny uvedené ve sloupci M" sqref="P29">
      <formula1>0</formula1>
      <formula2>N29</formula2>
    </dataValidation>
  </dataValidations>
  <pageMargins left="0.70866141732283472" right="0.70866141732283472" top="0.27559055118110237" bottom="0.23622047244094491" header="0.19685039370078741" footer="0.15748031496062992"/>
  <pageSetup paperSize="9" scale="44" orientation="landscape" r:id="rId1"/>
  <headerFooter>
    <oddHeader>&amp;R&amp;"Arial,Tučné"RK-01-2023-03, př. 1
počet stran: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Příloha č. 1</vt:lpstr>
      <vt:lpstr>PAPERA 2024</vt:lpstr>
      <vt:lpstr>SMERO 2024</vt:lpstr>
      <vt:lpstr>'PAPERA 2024'!Oblast_tisku</vt:lpstr>
      <vt:lpstr>'Příloha č. 1'!Oblast_tisku</vt:lpstr>
      <vt:lpstr>'SMERO 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Buřičová Dana Ing.</dc:creator>
  <cp:lastModifiedBy>Lisa Karel Ing.</cp:lastModifiedBy>
  <cp:lastPrinted>2024-04-11T10:41:05Z</cp:lastPrinted>
  <dcterms:created xsi:type="dcterms:W3CDTF">2022-12-21T06:26:00Z</dcterms:created>
  <dcterms:modified xsi:type="dcterms:W3CDTF">2025-06-09T14:41:57Z</dcterms:modified>
</cp:coreProperties>
</file>