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" yWindow="510" windowWidth="38080" windowHeight="17490"/>
  </bookViews>
  <sheets>
    <sheet name="Stavební rozpočet" sheetId="1" r:id="rId1"/>
    <sheet name="Krycí list rozpočtu" sheetId="3" r:id="rId2"/>
    <sheet name="VORN" sheetId="4" state="hidden" r:id="rId3"/>
  </sheets>
  <definedNames>
    <definedName name="vorn_sum">VORN!$I$45</definedName>
  </definedNames>
  <calcPr calcId="145621"/>
</workbook>
</file>

<file path=xl/calcChain.xml><?xml version="1.0" encoding="utf-8"?>
<calcChain xmlns="http://schemas.openxmlformats.org/spreadsheetml/2006/main">
  <c r="I44" i="4" l="1"/>
  <c r="F44" i="4"/>
  <c r="F43" i="4"/>
  <c r="I43" i="4" s="1"/>
  <c r="F42" i="4"/>
  <c r="I42" i="4" s="1"/>
  <c r="F40" i="4"/>
  <c r="I40" i="4" s="1"/>
  <c r="F39" i="4"/>
  <c r="I39" i="4" s="1"/>
  <c r="F38" i="4"/>
  <c r="I38" i="4" s="1"/>
  <c r="I36" i="4"/>
  <c r="F36" i="4"/>
  <c r="I26" i="4"/>
  <c r="I25" i="4"/>
  <c r="I24" i="4"/>
  <c r="I17" i="3" s="1"/>
  <c r="I23" i="4"/>
  <c r="I16" i="3" s="1"/>
  <c r="I22" i="4"/>
  <c r="I15" i="3" s="1"/>
  <c r="I21" i="4"/>
  <c r="I17" i="4"/>
  <c r="F16" i="3" s="1"/>
  <c r="I16" i="4"/>
  <c r="F15" i="3" s="1"/>
  <c r="I15" i="4"/>
  <c r="I10" i="4"/>
  <c r="F10" i="4"/>
  <c r="C10" i="4"/>
  <c r="F8" i="4"/>
  <c r="C8" i="4"/>
  <c r="F6" i="4"/>
  <c r="C6" i="4"/>
  <c r="F4" i="4"/>
  <c r="C4" i="4"/>
  <c r="F2" i="4"/>
  <c r="C2" i="4"/>
  <c r="I19" i="3"/>
  <c r="I18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BS626" i="1"/>
  <c r="F41" i="4" s="1"/>
  <c r="I41" i="4" s="1"/>
  <c r="BJ626" i="1"/>
  <c r="BI626" i="1"/>
  <c r="BH626" i="1"/>
  <c r="BF626" i="1"/>
  <c r="BD626" i="1"/>
  <c r="AP626" i="1"/>
  <c r="AX626" i="1" s="1"/>
  <c r="AO626" i="1"/>
  <c r="AW626" i="1" s="1"/>
  <c r="AL626" i="1"/>
  <c r="AU625" i="1" s="1"/>
  <c r="AK626" i="1"/>
  <c r="AJ626" i="1"/>
  <c r="AS625" i="1" s="1"/>
  <c r="AH626" i="1"/>
  <c r="AG626" i="1"/>
  <c r="AF626" i="1"/>
  <c r="AE626" i="1"/>
  <c r="AD626" i="1"/>
  <c r="AC626" i="1"/>
  <c r="AB626" i="1"/>
  <c r="Z626" i="1"/>
  <c r="K626" i="1"/>
  <c r="H626" i="1"/>
  <c r="AT625" i="1"/>
  <c r="K625" i="1"/>
  <c r="H625" i="1"/>
  <c r="BP624" i="1"/>
  <c r="BJ624" i="1"/>
  <c r="BI624" i="1"/>
  <c r="BH624" i="1"/>
  <c r="BF624" i="1"/>
  <c r="BD624" i="1"/>
  <c r="AX624" i="1"/>
  <c r="BC624" i="1" s="1"/>
  <c r="AW624" i="1"/>
  <c r="AV624" i="1" s="1"/>
  <c r="AP624" i="1"/>
  <c r="AO624" i="1"/>
  <c r="AL624" i="1"/>
  <c r="AU623" i="1" s="1"/>
  <c r="AK624" i="1"/>
  <c r="AT623" i="1" s="1"/>
  <c r="AJ624" i="1"/>
  <c r="AS623" i="1" s="1"/>
  <c r="AH624" i="1"/>
  <c r="AG624" i="1"/>
  <c r="AF624" i="1"/>
  <c r="AE624" i="1"/>
  <c r="AD624" i="1"/>
  <c r="AC624" i="1"/>
  <c r="AB624" i="1"/>
  <c r="Z624" i="1"/>
  <c r="K624" i="1"/>
  <c r="H624" i="1"/>
  <c r="K623" i="1"/>
  <c r="H623" i="1"/>
  <c r="BO621" i="1"/>
  <c r="BJ621" i="1"/>
  <c r="BI621" i="1"/>
  <c r="BH621" i="1"/>
  <c r="BF621" i="1"/>
  <c r="BD621" i="1"/>
  <c r="AX621" i="1"/>
  <c r="AV621" i="1" s="1"/>
  <c r="AW621" i="1"/>
  <c r="AP621" i="1"/>
  <c r="AO621" i="1"/>
  <c r="AK621" i="1"/>
  <c r="AJ621" i="1"/>
  <c r="AH621" i="1"/>
  <c r="AG621" i="1"/>
  <c r="AF621" i="1"/>
  <c r="AE621" i="1"/>
  <c r="AD621" i="1"/>
  <c r="AC621" i="1"/>
  <c r="AB621" i="1"/>
  <c r="Z621" i="1"/>
  <c r="K621" i="1"/>
  <c r="H621" i="1"/>
  <c r="AL621" i="1" s="1"/>
  <c r="BO619" i="1"/>
  <c r="BJ619" i="1"/>
  <c r="BD619" i="1"/>
  <c r="AP619" i="1"/>
  <c r="AO619" i="1"/>
  <c r="AK619" i="1"/>
  <c r="AT615" i="1" s="1"/>
  <c r="AJ619" i="1"/>
  <c r="AH619" i="1"/>
  <c r="AG619" i="1"/>
  <c r="AF619" i="1"/>
  <c r="AE619" i="1"/>
  <c r="AD619" i="1"/>
  <c r="AC619" i="1"/>
  <c r="AB619" i="1"/>
  <c r="Z619" i="1"/>
  <c r="K619" i="1"/>
  <c r="BF619" i="1" s="1"/>
  <c r="H619" i="1"/>
  <c r="AL619" i="1" s="1"/>
  <c r="BO618" i="1"/>
  <c r="BJ618" i="1"/>
  <c r="BI618" i="1"/>
  <c r="BH618" i="1"/>
  <c r="BF618" i="1"/>
  <c r="BD618" i="1"/>
  <c r="AX618" i="1"/>
  <c r="BC618" i="1" s="1"/>
  <c r="AW618" i="1"/>
  <c r="AV618" i="1" s="1"/>
  <c r="AP618" i="1"/>
  <c r="AO618" i="1"/>
  <c r="AL618" i="1"/>
  <c r="AK618" i="1"/>
  <c r="AJ618" i="1"/>
  <c r="AH618" i="1"/>
  <c r="AG618" i="1"/>
  <c r="AF618" i="1"/>
  <c r="AE618" i="1"/>
  <c r="AD618" i="1"/>
  <c r="AC618" i="1"/>
  <c r="AB618" i="1"/>
  <c r="Z618" i="1"/>
  <c r="K618" i="1"/>
  <c r="H618" i="1"/>
  <c r="BO617" i="1"/>
  <c r="BJ617" i="1"/>
  <c r="BD617" i="1"/>
  <c r="AX617" i="1"/>
  <c r="AW617" i="1"/>
  <c r="BC617" i="1" s="1"/>
  <c r="AP617" i="1"/>
  <c r="BI617" i="1" s="1"/>
  <c r="AO617" i="1"/>
  <c r="BH617" i="1" s="1"/>
  <c r="AL617" i="1"/>
  <c r="AK617" i="1"/>
  <c r="AJ617" i="1"/>
  <c r="AH617" i="1"/>
  <c r="AG617" i="1"/>
  <c r="AF617" i="1"/>
  <c r="AE617" i="1"/>
  <c r="AD617" i="1"/>
  <c r="AC617" i="1"/>
  <c r="AB617" i="1"/>
  <c r="Z617" i="1"/>
  <c r="K617" i="1"/>
  <c r="H617" i="1"/>
  <c r="H615" i="1" s="1"/>
  <c r="H611" i="1" s="1"/>
  <c r="BO616" i="1"/>
  <c r="BJ616" i="1"/>
  <c r="BI616" i="1"/>
  <c r="BH616" i="1"/>
  <c r="BF616" i="1"/>
  <c r="BD616" i="1"/>
  <c r="AP616" i="1"/>
  <c r="AX616" i="1" s="1"/>
  <c r="AO616" i="1"/>
  <c r="AW616" i="1" s="1"/>
  <c r="AL616" i="1"/>
  <c r="AU615" i="1" s="1"/>
  <c r="AK616" i="1"/>
  <c r="AJ616" i="1"/>
  <c r="AS615" i="1" s="1"/>
  <c r="AH616" i="1"/>
  <c r="AG616" i="1"/>
  <c r="AF616" i="1"/>
  <c r="AE616" i="1"/>
  <c r="AD616" i="1"/>
  <c r="AC616" i="1"/>
  <c r="AB616" i="1"/>
  <c r="Z616" i="1"/>
  <c r="K616" i="1"/>
  <c r="H616" i="1"/>
  <c r="BM613" i="1"/>
  <c r="F35" i="4" s="1"/>
  <c r="I35" i="4" s="1"/>
  <c r="BJ613" i="1"/>
  <c r="BI613" i="1"/>
  <c r="BH613" i="1"/>
  <c r="BF613" i="1"/>
  <c r="BD613" i="1"/>
  <c r="AX613" i="1"/>
  <c r="BC613" i="1" s="1"/>
  <c r="AW613" i="1"/>
  <c r="AV613" i="1" s="1"/>
  <c r="AP613" i="1"/>
  <c r="AO613" i="1"/>
  <c r="AL613" i="1"/>
  <c r="AU612" i="1" s="1"/>
  <c r="AK613" i="1"/>
  <c r="AT612" i="1" s="1"/>
  <c r="AJ613" i="1"/>
  <c r="AS612" i="1" s="1"/>
  <c r="AH613" i="1"/>
  <c r="AG613" i="1"/>
  <c r="AF613" i="1"/>
  <c r="AE613" i="1"/>
  <c r="AD613" i="1"/>
  <c r="AC613" i="1"/>
  <c r="AB613" i="1"/>
  <c r="Z613" i="1"/>
  <c r="K613" i="1"/>
  <c r="H613" i="1"/>
  <c r="K612" i="1"/>
  <c r="H612" i="1"/>
  <c r="BJ608" i="1"/>
  <c r="BI608" i="1"/>
  <c r="AC608" i="1" s="1"/>
  <c r="BH608" i="1"/>
  <c r="AB608" i="1" s="1"/>
  <c r="BD608" i="1"/>
  <c r="BC608" i="1"/>
  <c r="AX608" i="1"/>
  <c r="AW608" i="1"/>
  <c r="AV608" i="1" s="1"/>
  <c r="AP608" i="1"/>
  <c r="AO608" i="1"/>
  <c r="AK608" i="1"/>
  <c r="AJ608" i="1"/>
  <c r="AH608" i="1"/>
  <c r="AG608" i="1"/>
  <c r="AF608" i="1"/>
  <c r="AE608" i="1"/>
  <c r="AD608" i="1"/>
  <c r="Z608" i="1"/>
  <c r="K608" i="1"/>
  <c r="BF608" i="1" s="1"/>
  <c r="H608" i="1"/>
  <c r="AL608" i="1" s="1"/>
  <c r="BJ606" i="1"/>
  <c r="BD606" i="1"/>
  <c r="AP606" i="1"/>
  <c r="AO606" i="1"/>
  <c r="AK606" i="1"/>
  <c r="AJ606" i="1"/>
  <c r="AH606" i="1"/>
  <c r="AG606" i="1"/>
  <c r="AF606" i="1"/>
  <c r="AE606" i="1"/>
  <c r="AD606" i="1"/>
  <c r="Z606" i="1"/>
  <c r="K606" i="1"/>
  <c r="BF606" i="1" s="1"/>
  <c r="H606" i="1"/>
  <c r="AL606" i="1" s="1"/>
  <c r="BJ604" i="1"/>
  <c r="BI604" i="1"/>
  <c r="BH604" i="1"/>
  <c r="BD604" i="1"/>
  <c r="BC604" i="1"/>
  <c r="AX604" i="1"/>
  <c r="AW604" i="1"/>
  <c r="AV604" i="1" s="1"/>
  <c r="AP604" i="1"/>
  <c r="AO604" i="1"/>
  <c r="AK604" i="1"/>
  <c r="AJ604" i="1"/>
  <c r="AH604" i="1"/>
  <c r="AG604" i="1"/>
  <c r="AF604" i="1"/>
  <c r="AE604" i="1"/>
  <c r="AD604" i="1"/>
  <c r="AC604" i="1"/>
  <c r="AB604" i="1"/>
  <c r="Z604" i="1"/>
  <c r="K604" i="1"/>
  <c r="BF604" i="1" s="1"/>
  <c r="H604" i="1"/>
  <c r="AL604" i="1" s="1"/>
  <c r="BJ603" i="1"/>
  <c r="BD603" i="1"/>
  <c r="AP603" i="1"/>
  <c r="AO603" i="1"/>
  <c r="AK603" i="1"/>
  <c r="AJ603" i="1"/>
  <c r="AH603" i="1"/>
  <c r="AG603" i="1"/>
  <c r="AF603" i="1"/>
  <c r="AE603" i="1"/>
  <c r="AD603" i="1"/>
  <c r="AC603" i="1"/>
  <c r="AB603" i="1"/>
  <c r="Z603" i="1"/>
  <c r="K603" i="1"/>
  <c r="BF603" i="1" s="1"/>
  <c r="H603" i="1"/>
  <c r="AL603" i="1" s="1"/>
  <c r="BJ600" i="1"/>
  <c r="BI600" i="1"/>
  <c r="BH600" i="1"/>
  <c r="BD600" i="1"/>
  <c r="BC600" i="1"/>
  <c r="AX600" i="1"/>
  <c r="AW600" i="1"/>
  <c r="AV600" i="1" s="1"/>
  <c r="AP600" i="1"/>
  <c r="AO600" i="1"/>
  <c r="AK600" i="1"/>
  <c r="AJ600" i="1"/>
  <c r="AH600" i="1"/>
  <c r="AG600" i="1"/>
  <c r="AF600" i="1"/>
  <c r="AE600" i="1"/>
  <c r="AD600" i="1"/>
  <c r="AC600" i="1"/>
  <c r="AB600" i="1"/>
  <c r="Z600" i="1"/>
  <c r="K600" i="1"/>
  <c r="BF600" i="1" s="1"/>
  <c r="H600" i="1"/>
  <c r="AL600" i="1" s="1"/>
  <c r="BJ596" i="1"/>
  <c r="BD596" i="1"/>
  <c r="AP596" i="1"/>
  <c r="AO596" i="1"/>
  <c r="AK596" i="1"/>
  <c r="AJ596" i="1"/>
  <c r="AH596" i="1"/>
  <c r="AG596" i="1"/>
  <c r="AF596" i="1"/>
  <c r="AE596" i="1"/>
  <c r="AD596" i="1"/>
  <c r="AC596" i="1"/>
  <c r="AB596" i="1"/>
  <c r="Z596" i="1"/>
  <c r="K596" i="1"/>
  <c r="BF596" i="1" s="1"/>
  <c r="H596" i="1"/>
  <c r="AL596" i="1" s="1"/>
  <c r="BJ594" i="1"/>
  <c r="BI594" i="1"/>
  <c r="BH594" i="1"/>
  <c r="BD594" i="1"/>
  <c r="BC594" i="1"/>
  <c r="AX594" i="1"/>
  <c r="AW594" i="1"/>
  <c r="AV594" i="1" s="1"/>
  <c r="AP594" i="1"/>
  <c r="AO594" i="1"/>
  <c r="AK594" i="1"/>
  <c r="AJ594" i="1"/>
  <c r="AH594" i="1"/>
  <c r="AG594" i="1"/>
  <c r="AF594" i="1"/>
  <c r="AE594" i="1"/>
  <c r="AD594" i="1"/>
  <c r="AC594" i="1"/>
  <c r="AB594" i="1"/>
  <c r="Z594" i="1"/>
  <c r="K594" i="1"/>
  <c r="BF594" i="1" s="1"/>
  <c r="H594" i="1"/>
  <c r="AL594" i="1" s="1"/>
  <c r="BJ592" i="1"/>
  <c r="BD592" i="1"/>
  <c r="AP592" i="1"/>
  <c r="AO592" i="1"/>
  <c r="AK592" i="1"/>
  <c r="AJ592" i="1"/>
  <c r="AH592" i="1"/>
  <c r="AG592" i="1"/>
  <c r="AF592" i="1"/>
  <c r="AE592" i="1"/>
  <c r="AD592" i="1"/>
  <c r="AC592" i="1"/>
  <c r="AB592" i="1"/>
  <c r="Z592" i="1"/>
  <c r="K592" i="1"/>
  <c r="BF592" i="1" s="1"/>
  <c r="H592" i="1"/>
  <c r="AL592" i="1" s="1"/>
  <c r="BJ591" i="1"/>
  <c r="BI591" i="1"/>
  <c r="BH591" i="1"/>
  <c r="BD591" i="1"/>
  <c r="BC591" i="1"/>
  <c r="AX591" i="1"/>
  <c r="AW591" i="1"/>
  <c r="AV591" i="1" s="1"/>
  <c r="AP591" i="1"/>
  <c r="AO591" i="1"/>
  <c r="AK591" i="1"/>
  <c r="AJ591" i="1"/>
  <c r="AH591" i="1"/>
  <c r="AG591" i="1"/>
  <c r="AF591" i="1"/>
  <c r="AE591" i="1"/>
  <c r="AD591" i="1"/>
  <c r="AC591" i="1"/>
  <c r="AB591" i="1"/>
  <c r="Z591" i="1"/>
  <c r="K591" i="1"/>
  <c r="BF591" i="1" s="1"/>
  <c r="H591" i="1"/>
  <c r="AL591" i="1" s="1"/>
  <c r="BJ589" i="1"/>
  <c r="BD589" i="1"/>
  <c r="AP589" i="1"/>
  <c r="AO589" i="1"/>
  <c r="AK589" i="1"/>
  <c r="AJ589" i="1"/>
  <c r="AH589" i="1"/>
  <c r="AG589" i="1"/>
  <c r="AF589" i="1"/>
  <c r="AE589" i="1"/>
  <c r="AD589" i="1"/>
  <c r="AC589" i="1"/>
  <c r="AB589" i="1"/>
  <c r="Z589" i="1"/>
  <c r="K589" i="1"/>
  <c r="BF589" i="1" s="1"/>
  <c r="H589" i="1"/>
  <c r="AL589" i="1" s="1"/>
  <c r="BJ588" i="1"/>
  <c r="BI588" i="1"/>
  <c r="BH588" i="1"/>
  <c r="BD588" i="1"/>
  <c r="BC588" i="1"/>
  <c r="AX588" i="1"/>
  <c r="AW588" i="1"/>
  <c r="AV588" i="1" s="1"/>
  <c r="AP588" i="1"/>
  <c r="AO588" i="1"/>
  <c r="AK588" i="1"/>
  <c r="AJ588" i="1"/>
  <c r="AH588" i="1"/>
  <c r="AG588" i="1"/>
  <c r="AF588" i="1"/>
  <c r="AE588" i="1"/>
  <c r="AD588" i="1"/>
  <c r="AC588" i="1"/>
  <c r="AB588" i="1"/>
  <c r="Z588" i="1"/>
  <c r="K588" i="1"/>
  <c r="K587" i="1" s="1"/>
  <c r="H588" i="1"/>
  <c r="AL588" i="1" s="1"/>
  <c r="H587" i="1"/>
  <c r="BJ580" i="1"/>
  <c r="BH580" i="1"/>
  <c r="AF580" i="1" s="1"/>
  <c r="BF580" i="1"/>
  <c r="BD580" i="1"/>
  <c r="AW580" i="1"/>
  <c r="AP580" i="1"/>
  <c r="BI580" i="1" s="1"/>
  <c r="AG580" i="1" s="1"/>
  <c r="AO580" i="1"/>
  <c r="AK580" i="1"/>
  <c r="AJ580" i="1"/>
  <c r="AH580" i="1"/>
  <c r="AE580" i="1"/>
  <c r="AD580" i="1"/>
  <c r="AC580" i="1"/>
  <c r="AB580" i="1"/>
  <c r="Z580" i="1"/>
  <c r="K580" i="1"/>
  <c r="H580" i="1"/>
  <c r="AL580" i="1" s="1"/>
  <c r="BJ573" i="1"/>
  <c r="BI573" i="1"/>
  <c r="BF573" i="1"/>
  <c r="BD573" i="1"/>
  <c r="AW573" i="1"/>
  <c r="BC573" i="1" s="1"/>
  <c r="AP573" i="1"/>
  <c r="AX573" i="1" s="1"/>
  <c r="AO573" i="1"/>
  <c r="BH573" i="1" s="1"/>
  <c r="AF573" i="1" s="1"/>
  <c r="AL573" i="1"/>
  <c r="AK573" i="1"/>
  <c r="AJ573" i="1"/>
  <c r="AH573" i="1"/>
  <c r="AG573" i="1"/>
  <c r="AE573" i="1"/>
  <c r="AD573" i="1"/>
  <c r="AC573" i="1"/>
  <c r="AB573" i="1"/>
  <c r="Z573" i="1"/>
  <c r="K573" i="1"/>
  <c r="H573" i="1"/>
  <c r="BJ567" i="1"/>
  <c r="BH567" i="1"/>
  <c r="AF567" i="1" s="1"/>
  <c r="BF567" i="1"/>
  <c r="BD567" i="1"/>
  <c r="AW567" i="1"/>
  <c r="AP567" i="1"/>
  <c r="BI567" i="1" s="1"/>
  <c r="AG567" i="1" s="1"/>
  <c r="AO567" i="1"/>
  <c r="AK567" i="1"/>
  <c r="AJ567" i="1"/>
  <c r="AH567" i="1"/>
  <c r="AE567" i="1"/>
  <c r="AD567" i="1"/>
  <c r="AC567" i="1"/>
  <c r="AB567" i="1"/>
  <c r="Z567" i="1"/>
  <c r="K567" i="1"/>
  <c r="H567" i="1"/>
  <c r="AL567" i="1" s="1"/>
  <c r="BJ561" i="1"/>
  <c r="BI561" i="1"/>
  <c r="BF561" i="1"/>
  <c r="BD561" i="1"/>
  <c r="AW561" i="1"/>
  <c r="BC561" i="1" s="1"/>
  <c r="AP561" i="1"/>
  <c r="AX561" i="1" s="1"/>
  <c r="AO561" i="1"/>
  <c r="BH561" i="1" s="1"/>
  <c r="AL561" i="1"/>
  <c r="AK561" i="1"/>
  <c r="AJ561" i="1"/>
  <c r="AH561" i="1"/>
  <c r="AG561" i="1"/>
  <c r="AF561" i="1"/>
  <c r="AE561" i="1"/>
  <c r="AD561" i="1"/>
  <c r="AC561" i="1"/>
  <c r="AB561" i="1"/>
  <c r="Z561" i="1"/>
  <c r="K561" i="1"/>
  <c r="H561" i="1"/>
  <c r="BJ559" i="1"/>
  <c r="BH559" i="1"/>
  <c r="AF559" i="1" s="1"/>
  <c r="BF559" i="1"/>
  <c r="BD559" i="1"/>
  <c r="AW559" i="1"/>
  <c r="AP559" i="1"/>
  <c r="BI559" i="1" s="1"/>
  <c r="AG559" i="1" s="1"/>
  <c r="AO559" i="1"/>
  <c r="AK559" i="1"/>
  <c r="AJ559" i="1"/>
  <c r="AH559" i="1"/>
  <c r="AE559" i="1"/>
  <c r="AD559" i="1"/>
  <c r="AC559" i="1"/>
  <c r="AB559" i="1"/>
  <c r="Z559" i="1"/>
  <c r="K559" i="1"/>
  <c r="H559" i="1"/>
  <c r="AL559" i="1" s="1"/>
  <c r="BJ553" i="1"/>
  <c r="BI553" i="1"/>
  <c r="BF553" i="1"/>
  <c r="BD553" i="1"/>
  <c r="AW553" i="1"/>
  <c r="AP553" i="1"/>
  <c r="AX553" i="1" s="1"/>
  <c r="AO553" i="1"/>
  <c r="BH553" i="1" s="1"/>
  <c r="AL553" i="1"/>
  <c r="AK553" i="1"/>
  <c r="AJ553" i="1"/>
  <c r="AH553" i="1"/>
  <c r="AG553" i="1"/>
  <c r="AF553" i="1"/>
  <c r="AE553" i="1"/>
  <c r="AD553" i="1"/>
  <c r="AC553" i="1"/>
  <c r="AB553" i="1"/>
  <c r="Z553" i="1"/>
  <c r="K553" i="1"/>
  <c r="H553" i="1"/>
  <c r="BJ551" i="1"/>
  <c r="BH551" i="1"/>
  <c r="AF551" i="1" s="1"/>
  <c r="BF551" i="1"/>
  <c r="BD551" i="1"/>
  <c r="AW551" i="1"/>
  <c r="AP551" i="1"/>
  <c r="BI551" i="1" s="1"/>
  <c r="AG551" i="1" s="1"/>
  <c r="AO551" i="1"/>
  <c r="AK551" i="1"/>
  <c r="AJ551" i="1"/>
  <c r="AH551" i="1"/>
  <c r="AE551" i="1"/>
  <c r="AD551" i="1"/>
  <c r="AC551" i="1"/>
  <c r="AB551" i="1"/>
  <c r="Z551" i="1"/>
  <c r="K551" i="1"/>
  <c r="H551" i="1"/>
  <c r="AL551" i="1" s="1"/>
  <c r="BJ544" i="1"/>
  <c r="BI544" i="1"/>
  <c r="BF544" i="1"/>
  <c r="BD544" i="1"/>
  <c r="AW544" i="1"/>
  <c r="AP544" i="1"/>
  <c r="AX544" i="1" s="1"/>
  <c r="AO544" i="1"/>
  <c r="BH544" i="1" s="1"/>
  <c r="AL544" i="1"/>
  <c r="AK544" i="1"/>
  <c r="AJ544" i="1"/>
  <c r="AH544" i="1"/>
  <c r="AG544" i="1"/>
  <c r="AF544" i="1"/>
  <c r="AE544" i="1"/>
  <c r="AD544" i="1"/>
  <c r="AC544" i="1"/>
  <c r="AB544" i="1"/>
  <c r="Z544" i="1"/>
  <c r="K544" i="1"/>
  <c r="H544" i="1"/>
  <c r="BJ542" i="1"/>
  <c r="BH542" i="1"/>
  <c r="AF542" i="1" s="1"/>
  <c r="BF542" i="1"/>
  <c r="BD542" i="1"/>
  <c r="AW542" i="1"/>
  <c r="AP542" i="1"/>
  <c r="BI542" i="1" s="1"/>
  <c r="AG542" i="1" s="1"/>
  <c r="AO542" i="1"/>
  <c r="AK542" i="1"/>
  <c r="AJ542" i="1"/>
  <c r="AH542" i="1"/>
  <c r="AE542" i="1"/>
  <c r="AD542" i="1"/>
  <c r="AC542" i="1"/>
  <c r="AB542" i="1"/>
  <c r="Z542" i="1"/>
  <c r="K542" i="1"/>
  <c r="H542" i="1"/>
  <c r="AL542" i="1" s="1"/>
  <c r="BJ536" i="1"/>
  <c r="BI536" i="1"/>
  <c r="BF536" i="1"/>
  <c r="BD536" i="1"/>
  <c r="AW536" i="1"/>
  <c r="AP536" i="1"/>
  <c r="AX536" i="1" s="1"/>
  <c r="AO536" i="1"/>
  <c r="BH536" i="1" s="1"/>
  <c r="AL536" i="1"/>
  <c r="AK536" i="1"/>
  <c r="AJ536" i="1"/>
  <c r="AH536" i="1"/>
  <c r="AG536" i="1"/>
  <c r="AF536" i="1"/>
  <c r="AE536" i="1"/>
  <c r="AD536" i="1"/>
  <c r="AC536" i="1"/>
  <c r="AB536" i="1"/>
  <c r="Z536" i="1"/>
  <c r="K536" i="1"/>
  <c r="H536" i="1"/>
  <c r="BJ534" i="1"/>
  <c r="BH534" i="1"/>
  <c r="AF534" i="1" s="1"/>
  <c r="BF534" i="1"/>
  <c r="BD534" i="1"/>
  <c r="AW534" i="1"/>
  <c r="AP534" i="1"/>
  <c r="BI534" i="1" s="1"/>
  <c r="AG534" i="1" s="1"/>
  <c r="AO534" i="1"/>
  <c r="AK534" i="1"/>
  <c r="AJ534" i="1"/>
  <c r="AH534" i="1"/>
  <c r="AE534" i="1"/>
  <c r="AD534" i="1"/>
  <c r="AC534" i="1"/>
  <c r="AB534" i="1"/>
  <c r="Z534" i="1"/>
  <c r="K534" i="1"/>
  <c r="H534" i="1"/>
  <c r="AL534" i="1" s="1"/>
  <c r="BJ532" i="1"/>
  <c r="BI532" i="1"/>
  <c r="BF532" i="1"/>
  <c r="BD532" i="1"/>
  <c r="AW532" i="1"/>
  <c r="AP532" i="1"/>
  <c r="AX532" i="1" s="1"/>
  <c r="AO532" i="1"/>
  <c r="BH532" i="1" s="1"/>
  <c r="AF532" i="1" s="1"/>
  <c r="AL532" i="1"/>
  <c r="AK532" i="1"/>
  <c r="AJ532" i="1"/>
  <c r="AH532" i="1"/>
  <c r="AG532" i="1"/>
  <c r="AE532" i="1"/>
  <c r="AD532" i="1"/>
  <c r="AC532" i="1"/>
  <c r="AB532" i="1"/>
  <c r="Z532" i="1"/>
  <c r="K532" i="1"/>
  <c r="H532" i="1"/>
  <c r="BJ526" i="1"/>
  <c r="BH526" i="1"/>
  <c r="AF526" i="1" s="1"/>
  <c r="BF526" i="1"/>
  <c r="BD526" i="1"/>
  <c r="AW526" i="1"/>
  <c r="AP526" i="1"/>
  <c r="BI526" i="1" s="1"/>
  <c r="AG526" i="1" s="1"/>
  <c r="AO526" i="1"/>
  <c r="AK526" i="1"/>
  <c r="AJ526" i="1"/>
  <c r="AH526" i="1"/>
  <c r="AE526" i="1"/>
  <c r="AD526" i="1"/>
  <c r="AC526" i="1"/>
  <c r="AB526" i="1"/>
  <c r="Z526" i="1"/>
  <c r="K526" i="1"/>
  <c r="H526" i="1"/>
  <c r="AL526" i="1" s="1"/>
  <c r="BJ523" i="1"/>
  <c r="BI523" i="1"/>
  <c r="BF523" i="1"/>
  <c r="BD523" i="1"/>
  <c r="AW523" i="1"/>
  <c r="AP523" i="1"/>
  <c r="AX523" i="1" s="1"/>
  <c r="AO523" i="1"/>
  <c r="BH523" i="1" s="1"/>
  <c r="AL523" i="1"/>
  <c r="AK523" i="1"/>
  <c r="AJ523" i="1"/>
  <c r="AH523" i="1"/>
  <c r="AG523" i="1"/>
  <c r="AF523" i="1"/>
  <c r="AE523" i="1"/>
  <c r="AD523" i="1"/>
  <c r="AC523" i="1"/>
  <c r="AB523" i="1"/>
  <c r="Z523" i="1"/>
  <c r="K523" i="1"/>
  <c r="H523" i="1"/>
  <c r="BJ516" i="1"/>
  <c r="BH516" i="1"/>
  <c r="AF516" i="1" s="1"/>
  <c r="BF516" i="1"/>
  <c r="BD516" i="1"/>
  <c r="AW516" i="1"/>
  <c r="AP516" i="1"/>
  <c r="BI516" i="1" s="1"/>
  <c r="AG516" i="1" s="1"/>
  <c r="AO516" i="1"/>
  <c r="AK516" i="1"/>
  <c r="AJ516" i="1"/>
  <c r="AH516" i="1"/>
  <c r="AE516" i="1"/>
  <c r="AD516" i="1"/>
  <c r="AC516" i="1"/>
  <c r="AB516" i="1"/>
  <c r="Z516" i="1"/>
  <c r="K516" i="1"/>
  <c r="H516" i="1"/>
  <c r="AL516" i="1" s="1"/>
  <c r="BJ514" i="1"/>
  <c r="BF514" i="1"/>
  <c r="BD514" i="1"/>
  <c r="AW514" i="1"/>
  <c r="AP514" i="1"/>
  <c r="BI514" i="1" s="1"/>
  <c r="AG514" i="1" s="1"/>
  <c r="AO514" i="1"/>
  <c r="BH514" i="1" s="1"/>
  <c r="AF514" i="1" s="1"/>
  <c r="AL514" i="1"/>
  <c r="AK514" i="1"/>
  <c r="AJ514" i="1"/>
  <c r="AH514" i="1"/>
  <c r="AE514" i="1"/>
  <c r="AD514" i="1"/>
  <c r="AC514" i="1"/>
  <c r="AB514" i="1"/>
  <c r="Z514" i="1"/>
  <c r="K514" i="1"/>
  <c r="H514" i="1"/>
  <c r="BJ512" i="1"/>
  <c r="BH512" i="1"/>
  <c r="AF512" i="1" s="1"/>
  <c r="BF512" i="1"/>
  <c r="BD512" i="1"/>
  <c r="AW512" i="1"/>
  <c r="AP512" i="1"/>
  <c r="BI512" i="1" s="1"/>
  <c r="AG512" i="1" s="1"/>
  <c r="AO512" i="1"/>
  <c r="AK512" i="1"/>
  <c r="AJ512" i="1"/>
  <c r="AH512" i="1"/>
  <c r="AE512" i="1"/>
  <c r="AD512" i="1"/>
  <c r="AC512" i="1"/>
  <c r="AB512" i="1"/>
  <c r="Z512" i="1"/>
  <c r="K512" i="1"/>
  <c r="H512" i="1"/>
  <c r="AL512" i="1" s="1"/>
  <c r="BJ506" i="1"/>
  <c r="BF506" i="1"/>
  <c r="BD506" i="1"/>
  <c r="AW506" i="1"/>
  <c r="AP506" i="1"/>
  <c r="BI506" i="1" s="1"/>
  <c r="AO506" i="1"/>
  <c r="BH506" i="1" s="1"/>
  <c r="AL506" i="1"/>
  <c r="AK506" i="1"/>
  <c r="AJ506" i="1"/>
  <c r="AH506" i="1"/>
  <c r="AG506" i="1"/>
  <c r="AF506" i="1"/>
  <c r="AE506" i="1"/>
  <c r="AD506" i="1"/>
  <c r="AC506" i="1"/>
  <c r="AB506" i="1"/>
  <c r="Z506" i="1"/>
  <c r="K506" i="1"/>
  <c r="H506" i="1"/>
  <c r="BJ504" i="1"/>
  <c r="BH504" i="1"/>
  <c r="AF504" i="1" s="1"/>
  <c r="BF504" i="1"/>
  <c r="BD504" i="1"/>
  <c r="AW504" i="1"/>
  <c r="AP504" i="1"/>
  <c r="BI504" i="1" s="1"/>
  <c r="AG504" i="1" s="1"/>
  <c r="AO504" i="1"/>
  <c r="AK504" i="1"/>
  <c r="AJ504" i="1"/>
  <c r="AH504" i="1"/>
  <c r="AE504" i="1"/>
  <c r="AD504" i="1"/>
  <c r="AC504" i="1"/>
  <c r="AB504" i="1"/>
  <c r="Z504" i="1"/>
  <c r="K504" i="1"/>
  <c r="H504" i="1"/>
  <c r="AL504" i="1" s="1"/>
  <c r="BJ500" i="1"/>
  <c r="BF500" i="1"/>
  <c r="BD500" i="1"/>
  <c r="AW500" i="1"/>
  <c r="AP500" i="1"/>
  <c r="BI500" i="1" s="1"/>
  <c r="AO500" i="1"/>
  <c r="BH500" i="1" s="1"/>
  <c r="AL500" i="1"/>
  <c r="AK500" i="1"/>
  <c r="AJ500" i="1"/>
  <c r="AH500" i="1"/>
  <c r="AG500" i="1"/>
  <c r="AF500" i="1"/>
  <c r="AE500" i="1"/>
  <c r="AD500" i="1"/>
  <c r="AC500" i="1"/>
  <c r="AB500" i="1"/>
  <c r="Z500" i="1"/>
  <c r="K500" i="1"/>
  <c r="H500" i="1"/>
  <c r="BJ498" i="1"/>
  <c r="BH498" i="1"/>
  <c r="AF498" i="1" s="1"/>
  <c r="BF498" i="1"/>
  <c r="BD498" i="1"/>
  <c r="AW498" i="1"/>
  <c r="AP498" i="1"/>
  <c r="BI498" i="1" s="1"/>
  <c r="AG498" i="1" s="1"/>
  <c r="AO498" i="1"/>
  <c r="AK498" i="1"/>
  <c r="AJ498" i="1"/>
  <c r="AH498" i="1"/>
  <c r="AE498" i="1"/>
  <c r="AD498" i="1"/>
  <c r="AC498" i="1"/>
  <c r="AB498" i="1"/>
  <c r="Z498" i="1"/>
  <c r="K498" i="1"/>
  <c r="H498" i="1"/>
  <c r="AL498" i="1" s="1"/>
  <c r="BJ492" i="1"/>
  <c r="BF492" i="1"/>
  <c r="BD492" i="1"/>
  <c r="AW492" i="1"/>
  <c r="AP492" i="1"/>
  <c r="BI492" i="1" s="1"/>
  <c r="AG492" i="1" s="1"/>
  <c r="AO492" i="1"/>
  <c r="BH492" i="1" s="1"/>
  <c r="AF492" i="1" s="1"/>
  <c r="AL492" i="1"/>
  <c r="AK492" i="1"/>
  <c r="AJ492" i="1"/>
  <c r="AH492" i="1"/>
  <c r="AE492" i="1"/>
  <c r="AD492" i="1"/>
  <c r="AC492" i="1"/>
  <c r="AB492" i="1"/>
  <c r="Z492" i="1"/>
  <c r="K492" i="1"/>
  <c r="H492" i="1"/>
  <c r="BJ486" i="1"/>
  <c r="BH486" i="1"/>
  <c r="AF486" i="1" s="1"/>
  <c r="BF486" i="1"/>
  <c r="BD486" i="1"/>
  <c r="AW486" i="1"/>
  <c r="AP486" i="1"/>
  <c r="BI486" i="1" s="1"/>
  <c r="AG486" i="1" s="1"/>
  <c r="AO486" i="1"/>
  <c r="AK486" i="1"/>
  <c r="AJ486" i="1"/>
  <c r="AH486" i="1"/>
  <c r="AE486" i="1"/>
  <c r="AD486" i="1"/>
  <c r="AC486" i="1"/>
  <c r="AB486" i="1"/>
  <c r="Z486" i="1"/>
  <c r="K486" i="1"/>
  <c r="H486" i="1"/>
  <c r="AL486" i="1" s="1"/>
  <c r="BJ479" i="1"/>
  <c r="BF479" i="1"/>
  <c r="BD479" i="1"/>
  <c r="AW479" i="1"/>
  <c r="AP479" i="1"/>
  <c r="BI479" i="1" s="1"/>
  <c r="AO479" i="1"/>
  <c r="BH479" i="1" s="1"/>
  <c r="AL479" i="1"/>
  <c r="AK479" i="1"/>
  <c r="AJ479" i="1"/>
  <c r="AH479" i="1"/>
  <c r="AG479" i="1"/>
  <c r="AF479" i="1"/>
  <c r="AE479" i="1"/>
  <c r="AD479" i="1"/>
  <c r="AC479" i="1"/>
  <c r="AB479" i="1"/>
  <c r="Z479" i="1"/>
  <c r="K479" i="1"/>
  <c r="H479" i="1"/>
  <c r="BJ476" i="1"/>
  <c r="BH476" i="1"/>
  <c r="AF476" i="1" s="1"/>
  <c r="BF476" i="1"/>
  <c r="BD476" i="1"/>
  <c r="AW476" i="1"/>
  <c r="AP476" i="1"/>
  <c r="BI476" i="1" s="1"/>
  <c r="AG476" i="1" s="1"/>
  <c r="AO476" i="1"/>
  <c r="AK476" i="1"/>
  <c r="AJ476" i="1"/>
  <c r="AH476" i="1"/>
  <c r="AE476" i="1"/>
  <c r="AD476" i="1"/>
  <c r="AC476" i="1"/>
  <c r="AB476" i="1"/>
  <c r="Z476" i="1"/>
  <c r="K476" i="1"/>
  <c r="H476" i="1"/>
  <c r="AL476" i="1" s="1"/>
  <c r="BJ473" i="1"/>
  <c r="BF473" i="1"/>
  <c r="BD473" i="1"/>
  <c r="AW473" i="1"/>
  <c r="AP473" i="1"/>
  <c r="BI473" i="1" s="1"/>
  <c r="AO473" i="1"/>
  <c r="BH473" i="1" s="1"/>
  <c r="AL473" i="1"/>
  <c r="AK473" i="1"/>
  <c r="AJ473" i="1"/>
  <c r="AH473" i="1"/>
  <c r="AG473" i="1"/>
  <c r="AF473" i="1"/>
  <c r="AE473" i="1"/>
  <c r="AD473" i="1"/>
  <c r="AC473" i="1"/>
  <c r="AB473" i="1"/>
  <c r="Z473" i="1"/>
  <c r="K473" i="1"/>
  <c r="H473" i="1"/>
  <c r="BJ468" i="1"/>
  <c r="BH468" i="1"/>
  <c r="AF468" i="1" s="1"/>
  <c r="BF468" i="1"/>
  <c r="BD468" i="1"/>
  <c r="AW468" i="1"/>
  <c r="AP468" i="1"/>
  <c r="BI468" i="1" s="1"/>
  <c r="AG468" i="1" s="1"/>
  <c r="AO468" i="1"/>
  <c r="AK468" i="1"/>
  <c r="AJ468" i="1"/>
  <c r="AH468" i="1"/>
  <c r="AE468" i="1"/>
  <c r="AD468" i="1"/>
  <c r="AC468" i="1"/>
  <c r="AB468" i="1"/>
  <c r="Z468" i="1"/>
  <c r="K468" i="1"/>
  <c r="H468" i="1"/>
  <c r="K467" i="1"/>
  <c r="BJ466" i="1"/>
  <c r="BI466" i="1"/>
  <c r="BD466" i="1"/>
  <c r="AX466" i="1"/>
  <c r="AP466" i="1"/>
  <c r="AO466" i="1"/>
  <c r="BH466" i="1" s="1"/>
  <c r="AB466" i="1" s="1"/>
  <c r="AK466" i="1"/>
  <c r="AJ466" i="1"/>
  <c r="AH466" i="1"/>
  <c r="AG466" i="1"/>
  <c r="AF466" i="1"/>
  <c r="AE466" i="1"/>
  <c r="AD466" i="1"/>
  <c r="AC466" i="1"/>
  <c r="Z466" i="1"/>
  <c r="K466" i="1"/>
  <c r="BF466" i="1" s="1"/>
  <c r="H466" i="1"/>
  <c r="AL466" i="1" s="1"/>
  <c r="BJ465" i="1"/>
  <c r="BH465" i="1"/>
  <c r="AB465" i="1" s="1"/>
  <c r="BF465" i="1"/>
  <c r="BD465" i="1"/>
  <c r="AX465" i="1"/>
  <c r="AP465" i="1"/>
  <c r="BI465" i="1" s="1"/>
  <c r="AO465" i="1"/>
  <c r="AW465" i="1" s="1"/>
  <c r="AL465" i="1"/>
  <c r="AK465" i="1"/>
  <c r="AJ465" i="1"/>
  <c r="AH465" i="1"/>
  <c r="AG465" i="1"/>
  <c r="AF465" i="1"/>
  <c r="AE465" i="1"/>
  <c r="AD465" i="1"/>
  <c r="AC465" i="1"/>
  <c r="Z465" i="1"/>
  <c r="K465" i="1"/>
  <c r="H465" i="1"/>
  <c r="BJ464" i="1"/>
  <c r="BI464" i="1"/>
  <c r="BD464" i="1"/>
  <c r="AX464" i="1"/>
  <c r="AW464" i="1"/>
  <c r="BC464" i="1" s="1"/>
  <c r="AV464" i="1"/>
  <c r="AP464" i="1"/>
  <c r="AO464" i="1"/>
  <c r="BH464" i="1" s="1"/>
  <c r="AB464" i="1" s="1"/>
  <c r="AL464" i="1"/>
  <c r="AK464" i="1"/>
  <c r="AJ464" i="1"/>
  <c r="AH464" i="1"/>
  <c r="AG464" i="1"/>
  <c r="AF464" i="1"/>
  <c r="AE464" i="1"/>
  <c r="AD464" i="1"/>
  <c r="AC464" i="1"/>
  <c r="Z464" i="1"/>
  <c r="K464" i="1"/>
  <c r="BF464" i="1" s="1"/>
  <c r="H464" i="1"/>
  <c r="BJ463" i="1"/>
  <c r="BH463" i="1"/>
  <c r="AB463" i="1" s="1"/>
  <c r="BF463" i="1"/>
  <c r="BD463" i="1"/>
  <c r="AX463" i="1"/>
  <c r="AP463" i="1"/>
  <c r="BI463" i="1" s="1"/>
  <c r="AC463" i="1" s="1"/>
  <c r="AO463" i="1"/>
  <c r="AW463" i="1" s="1"/>
  <c r="AL463" i="1"/>
  <c r="AK463" i="1"/>
  <c r="AJ463" i="1"/>
  <c r="AH463" i="1"/>
  <c r="AG463" i="1"/>
  <c r="AF463" i="1"/>
  <c r="AE463" i="1"/>
  <c r="AD463" i="1"/>
  <c r="Z463" i="1"/>
  <c r="K463" i="1"/>
  <c r="H463" i="1"/>
  <c r="BJ462" i="1"/>
  <c r="BD462" i="1"/>
  <c r="AX462" i="1"/>
  <c r="AW462" i="1"/>
  <c r="BC462" i="1" s="1"/>
  <c r="AV462" i="1"/>
  <c r="AP462" i="1"/>
  <c r="BI462" i="1" s="1"/>
  <c r="AC462" i="1" s="1"/>
  <c r="AO462" i="1"/>
  <c r="BH462" i="1" s="1"/>
  <c r="AB462" i="1" s="1"/>
  <c r="AK462" i="1"/>
  <c r="AJ462" i="1"/>
  <c r="AH462" i="1"/>
  <c r="AG462" i="1"/>
  <c r="AF462" i="1"/>
  <c r="AE462" i="1"/>
  <c r="AD462" i="1"/>
  <c r="Z462" i="1"/>
  <c r="K462" i="1"/>
  <c r="BF462" i="1" s="1"/>
  <c r="H462" i="1"/>
  <c r="AL462" i="1" s="1"/>
  <c r="BJ460" i="1"/>
  <c r="BH460" i="1"/>
  <c r="AB460" i="1" s="1"/>
  <c r="BF460" i="1"/>
  <c r="BD460" i="1"/>
  <c r="AX460" i="1"/>
  <c r="AP460" i="1"/>
  <c r="BI460" i="1" s="1"/>
  <c r="AO460" i="1"/>
  <c r="AW460" i="1" s="1"/>
  <c r="AL460" i="1"/>
  <c r="AK460" i="1"/>
  <c r="AJ460" i="1"/>
  <c r="AH460" i="1"/>
  <c r="AG460" i="1"/>
  <c r="AF460" i="1"/>
  <c r="AE460" i="1"/>
  <c r="AD460" i="1"/>
  <c r="AC460" i="1"/>
  <c r="Z460" i="1"/>
  <c r="K460" i="1"/>
  <c r="H460" i="1"/>
  <c r="BJ458" i="1"/>
  <c r="BI458" i="1"/>
  <c r="BD458" i="1"/>
  <c r="AX458" i="1"/>
  <c r="AP458" i="1"/>
  <c r="AO458" i="1"/>
  <c r="BH458" i="1" s="1"/>
  <c r="AB458" i="1" s="1"/>
  <c r="AL458" i="1"/>
  <c r="AK458" i="1"/>
  <c r="AJ458" i="1"/>
  <c r="AH458" i="1"/>
  <c r="AG458" i="1"/>
  <c r="AF458" i="1"/>
  <c r="AE458" i="1"/>
  <c r="AD458" i="1"/>
  <c r="AC458" i="1"/>
  <c r="Z458" i="1"/>
  <c r="K458" i="1"/>
  <c r="BF458" i="1" s="1"/>
  <c r="H458" i="1"/>
  <c r="BJ455" i="1"/>
  <c r="BH455" i="1"/>
  <c r="AB455" i="1" s="1"/>
  <c r="BF455" i="1"/>
  <c r="BD455" i="1"/>
  <c r="AX455" i="1"/>
  <c r="AP455" i="1"/>
  <c r="BI455" i="1" s="1"/>
  <c r="AC455" i="1" s="1"/>
  <c r="AO455" i="1"/>
  <c r="AW455" i="1" s="1"/>
  <c r="AL455" i="1"/>
  <c r="AK455" i="1"/>
  <c r="AJ455" i="1"/>
  <c r="AH455" i="1"/>
  <c r="AG455" i="1"/>
  <c r="AF455" i="1"/>
  <c r="AE455" i="1"/>
  <c r="AD455" i="1"/>
  <c r="Z455" i="1"/>
  <c r="K455" i="1"/>
  <c r="H455" i="1"/>
  <c r="BJ450" i="1"/>
  <c r="BI450" i="1"/>
  <c r="BD450" i="1"/>
  <c r="AX450" i="1"/>
  <c r="AP450" i="1"/>
  <c r="AO450" i="1"/>
  <c r="BH450" i="1" s="1"/>
  <c r="AB450" i="1" s="1"/>
  <c r="AL450" i="1"/>
  <c r="AK450" i="1"/>
  <c r="AJ450" i="1"/>
  <c r="AH450" i="1"/>
  <c r="AG450" i="1"/>
  <c r="AF450" i="1"/>
  <c r="AE450" i="1"/>
  <c r="AD450" i="1"/>
  <c r="AC450" i="1"/>
  <c r="Z450" i="1"/>
  <c r="K450" i="1"/>
  <c r="BF450" i="1" s="1"/>
  <c r="H450" i="1"/>
  <c r="BJ449" i="1"/>
  <c r="BH449" i="1"/>
  <c r="AB449" i="1" s="1"/>
  <c r="BF449" i="1"/>
  <c r="BD449" i="1"/>
  <c r="AX449" i="1"/>
  <c r="AP449" i="1"/>
  <c r="BI449" i="1" s="1"/>
  <c r="AC449" i="1" s="1"/>
  <c r="AO449" i="1"/>
  <c r="AW449" i="1" s="1"/>
  <c r="AL449" i="1"/>
  <c r="AK449" i="1"/>
  <c r="AJ449" i="1"/>
  <c r="AH449" i="1"/>
  <c r="AG449" i="1"/>
  <c r="AF449" i="1"/>
  <c r="AE449" i="1"/>
  <c r="AD449" i="1"/>
  <c r="Z449" i="1"/>
  <c r="K449" i="1"/>
  <c r="H449" i="1"/>
  <c r="BJ448" i="1"/>
  <c r="BI448" i="1"/>
  <c r="BD448" i="1"/>
  <c r="AX448" i="1"/>
  <c r="AP448" i="1"/>
  <c r="AO448" i="1"/>
  <c r="BH448" i="1" s="1"/>
  <c r="AB448" i="1" s="1"/>
  <c r="AL448" i="1"/>
  <c r="AK448" i="1"/>
  <c r="AJ448" i="1"/>
  <c r="AH448" i="1"/>
  <c r="AG448" i="1"/>
  <c r="AF448" i="1"/>
  <c r="AE448" i="1"/>
  <c r="AD448" i="1"/>
  <c r="AC448" i="1"/>
  <c r="Z448" i="1"/>
  <c r="K448" i="1"/>
  <c r="BF448" i="1" s="1"/>
  <c r="H448" i="1"/>
  <c r="BJ447" i="1"/>
  <c r="BH447" i="1"/>
  <c r="AB447" i="1" s="1"/>
  <c r="BF447" i="1"/>
  <c r="BD447" i="1"/>
  <c r="AX447" i="1"/>
  <c r="AP447" i="1"/>
  <c r="BI447" i="1" s="1"/>
  <c r="AC447" i="1" s="1"/>
  <c r="AO447" i="1"/>
  <c r="AW447" i="1" s="1"/>
  <c r="AL447" i="1"/>
  <c r="AK447" i="1"/>
  <c r="AJ447" i="1"/>
  <c r="AH447" i="1"/>
  <c r="AG447" i="1"/>
  <c r="AF447" i="1"/>
  <c r="AE447" i="1"/>
  <c r="AD447" i="1"/>
  <c r="Z447" i="1"/>
  <c r="K447" i="1"/>
  <c r="H447" i="1"/>
  <c r="BJ446" i="1"/>
  <c r="BI446" i="1"/>
  <c r="BD446" i="1"/>
  <c r="AX446" i="1"/>
  <c r="AP446" i="1"/>
  <c r="AO446" i="1"/>
  <c r="BH446" i="1" s="1"/>
  <c r="AB446" i="1" s="1"/>
  <c r="AL446" i="1"/>
  <c r="AK446" i="1"/>
  <c r="AJ446" i="1"/>
  <c r="AH446" i="1"/>
  <c r="AG446" i="1"/>
  <c r="AF446" i="1"/>
  <c r="AE446" i="1"/>
  <c r="AD446" i="1"/>
  <c r="AC446" i="1"/>
  <c r="Z446" i="1"/>
  <c r="K446" i="1"/>
  <c r="BF446" i="1" s="1"/>
  <c r="H446" i="1"/>
  <c r="BJ445" i="1"/>
  <c r="BH445" i="1"/>
  <c r="AB445" i="1" s="1"/>
  <c r="BF445" i="1"/>
  <c r="BD445" i="1"/>
  <c r="AX445" i="1"/>
  <c r="AP445" i="1"/>
  <c r="BI445" i="1" s="1"/>
  <c r="AC445" i="1" s="1"/>
  <c r="AO445" i="1"/>
  <c r="AW445" i="1" s="1"/>
  <c r="AL445" i="1"/>
  <c r="AK445" i="1"/>
  <c r="AJ445" i="1"/>
  <c r="AH445" i="1"/>
  <c r="AG445" i="1"/>
  <c r="AF445" i="1"/>
  <c r="AE445" i="1"/>
  <c r="AD445" i="1"/>
  <c r="Z445" i="1"/>
  <c r="K445" i="1"/>
  <c r="H445" i="1"/>
  <c r="BJ443" i="1"/>
  <c r="BI443" i="1"/>
  <c r="BD443" i="1"/>
  <c r="AX443" i="1"/>
  <c r="AW443" i="1"/>
  <c r="BC443" i="1" s="1"/>
  <c r="AP443" i="1"/>
  <c r="AO443" i="1"/>
  <c r="BH443" i="1" s="1"/>
  <c r="AF443" i="1" s="1"/>
  <c r="AK443" i="1"/>
  <c r="AJ443" i="1"/>
  <c r="AH443" i="1"/>
  <c r="AG443" i="1"/>
  <c r="AE443" i="1"/>
  <c r="AD443" i="1"/>
  <c r="AC443" i="1"/>
  <c r="AB443" i="1"/>
  <c r="Z443" i="1"/>
  <c r="K443" i="1"/>
  <c r="BF443" i="1" s="1"/>
  <c r="H443" i="1"/>
  <c r="AL443" i="1" s="1"/>
  <c r="BJ442" i="1"/>
  <c r="BH442" i="1"/>
  <c r="BF442" i="1"/>
  <c r="BD442" i="1"/>
  <c r="AX442" i="1"/>
  <c r="AP442" i="1"/>
  <c r="BI442" i="1" s="1"/>
  <c r="AO442" i="1"/>
  <c r="AW442" i="1" s="1"/>
  <c r="AL442" i="1"/>
  <c r="AK442" i="1"/>
  <c r="AJ442" i="1"/>
  <c r="AH442" i="1"/>
  <c r="AG442" i="1"/>
  <c r="AF442" i="1"/>
  <c r="AE442" i="1"/>
  <c r="AD442" i="1"/>
  <c r="AC442" i="1"/>
  <c r="AB442" i="1"/>
  <c r="Z442" i="1"/>
  <c r="K442" i="1"/>
  <c r="H442" i="1"/>
  <c r="BJ438" i="1"/>
  <c r="BI438" i="1"/>
  <c r="BD438" i="1"/>
  <c r="AX438" i="1"/>
  <c r="AW438" i="1"/>
  <c r="BC438" i="1" s="1"/>
  <c r="AV438" i="1"/>
  <c r="AP438" i="1"/>
  <c r="AO438" i="1"/>
  <c r="BH438" i="1" s="1"/>
  <c r="AF438" i="1" s="1"/>
  <c r="AL438" i="1"/>
  <c r="AK438" i="1"/>
  <c r="AJ438" i="1"/>
  <c r="AH438" i="1"/>
  <c r="AG438" i="1"/>
  <c r="AE438" i="1"/>
  <c r="AD438" i="1"/>
  <c r="AC438" i="1"/>
  <c r="AB438" i="1"/>
  <c r="Z438" i="1"/>
  <c r="K438" i="1"/>
  <c r="BF438" i="1" s="1"/>
  <c r="H438" i="1"/>
  <c r="BJ436" i="1"/>
  <c r="BH436" i="1"/>
  <c r="AF436" i="1" s="1"/>
  <c r="BF436" i="1"/>
  <c r="BD436" i="1"/>
  <c r="AX436" i="1"/>
  <c r="AP436" i="1"/>
  <c r="BI436" i="1" s="1"/>
  <c r="AG436" i="1" s="1"/>
  <c r="AO436" i="1"/>
  <c r="AW436" i="1" s="1"/>
  <c r="AL436" i="1"/>
  <c r="AK436" i="1"/>
  <c r="AJ436" i="1"/>
  <c r="AH436" i="1"/>
  <c r="AE436" i="1"/>
  <c r="AD436" i="1"/>
  <c r="AC436" i="1"/>
  <c r="AB436" i="1"/>
  <c r="Z436" i="1"/>
  <c r="K436" i="1"/>
  <c r="H436" i="1"/>
  <c r="BJ434" i="1"/>
  <c r="BI434" i="1"/>
  <c r="BD434" i="1"/>
  <c r="AX434" i="1"/>
  <c r="AW434" i="1"/>
  <c r="BC434" i="1" s="1"/>
  <c r="AP434" i="1"/>
  <c r="AO434" i="1"/>
  <c r="BH434" i="1" s="1"/>
  <c r="AB434" i="1" s="1"/>
  <c r="AK434" i="1"/>
  <c r="AJ434" i="1"/>
  <c r="AH434" i="1"/>
  <c r="AG434" i="1"/>
  <c r="AF434" i="1"/>
  <c r="AE434" i="1"/>
  <c r="AD434" i="1"/>
  <c r="AC434" i="1"/>
  <c r="Z434" i="1"/>
  <c r="K434" i="1"/>
  <c r="BF434" i="1" s="1"/>
  <c r="H434" i="1"/>
  <c r="AL434" i="1" s="1"/>
  <c r="BJ431" i="1"/>
  <c r="BH431" i="1"/>
  <c r="BF431" i="1"/>
  <c r="BD431" i="1"/>
  <c r="AX431" i="1"/>
  <c r="AP431" i="1"/>
  <c r="BI431" i="1" s="1"/>
  <c r="AO431" i="1"/>
  <c r="AW431" i="1" s="1"/>
  <c r="AL431" i="1"/>
  <c r="AK431" i="1"/>
  <c r="AJ431" i="1"/>
  <c r="AH431" i="1"/>
  <c r="AG431" i="1"/>
  <c r="AF431" i="1"/>
  <c r="AE431" i="1"/>
  <c r="AD431" i="1"/>
  <c r="AC431" i="1"/>
  <c r="AB431" i="1"/>
  <c r="Z431" i="1"/>
  <c r="K431" i="1"/>
  <c r="H431" i="1"/>
  <c r="BJ430" i="1"/>
  <c r="BI430" i="1"/>
  <c r="BD430" i="1"/>
  <c r="AX430" i="1"/>
  <c r="AW430" i="1"/>
  <c r="BC430" i="1" s="1"/>
  <c r="AV430" i="1"/>
  <c r="AP430" i="1"/>
  <c r="AO430" i="1"/>
  <c r="BH430" i="1" s="1"/>
  <c r="AF430" i="1" s="1"/>
  <c r="AL430" i="1"/>
  <c r="AK430" i="1"/>
  <c r="AJ430" i="1"/>
  <c r="AH430" i="1"/>
  <c r="AG430" i="1"/>
  <c r="AE430" i="1"/>
  <c r="AD430" i="1"/>
  <c r="AC430" i="1"/>
  <c r="AB430" i="1"/>
  <c r="Z430" i="1"/>
  <c r="K430" i="1"/>
  <c r="BF430" i="1" s="1"/>
  <c r="H430" i="1"/>
  <c r="BJ429" i="1"/>
  <c r="BH429" i="1"/>
  <c r="AF429" i="1" s="1"/>
  <c r="BF429" i="1"/>
  <c r="BD429" i="1"/>
  <c r="AX429" i="1"/>
  <c r="AP429" i="1"/>
  <c r="BI429" i="1" s="1"/>
  <c r="AG429" i="1" s="1"/>
  <c r="AO429" i="1"/>
  <c r="AW429" i="1" s="1"/>
  <c r="AL429" i="1"/>
  <c r="AK429" i="1"/>
  <c r="AJ429" i="1"/>
  <c r="AH429" i="1"/>
  <c r="AE429" i="1"/>
  <c r="AD429" i="1"/>
  <c r="AC429" i="1"/>
  <c r="AB429" i="1"/>
  <c r="Z429" i="1"/>
  <c r="K429" i="1"/>
  <c r="H429" i="1"/>
  <c r="BJ427" i="1"/>
  <c r="BI427" i="1"/>
  <c r="BD427" i="1"/>
  <c r="AX427" i="1"/>
  <c r="AW427" i="1"/>
  <c r="BC427" i="1" s="1"/>
  <c r="AP427" i="1"/>
  <c r="AO427" i="1"/>
  <c r="BH427" i="1" s="1"/>
  <c r="AB427" i="1" s="1"/>
  <c r="AK427" i="1"/>
  <c r="AJ427" i="1"/>
  <c r="AH427" i="1"/>
  <c r="AG427" i="1"/>
  <c r="AF427" i="1"/>
  <c r="AE427" i="1"/>
  <c r="AD427" i="1"/>
  <c r="AC427" i="1"/>
  <c r="Z427" i="1"/>
  <c r="K427" i="1"/>
  <c r="BF427" i="1" s="1"/>
  <c r="H427" i="1"/>
  <c r="AL427" i="1" s="1"/>
  <c r="BJ423" i="1"/>
  <c r="BH423" i="1"/>
  <c r="BF423" i="1"/>
  <c r="BD423" i="1"/>
  <c r="AX423" i="1"/>
  <c r="AP423" i="1"/>
  <c r="BI423" i="1" s="1"/>
  <c r="AO423" i="1"/>
  <c r="AW423" i="1" s="1"/>
  <c r="AL423" i="1"/>
  <c r="AK423" i="1"/>
  <c r="AJ423" i="1"/>
  <c r="AH423" i="1"/>
  <c r="AG423" i="1"/>
  <c r="AF423" i="1"/>
  <c r="AE423" i="1"/>
  <c r="AD423" i="1"/>
  <c r="AC423" i="1"/>
  <c r="AB423" i="1"/>
  <c r="Z423" i="1"/>
  <c r="K423" i="1"/>
  <c r="H423" i="1"/>
  <c r="BJ421" i="1"/>
  <c r="BI421" i="1"/>
  <c r="BD421" i="1"/>
  <c r="AX421" i="1"/>
  <c r="AW421" i="1"/>
  <c r="BC421" i="1" s="1"/>
  <c r="AV421" i="1"/>
  <c r="AP421" i="1"/>
  <c r="AO421" i="1"/>
  <c r="BH421" i="1" s="1"/>
  <c r="AF421" i="1" s="1"/>
  <c r="AL421" i="1"/>
  <c r="AK421" i="1"/>
  <c r="AJ421" i="1"/>
  <c r="AH421" i="1"/>
  <c r="AG421" i="1"/>
  <c r="AE421" i="1"/>
  <c r="AD421" i="1"/>
  <c r="AC421" i="1"/>
  <c r="AB421" i="1"/>
  <c r="Z421" i="1"/>
  <c r="K421" i="1"/>
  <c r="BF421" i="1" s="1"/>
  <c r="H421" i="1"/>
  <c r="BJ416" i="1"/>
  <c r="BH416" i="1"/>
  <c r="AF416" i="1" s="1"/>
  <c r="BF416" i="1"/>
  <c r="BD416" i="1"/>
  <c r="AX416" i="1"/>
  <c r="AP416" i="1"/>
  <c r="BI416" i="1" s="1"/>
  <c r="AG416" i="1" s="1"/>
  <c r="AO416" i="1"/>
  <c r="AW416" i="1" s="1"/>
  <c r="AL416" i="1"/>
  <c r="AK416" i="1"/>
  <c r="AJ416" i="1"/>
  <c r="AH416" i="1"/>
  <c r="AE416" i="1"/>
  <c r="AD416" i="1"/>
  <c r="AC416" i="1"/>
  <c r="AB416" i="1"/>
  <c r="Z416" i="1"/>
  <c r="K416" i="1"/>
  <c r="H416" i="1"/>
  <c r="BJ410" i="1"/>
  <c r="BI410" i="1"/>
  <c r="BH410" i="1"/>
  <c r="AF410" i="1" s="1"/>
  <c r="BD410" i="1"/>
  <c r="AX410" i="1"/>
  <c r="AP410" i="1"/>
  <c r="AO410" i="1"/>
  <c r="AW410" i="1" s="1"/>
  <c r="AK410" i="1"/>
  <c r="AJ410" i="1"/>
  <c r="AH410" i="1"/>
  <c r="AG410" i="1"/>
  <c r="AE410" i="1"/>
  <c r="AD410" i="1"/>
  <c r="AC410" i="1"/>
  <c r="AB410" i="1"/>
  <c r="Z410" i="1"/>
  <c r="K410" i="1"/>
  <c r="BF410" i="1" s="1"/>
  <c r="H410" i="1"/>
  <c r="AL410" i="1" s="1"/>
  <c r="BJ407" i="1"/>
  <c r="BF407" i="1"/>
  <c r="BD407" i="1"/>
  <c r="AX407" i="1"/>
  <c r="AP407" i="1"/>
  <c r="BI407" i="1" s="1"/>
  <c r="AO407" i="1"/>
  <c r="AW407" i="1" s="1"/>
  <c r="AL407" i="1"/>
  <c r="AK407" i="1"/>
  <c r="AJ407" i="1"/>
  <c r="AH407" i="1"/>
  <c r="AG407" i="1"/>
  <c r="AE407" i="1"/>
  <c r="AD407" i="1"/>
  <c r="AC407" i="1"/>
  <c r="AB407" i="1"/>
  <c r="Z407" i="1"/>
  <c r="K407" i="1"/>
  <c r="H407" i="1"/>
  <c r="BJ399" i="1"/>
  <c r="BI399" i="1"/>
  <c r="BD399" i="1"/>
  <c r="AX399" i="1"/>
  <c r="AP399" i="1"/>
  <c r="AO399" i="1"/>
  <c r="BH399" i="1" s="1"/>
  <c r="AF399" i="1" s="1"/>
  <c r="AL399" i="1"/>
  <c r="AK399" i="1"/>
  <c r="AJ399" i="1"/>
  <c r="AH399" i="1"/>
  <c r="AG399" i="1"/>
  <c r="AE399" i="1"/>
  <c r="AD399" i="1"/>
  <c r="AC399" i="1"/>
  <c r="AB399" i="1"/>
  <c r="Z399" i="1"/>
  <c r="K399" i="1"/>
  <c r="BF399" i="1" s="1"/>
  <c r="H399" i="1"/>
  <c r="BJ396" i="1"/>
  <c r="BF396" i="1"/>
  <c r="BD396" i="1"/>
  <c r="AX396" i="1"/>
  <c r="AP396" i="1"/>
  <c r="BI396" i="1" s="1"/>
  <c r="AG396" i="1" s="1"/>
  <c r="AO396" i="1"/>
  <c r="AW396" i="1" s="1"/>
  <c r="AL396" i="1"/>
  <c r="AK396" i="1"/>
  <c r="AJ396" i="1"/>
  <c r="AH396" i="1"/>
  <c r="AE396" i="1"/>
  <c r="AD396" i="1"/>
  <c r="AC396" i="1"/>
  <c r="AB396" i="1"/>
  <c r="Z396" i="1"/>
  <c r="K396" i="1"/>
  <c r="H396" i="1"/>
  <c r="BJ390" i="1"/>
  <c r="BI390" i="1"/>
  <c r="BH390" i="1"/>
  <c r="AF390" i="1" s="1"/>
  <c r="BD390" i="1"/>
  <c r="AX390" i="1"/>
  <c r="AW390" i="1"/>
  <c r="BC390" i="1" s="1"/>
  <c r="AP390" i="1"/>
  <c r="AO390" i="1"/>
  <c r="AL390" i="1"/>
  <c r="AK390" i="1"/>
  <c r="AJ390" i="1"/>
  <c r="AH390" i="1"/>
  <c r="AG390" i="1"/>
  <c r="AE390" i="1"/>
  <c r="AD390" i="1"/>
  <c r="AC390" i="1"/>
  <c r="AB390" i="1"/>
  <c r="Z390" i="1"/>
  <c r="K390" i="1"/>
  <c r="BF390" i="1" s="1"/>
  <c r="H390" i="1"/>
  <c r="BJ388" i="1"/>
  <c r="BF388" i="1"/>
  <c r="BD388" i="1"/>
  <c r="AX388" i="1"/>
  <c r="AP388" i="1"/>
  <c r="BI388" i="1" s="1"/>
  <c r="AO388" i="1"/>
  <c r="AW388" i="1" s="1"/>
  <c r="AL388" i="1"/>
  <c r="AK388" i="1"/>
  <c r="AJ388" i="1"/>
  <c r="AH388" i="1"/>
  <c r="AG388" i="1"/>
  <c r="AE388" i="1"/>
  <c r="AD388" i="1"/>
  <c r="AC388" i="1"/>
  <c r="AB388" i="1"/>
  <c r="Z388" i="1"/>
  <c r="K388" i="1"/>
  <c r="H388" i="1"/>
  <c r="BJ382" i="1"/>
  <c r="BI382" i="1"/>
  <c r="BD382" i="1"/>
  <c r="AX382" i="1"/>
  <c r="AP382" i="1"/>
  <c r="AO382" i="1"/>
  <c r="BH382" i="1" s="1"/>
  <c r="AF382" i="1" s="1"/>
  <c r="AL382" i="1"/>
  <c r="AK382" i="1"/>
  <c r="AJ382" i="1"/>
  <c r="AH382" i="1"/>
  <c r="AG382" i="1"/>
  <c r="AE382" i="1"/>
  <c r="AD382" i="1"/>
  <c r="AC382" i="1"/>
  <c r="AB382" i="1"/>
  <c r="Z382" i="1"/>
  <c r="K382" i="1"/>
  <c r="BF382" i="1" s="1"/>
  <c r="H382" i="1"/>
  <c r="BJ380" i="1"/>
  <c r="BH380" i="1"/>
  <c r="AF380" i="1" s="1"/>
  <c r="BF380" i="1"/>
  <c r="BD380" i="1"/>
  <c r="AX380" i="1"/>
  <c r="AP380" i="1"/>
  <c r="BI380" i="1" s="1"/>
  <c r="AO380" i="1"/>
  <c r="AW380" i="1" s="1"/>
  <c r="AL380" i="1"/>
  <c r="AK380" i="1"/>
  <c r="AJ380" i="1"/>
  <c r="AH380" i="1"/>
  <c r="AG380" i="1"/>
  <c r="AE380" i="1"/>
  <c r="AD380" i="1"/>
  <c r="AC380" i="1"/>
  <c r="AB380" i="1"/>
  <c r="Z380" i="1"/>
  <c r="K380" i="1"/>
  <c r="H380" i="1"/>
  <c r="BJ375" i="1"/>
  <c r="BI375" i="1"/>
  <c r="BD375" i="1"/>
  <c r="AX375" i="1"/>
  <c r="AP375" i="1"/>
  <c r="AO375" i="1"/>
  <c r="BH375" i="1" s="1"/>
  <c r="AF375" i="1" s="1"/>
  <c r="AL375" i="1"/>
  <c r="AK375" i="1"/>
  <c r="AJ375" i="1"/>
  <c r="AH375" i="1"/>
  <c r="AG375" i="1"/>
  <c r="AE375" i="1"/>
  <c r="AD375" i="1"/>
  <c r="AC375" i="1"/>
  <c r="AB375" i="1"/>
  <c r="Z375" i="1"/>
  <c r="K375" i="1"/>
  <c r="BF375" i="1" s="1"/>
  <c r="H375" i="1"/>
  <c r="BJ370" i="1"/>
  <c r="BF370" i="1"/>
  <c r="BD370" i="1"/>
  <c r="AX370" i="1"/>
  <c r="AP370" i="1"/>
  <c r="BI370" i="1" s="1"/>
  <c r="AG370" i="1" s="1"/>
  <c r="AO370" i="1"/>
  <c r="AW370" i="1" s="1"/>
  <c r="AL370" i="1"/>
  <c r="AK370" i="1"/>
  <c r="AJ370" i="1"/>
  <c r="AS358" i="1" s="1"/>
  <c r="AH370" i="1"/>
  <c r="AE370" i="1"/>
  <c r="AD370" i="1"/>
  <c r="AC370" i="1"/>
  <c r="AB370" i="1"/>
  <c r="Z370" i="1"/>
  <c r="K370" i="1"/>
  <c r="H370" i="1"/>
  <c r="BJ368" i="1"/>
  <c r="BI368" i="1"/>
  <c r="BH368" i="1"/>
  <c r="AF368" i="1" s="1"/>
  <c r="BD368" i="1"/>
  <c r="AX368" i="1"/>
  <c r="AW368" i="1"/>
  <c r="AV368" i="1" s="1"/>
  <c r="AP368" i="1"/>
  <c r="AO368" i="1"/>
  <c r="AK368" i="1"/>
  <c r="AJ368" i="1"/>
  <c r="AH368" i="1"/>
  <c r="AG368" i="1"/>
  <c r="AE368" i="1"/>
  <c r="AD368" i="1"/>
  <c r="AC368" i="1"/>
  <c r="AB368" i="1"/>
  <c r="Z368" i="1"/>
  <c r="K368" i="1"/>
  <c r="BF368" i="1" s="1"/>
  <c r="H368" i="1"/>
  <c r="AL368" i="1" s="1"/>
  <c r="BJ366" i="1"/>
  <c r="BF366" i="1"/>
  <c r="BD366" i="1"/>
  <c r="AX366" i="1"/>
  <c r="AP366" i="1"/>
  <c r="BI366" i="1" s="1"/>
  <c r="AO366" i="1"/>
  <c r="AW366" i="1" s="1"/>
  <c r="AL366" i="1"/>
  <c r="AK366" i="1"/>
  <c r="AJ366" i="1"/>
  <c r="AH366" i="1"/>
  <c r="AG366" i="1"/>
  <c r="AE366" i="1"/>
  <c r="AD366" i="1"/>
  <c r="AC366" i="1"/>
  <c r="AB366" i="1"/>
  <c r="Z366" i="1"/>
  <c r="K366" i="1"/>
  <c r="H366" i="1"/>
  <c r="BJ364" i="1"/>
  <c r="BI364" i="1"/>
  <c r="BD364" i="1"/>
  <c r="AX364" i="1"/>
  <c r="AP364" i="1"/>
  <c r="AO364" i="1"/>
  <c r="BH364" i="1" s="1"/>
  <c r="AF364" i="1" s="1"/>
  <c r="AL364" i="1"/>
  <c r="AK364" i="1"/>
  <c r="AJ364" i="1"/>
  <c r="AH364" i="1"/>
  <c r="AG364" i="1"/>
  <c r="AE364" i="1"/>
  <c r="AD364" i="1"/>
  <c r="AC364" i="1"/>
  <c r="AB364" i="1"/>
  <c r="Z364" i="1"/>
  <c r="K364" i="1"/>
  <c r="BF364" i="1" s="1"/>
  <c r="H364" i="1"/>
  <c r="BJ359" i="1"/>
  <c r="BF359" i="1"/>
  <c r="BD359" i="1"/>
  <c r="AX359" i="1"/>
  <c r="AP359" i="1"/>
  <c r="BI359" i="1" s="1"/>
  <c r="AG359" i="1" s="1"/>
  <c r="AO359" i="1"/>
  <c r="AW359" i="1" s="1"/>
  <c r="AL359" i="1"/>
  <c r="AK359" i="1"/>
  <c r="AT358" i="1" s="1"/>
  <c r="AJ359" i="1"/>
  <c r="AH359" i="1"/>
  <c r="AE359" i="1"/>
  <c r="AD359" i="1"/>
  <c r="AC359" i="1"/>
  <c r="AB359" i="1"/>
  <c r="Z359" i="1"/>
  <c r="K359" i="1"/>
  <c r="H359" i="1"/>
  <c r="BJ357" i="1"/>
  <c r="Z357" i="1" s="1"/>
  <c r="BI357" i="1"/>
  <c r="BH357" i="1"/>
  <c r="BF357" i="1"/>
  <c r="BD357" i="1"/>
  <c r="AX357" i="1"/>
  <c r="BC357" i="1" s="1"/>
  <c r="AW357" i="1"/>
  <c r="AV357" i="1" s="1"/>
  <c r="AP357" i="1"/>
  <c r="AO357" i="1"/>
  <c r="AK357" i="1"/>
  <c r="AJ357" i="1"/>
  <c r="AS356" i="1" s="1"/>
  <c r="AH357" i="1"/>
  <c r="AG357" i="1"/>
  <c r="AF357" i="1"/>
  <c r="AE357" i="1"/>
  <c r="AD357" i="1"/>
  <c r="AC357" i="1"/>
  <c r="AB357" i="1"/>
  <c r="K357" i="1"/>
  <c r="K356" i="1" s="1"/>
  <c r="H357" i="1"/>
  <c r="AL357" i="1" s="1"/>
  <c r="AU356" i="1" s="1"/>
  <c r="AT356" i="1"/>
  <c r="BJ354" i="1"/>
  <c r="BH354" i="1"/>
  <c r="BD354" i="1"/>
  <c r="AP354" i="1"/>
  <c r="AX354" i="1" s="1"/>
  <c r="AO354" i="1"/>
  <c r="AW354" i="1" s="1"/>
  <c r="AV354" i="1" s="1"/>
  <c r="AL354" i="1"/>
  <c r="AK354" i="1"/>
  <c r="AJ354" i="1"/>
  <c r="AH354" i="1"/>
  <c r="AG354" i="1"/>
  <c r="AF354" i="1"/>
  <c r="AE354" i="1"/>
  <c r="AD354" i="1"/>
  <c r="AB354" i="1"/>
  <c r="Z354" i="1"/>
  <c r="K354" i="1"/>
  <c r="BF354" i="1" s="1"/>
  <c r="H354" i="1"/>
  <c r="BJ349" i="1"/>
  <c r="BI349" i="1"/>
  <c r="AC349" i="1" s="1"/>
  <c r="BF349" i="1"/>
  <c r="BD349" i="1"/>
  <c r="AP349" i="1"/>
  <c r="AX349" i="1" s="1"/>
  <c r="AO349" i="1"/>
  <c r="BH349" i="1" s="1"/>
  <c r="AB349" i="1" s="1"/>
  <c r="AL349" i="1"/>
  <c r="AK349" i="1"/>
  <c r="AJ349" i="1"/>
  <c r="AS345" i="1" s="1"/>
  <c r="AH349" i="1"/>
  <c r="AG349" i="1"/>
  <c r="AF349" i="1"/>
  <c r="AE349" i="1"/>
  <c r="AD349" i="1"/>
  <c r="Z349" i="1"/>
  <c r="K349" i="1"/>
  <c r="H349" i="1"/>
  <c r="BJ346" i="1"/>
  <c r="BH346" i="1"/>
  <c r="BF346" i="1"/>
  <c r="BD346" i="1"/>
  <c r="AP346" i="1"/>
  <c r="BI346" i="1" s="1"/>
  <c r="AC346" i="1" s="1"/>
  <c r="AO346" i="1"/>
  <c r="AW346" i="1" s="1"/>
  <c r="AL346" i="1"/>
  <c r="AK346" i="1"/>
  <c r="AJ346" i="1"/>
  <c r="AH346" i="1"/>
  <c r="AG346" i="1"/>
  <c r="AF346" i="1"/>
  <c r="AE346" i="1"/>
  <c r="AD346" i="1"/>
  <c r="AB346" i="1"/>
  <c r="Z346" i="1"/>
  <c r="K346" i="1"/>
  <c r="H346" i="1"/>
  <c r="AU345" i="1"/>
  <c r="AT345" i="1"/>
  <c r="H345" i="1"/>
  <c r="BJ342" i="1"/>
  <c r="BH342" i="1"/>
  <c r="BD342" i="1"/>
  <c r="AX342" i="1"/>
  <c r="AW342" i="1"/>
  <c r="BC342" i="1" s="1"/>
  <c r="AV342" i="1"/>
  <c r="AP342" i="1"/>
  <c r="BI342" i="1" s="1"/>
  <c r="AO342" i="1"/>
  <c r="AK342" i="1"/>
  <c r="AJ342" i="1"/>
  <c r="AH342" i="1"/>
  <c r="AG342" i="1"/>
  <c r="AF342" i="1"/>
  <c r="AE342" i="1"/>
  <c r="AD342" i="1"/>
  <c r="AC342" i="1"/>
  <c r="AB342" i="1"/>
  <c r="Z342" i="1"/>
  <c r="K342" i="1"/>
  <c r="BF342" i="1" s="1"/>
  <c r="H342" i="1"/>
  <c r="AL342" i="1" s="1"/>
  <c r="BJ336" i="1"/>
  <c r="BI336" i="1"/>
  <c r="BF336" i="1"/>
  <c r="BD336" i="1"/>
  <c r="BC336" i="1"/>
  <c r="AX336" i="1"/>
  <c r="AV336" i="1" s="1"/>
  <c r="AW336" i="1"/>
  <c r="AP336" i="1"/>
  <c r="AO336" i="1"/>
  <c r="BH336" i="1" s="1"/>
  <c r="AB336" i="1" s="1"/>
  <c r="AL336" i="1"/>
  <c r="AK336" i="1"/>
  <c r="AJ336" i="1"/>
  <c r="AH336" i="1"/>
  <c r="AG336" i="1"/>
  <c r="AF336" i="1"/>
  <c r="AE336" i="1"/>
  <c r="AD336" i="1"/>
  <c r="AC336" i="1"/>
  <c r="Z336" i="1"/>
  <c r="K336" i="1"/>
  <c r="H336" i="1"/>
  <c r="BJ330" i="1"/>
  <c r="BH330" i="1"/>
  <c r="BD330" i="1"/>
  <c r="AW330" i="1"/>
  <c r="AP330" i="1"/>
  <c r="BI330" i="1" s="1"/>
  <c r="AC330" i="1" s="1"/>
  <c r="AO330" i="1"/>
  <c r="AL330" i="1"/>
  <c r="AK330" i="1"/>
  <c r="AJ330" i="1"/>
  <c r="AH330" i="1"/>
  <c r="AG330" i="1"/>
  <c r="AF330" i="1"/>
  <c r="AE330" i="1"/>
  <c r="AD330" i="1"/>
  <c r="AB330" i="1"/>
  <c r="Z330" i="1"/>
  <c r="K330" i="1"/>
  <c r="BF330" i="1" s="1"/>
  <c r="H330" i="1"/>
  <c r="BJ327" i="1"/>
  <c r="BI327" i="1"/>
  <c r="AC327" i="1" s="1"/>
  <c r="BF327" i="1"/>
  <c r="BD327" i="1"/>
  <c r="AX327" i="1"/>
  <c r="BC327" i="1" s="1"/>
  <c r="AW327" i="1"/>
  <c r="AP327" i="1"/>
  <c r="AO327" i="1"/>
  <c r="BH327" i="1" s="1"/>
  <c r="AL327" i="1"/>
  <c r="AK327" i="1"/>
  <c r="AJ327" i="1"/>
  <c r="AH327" i="1"/>
  <c r="AG327" i="1"/>
  <c r="AF327" i="1"/>
  <c r="AE327" i="1"/>
  <c r="AD327" i="1"/>
  <c r="AB327" i="1"/>
  <c r="Z327" i="1"/>
  <c r="K327" i="1"/>
  <c r="H327" i="1"/>
  <c r="BJ321" i="1"/>
  <c r="BH321" i="1"/>
  <c r="BF321" i="1"/>
  <c r="BD321" i="1"/>
  <c r="AW321" i="1"/>
  <c r="AP321" i="1"/>
  <c r="BI321" i="1" s="1"/>
  <c r="AC321" i="1" s="1"/>
  <c r="AO321" i="1"/>
  <c r="AL321" i="1"/>
  <c r="AK321" i="1"/>
  <c r="AJ321" i="1"/>
  <c r="AH321" i="1"/>
  <c r="AG321" i="1"/>
  <c r="AF321" i="1"/>
  <c r="AE321" i="1"/>
  <c r="AD321" i="1"/>
  <c r="AB321" i="1"/>
  <c r="Z321" i="1"/>
  <c r="K321" i="1"/>
  <c r="H321" i="1"/>
  <c r="BJ316" i="1"/>
  <c r="BI316" i="1"/>
  <c r="AC316" i="1" s="1"/>
  <c r="BF316" i="1"/>
  <c r="BD316" i="1"/>
  <c r="AX316" i="1"/>
  <c r="BC316" i="1" s="1"/>
  <c r="AW316" i="1"/>
  <c r="AP316" i="1"/>
  <c r="AO316" i="1"/>
  <c r="BH316" i="1" s="1"/>
  <c r="AB316" i="1" s="1"/>
  <c r="AL316" i="1"/>
  <c r="AK316" i="1"/>
  <c r="AT304" i="1" s="1"/>
  <c r="AJ316" i="1"/>
  <c r="AH316" i="1"/>
  <c r="AG316" i="1"/>
  <c r="AF316" i="1"/>
  <c r="AE316" i="1"/>
  <c r="AD316" i="1"/>
  <c r="Z316" i="1"/>
  <c r="K316" i="1"/>
  <c r="H316" i="1"/>
  <c r="BJ310" i="1"/>
  <c r="BH310" i="1"/>
  <c r="BD310" i="1"/>
  <c r="AX310" i="1"/>
  <c r="AV310" i="1" s="1"/>
  <c r="AW310" i="1"/>
  <c r="AP310" i="1"/>
  <c r="BI310" i="1" s="1"/>
  <c r="AO310" i="1"/>
  <c r="AL310" i="1"/>
  <c r="AK310" i="1"/>
  <c r="AJ310" i="1"/>
  <c r="AH310" i="1"/>
  <c r="AG310" i="1"/>
  <c r="AF310" i="1"/>
  <c r="AE310" i="1"/>
  <c r="AD310" i="1"/>
  <c r="AC310" i="1"/>
  <c r="AB310" i="1"/>
  <c r="Z310" i="1"/>
  <c r="K310" i="1"/>
  <c r="K304" i="1" s="1"/>
  <c r="H310" i="1"/>
  <c r="BJ308" i="1"/>
  <c r="BI308" i="1"/>
  <c r="AC308" i="1" s="1"/>
  <c r="BF308" i="1"/>
  <c r="BD308" i="1"/>
  <c r="AX308" i="1"/>
  <c r="AV308" i="1" s="1"/>
  <c r="AW308" i="1"/>
  <c r="BC308" i="1" s="1"/>
  <c r="AP308" i="1"/>
  <c r="AO308" i="1"/>
  <c r="BH308" i="1" s="1"/>
  <c r="AB308" i="1" s="1"/>
  <c r="AL308" i="1"/>
  <c r="AK308" i="1"/>
  <c r="AJ308" i="1"/>
  <c r="AH308" i="1"/>
  <c r="AG308" i="1"/>
  <c r="AF308" i="1"/>
  <c r="AE308" i="1"/>
  <c r="AD308" i="1"/>
  <c r="Z308" i="1"/>
  <c r="K308" i="1"/>
  <c r="H308" i="1"/>
  <c r="BJ305" i="1"/>
  <c r="BH305" i="1"/>
  <c r="BF305" i="1"/>
  <c r="BD305" i="1"/>
  <c r="AW305" i="1"/>
  <c r="AP305" i="1"/>
  <c r="BI305" i="1" s="1"/>
  <c r="AC305" i="1" s="1"/>
  <c r="AO305" i="1"/>
  <c r="AL305" i="1"/>
  <c r="AU304" i="1" s="1"/>
  <c r="AK305" i="1"/>
  <c r="AJ305" i="1"/>
  <c r="AS304" i="1" s="1"/>
  <c r="AH305" i="1"/>
  <c r="AG305" i="1"/>
  <c r="AF305" i="1"/>
  <c r="AE305" i="1"/>
  <c r="AD305" i="1"/>
  <c r="AB305" i="1"/>
  <c r="Z305" i="1"/>
  <c r="K305" i="1"/>
  <c r="H305" i="1"/>
  <c r="H304" i="1"/>
  <c r="BJ302" i="1"/>
  <c r="BD302" i="1"/>
  <c r="AX302" i="1"/>
  <c r="AP302" i="1"/>
  <c r="BI302" i="1" s="1"/>
  <c r="AC302" i="1" s="1"/>
  <c r="AO302" i="1"/>
  <c r="BH302" i="1" s="1"/>
  <c r="AB302" i="1" s="1"/>
  <c r="AL302" i="1"/>
  <c r="AK302" i="1"/>
  <c r="AT296" i="1" s="1"/>
  <c r="AJ302" i="1"/>
  <c r="AH302" i="1"/>
  <c r="AG302" i="1"/>
  <c r="AF302" i="1"/>
  <c r="AE302" i="1"/>
  <c r="AD302" i="1"/>
  <c r="Z302" i="1"/>
  <c r="K302" i="1"/>
  <c r="BF302" i="1" s="1"/>
  <c r="H302" i="1"/>
  <c r="BJ297" i="1"/>
  <c r="BI297" i="1"/>
  <c r="BH297" i="1"/>
  <c r="BD297" i="1"/>
  <c r="AX297" i="1"/>
  <c r="AW297" i="1"/>
  <c r="AP297" i="1"/>
  <c r="AO297" i="1"/>
  <c r="AK297" i="1"/>
  <c r="AJ297" i="1"/>
  <c r="AH297" i="1"/>
  <c r="AG297" i="1"/>
  <c r="AF297" i="1"/>
  <c r="AE297" i="1"/>
  <c r="AD297" i="1"/>
  <c r="AC297" i="1"/>
  <c r="AB297" i="1"/>
  <c r="Z297" i="1"/>
  <c r="K297" i="1"/>
  <c r="K296" i="1" s="1"/>
  <c r="H297" i="1"/>
  <c r="AS296" i="1"/>
  <c r="BJ293" i="1"/>
  <c r="BI293" i="1"/>
  <c r="BH293" i="1"/>
  <c r="BD293" i="1"/>
  <c r="AX293" i="1"/>
  <c r="AW293" i="1"/>
  <c r="AV293" i="1" s="1"/>
  <c r="AP293" i="1"/>
  <c r="AO293" i="1"/>
  <c r="AK293" i="1"/>
  <c r="AJ293" i="1"/>
  <c r="AH293" i="1"/>
  <c r="AG293" i="1"/>
  <c r="AF293" i="1"/>
  <c r="AE293" i="1"/>
  <c r="AD293" i="1"/>
  <c r="AC293" i="1"/>
  <c r="AB293" i="1"/>
  <c r="Z293" i="1"/>
  <c r="K293" i="1"/>
  <c r="K289" i="1" s="1"/>
  <c r="H293" i="1"/>
  <c r="AL293" i="1" s="1"/>
  <c r="BJ290" i="1"/>
  <c r="BI290" i="1"/>
  <c r="AC290" i="1" s="1"/>
  <c r="BD290" i="1"/>
  <c r="AP290" i="1"/>
  <c r="AX290" i="1" s="1"/>
  <c r="AO290" i="1"/>
  <c r="AW290" i="1" s="1"/>
  <c r="AL290" i="1"/>
  <c r="AK290" i="1"/>
  <c r="AJ290" i="1"/>
  <c r="AS289" i="1" s="1"/>
  <c r="AH290" i="1"/>
  <c r="AG290" i="1"/>
  <c r="AF290" i="1"/>
  <c r="AE290" i="1"/>
  <c r="AD290" i="1"/>
  <c r="Z290" i="1"/>
  <c r="K290" i="1"/>
  <c r="BF290" i="1" s="1"/>
  <c r="H290" i="1"/>
  <c r="AT289" i="1"/>
  <c r="BJ286" i="1"/>
  <c r="BI286" i="1"/>
  <c r="AE286" i="1" s="1"/>
  <c r="BH286" i="1"/>
  <c r="AD286" i="1" s="1"/>
  <c r="BD286" i="1"/>
  <c r="AW286" i="1"/>
  <c r="AP286" i="1"/>
  <c r="AX286" i="1" s="1"/>
  <c r="BC286" i="1" s="1"/>
  <c r="AO286" i="1"/>
  <c r="AK286" i="1"/>
  <c r="AJ286" i="1"/>
  <c r="AH286" i="1"/>
  <c r="AG286" i="1"/>
  <c r="AF286" i="1"/>
  <c r="AC286" i="1"/>
  <c r="AB286" i="1"/>
  <c r="Z286" i="1"/>
  <c r="K286" i="1"/>
  <c r="BF286" i="1" s="1"/>
  <c r="H286" i="1"/>
  <c r="AL286" i="1" s="1"/>
  <c r="BJ283" i="1"/>
  <c r="BD283" i="1"/>
  <c r="AP283" i="1"/>
  <c r="BI283" i="1" s="1"/>
  <c r="AE283" i="1" s="1"/>
  <c r="AO283" i="1"/>
  <c r="BH283" i="1" s="1"/>
  <c r="AD283" i="1" s="1"/>
  <c r="AK283" i="1"/>
  <c r="AJ283" i="1"/>
  <c r="AH283" i="1"/>
  <c r="AG283" i="1"/>
  <c r="AF283" i="1"/>
  <c r="AC283" i="1"/>
  <c r="AB283" i="1"/>
  <c r="Z283" i="1"/>
  <c r="K283" i="1"/>
  <c r="BF283" i="1" s="1"/>
  <c r="H283" i="1"/>
  <c r="AL283" i="1" s="1"/>
  <c r="BJ278" i="1"/>
  <c r="BI278" i="1"/>
  <c r="AE278" i="1" s="1"/>
  <c r="BH278" i="1"/>
  <c r="AD278" i="1" s="1"/>
  <c r="BD278" i="1"/>
  <c r="AW278" i="1"/>
  <c r="AP278" i="1"/>
  <c r="AX278" i="1" s="1"/>
  <c r="BC278" i="1" s="1"/>
  <c r="AO278" i="1"/>
  <c r="AK278" i="1"/>
  <c r="AJ278" i="1"/>
  <c r="AH278" i="1"/>
  <c r="AG278" i="1"/>
  <c r="AF278" i="1"/>
  <c r="AC278" i="1"/>
  <c r="AB278" i="1"/>
  <c r="Z278" i="1"/>
  <c r="K278" i="1"/>
  <c r="BF278" i="1" s="1"/>
  <c r="H278" i="1"/>
  <c r="AL278" i="1" s="1"/>
  <c r="BJ269" i="1"/>
  <c r="BD269" i="1"/>
  <c r="AW269" i="1"/>
  <c r="AP269" i="1"/>
  <c r="BI269" i="1" s="1"/>
  <c r="AE269" i="1" s="1"/>
  <c r="AO269" i="1"/>
  <c r="BH269" i="1" s="1"/>
  <c r="AD269" i="1" s="1"/>
  <c r="AK269" i="1"/>
  <c r="AJ269" i="1"/>
  <c r="AH269" i="1"/>
  <c r="AG269" i="1"/>
  <c r="AF269" i="1"/>
  <c r="AC269" i="1"/>
  <c r="AB269" i="1"/>
  <c r="Z269" i="1"/>
  <c r="K269" i="1"/>
  <c r="BF269" i="1" s="1"/>
  <c r="H269" i="1"/>
  <c r="AL269" i="1" s="1"/>
  <c r="BJ238" i="1"/>
  <c r="BI238" i="1"/>
  <c r="BH238" i="1"/>
  <c r="BD238" i="1"/>
  <c r="AW238" i="1"/>
  <c r="AP238" i="1"/>
  <c r="AX238" i="1" s="1"/>
  <c r="BC238" i="1" s="1"/>
  <c r="AO238" i="1"/>
  <c r="AK238" i="1"/>
  <c r="AT237" i="1" s="1"/>
  <c r="AJ238" i="1"/>
  <c r="AH238" i="1"/>
  <c r="AG238" i="1"/>
  <c r="AF238" i="1"/>
  <c r="AE238" i="1"/>
  <c r="AD238" i="1"/>
  <c r="AC238" i="1"/>
  <c r="AB238" i="1"/>
  <c r="Z238" i="1"/>
  <c r="K238" i="1"/>
  <c r="H238" i="1"/>
  <c r="AL238" i="1" s="1"/>
  <c r="BJ235" i="1"/>
  <c r="BI235" i="1"/>
  <c r="AE235" i="1" s="1"/>
  <c r="BH235" i="1"/>
  <c r="AD235" i="1" s="1"/>
  <c r="BF235" i="1"/>
  <c r="BD235" i="1"/>
  <c r="AW235" i="1"/>
  <c r="BC235" i="1" s="1"/>
  <c r="AP235" i="1"/>
  <c r="AX235" i="1" s="1"/>
  <c r="AV235" i="1" s="1"/>
  <c r="AO235" i="1"/>
  <c r="AK235" i="1"/>
  <c r="AJ235" i="1"/>
  <c r="AH235" i="1"/>
  <c r="AG235" i="1"/>
  <c r="AF235" i="1"/>
  <c r="AC235" i="1"/>
  <c r="AB235" i="1"/>
  <c r="Z235" i="1"/>
  <c r="K235" i="1"/>
  <c r="H235" i="1"/>
  <c r="AL235" i="1" s="1"/>
  <c r="BJ228" i="1"/>
  <c r="BF228" i="1"/>
  <c r="BD228" i="1"/>
  <c r="AW228" i="1"/>
  <c r="AP228" i="1"/>
  <c r="AO228" i="1"/>
  <c r="BH228" i="1" s="1"/>
  <c r="AK228" i="1"/>
  <c r="AJ228" i="1"/>
  <c r="AH228" i="1"/>
  <c r="AG228" i="1"/>
  <c r="AF228" i="1"/>
  <c r="AD228" i="1"/>
  <c r="AC228" i="1"/>
  <c r="AB228" i="1"/>
  <c r="Z228" i="1"/>
  <c r="K228" i="1"/>
  <c r="H228" i="1"/>
  <c r="H219" i="1" s="1"/>
  <c r="BJ220" i="1"/>
  <c r="BI220" i="1"/>
  <c r="AE220" i="1" s="1"/>
  <c r="BF220" i="1"/>
  <c r="BD220" i="1"/>
  <c r="AP220" i="1"/>
  <c r="AX220" i="1" s="1"/>
  <c r="AO220" i="1"/>
  <c r="BH220" i="1" s="1"/>
  <c r="AD220" i="1" s="1"/>
  <c r="AL220" i="1"/>
  <c r="AK220" i="1"/>
  <c r="AJ220" i="1"/>
  <c r="AH220" i="1"/>
  <c r="AG220" i="1"/>
  <c r="AF220" i="1"/>
  <c r="AC220" i="1"/>
  <c r="AB220" i="1"/>
  <c r="Z220" i="1"/>
  <c r="K220" i="1"/>
  <c r="H220" i="1"/>
  <c r="AS219" i="1"/>
  <c r="K219" i="1"/>
  <c r="BJ218" i="1"/>
  <c r="BI218" i="1"/>
  <c r="BH218" i="1"/>
  <c r="BD218" i="1"/>
  <c r="AX218" i="1"/>
  <c r="AP218" i="1"/>
  <c r="AO218" i="1"/>
  <c r="AW218" i="1" s="1"/>
  <c r="AL218" i="1"/>
  <c r="AK218" i="1"/>
  <c r="AJ218" i="1"/>
  <c r="AH218" i="1"/>
  <c r="AG218" i="1"/>
  <c r="AF218" i="1"/>
  <c r="AE218" i="1"/>
  <c r="AD218" i="1"/>
  <c r="AC218" i="1"/>
  <c r="AB218" i="1"/>
  <c r="Z218" i="1"/>
  <c r="K218" i="1"/>
  <c r="BF218" i="1" s="1"/>
  <c r="H218" i="1"/>
  <c r="BJ212" i="1"/>
  <c r="BD212" i="1"/>
  <c r="AX212" i="1"/>
  <c r="AP212" i="1"/>
  <c r="BI212" i="1" s="1"/>
  <c r="AE212" i="1" s="1"/>
  <c r="AO212" i="1"/>
  <c r="BH212" i="1" s="1"/>
  <c r="AD212" i="1" s="1"/>
  <c r="AL212" i="1"/>
  <c r="AK212" i="1"/>
  <c r="AJ212" i="1"/>
  <c r="AH212" i="1"/>
  <c r="AG212" i="1"/>
  <c r="AF212" i="1"/>
  <c r="AC212" i="1"/>
  <c r="AB212" i="1"/>
  <c r="Z212" i="1"/>
  <c r="K212" i="1"/>
  <c r="BF212" i="1" s="1"/>
  <c r="H212" i="1"/>
  <c r="BJ206" i="1"/>
  <c r="BI206" i="1"/>
  <c r="BH206" i="1"/>
  <c r="BD206" i="1"/>
  <c r="AX206" i="1"/>
  <c r="AW206" i="1"/>
  <c r="BC206" i="1" s="1"/>
  <c r="AV206" i="1"/>
  <c r="AP206" i="1"/>
  <c r="AO206" i="1"/>
  <c r="AK206" i="1"/>
  <c r="AJ206" i="1"/>
  <c r="AH206" i="1"/>
  <c r="AG206" i="1"/>
  <c r="AF206" i="1"/>
  <c r="AE206" i="1"/>
  <c r="AD206" i="1"/>
  <c r="AC206" i="1"/>
  <c r="AB206" i="1"/>
  <c r="Z206" i="1"/>
  <c r="K206" i="1"/>
  <c r="BF206" i="1" s="1"/>
  <c r="H206" i="1"/>
  <c r="AL206" i="1" s="1"/>
  <c r="BJ199" i="1"/>
  <c r="BH199" i="1"/>
  <c r="AD199" i="1" s="1"/>
  <c r="BD199" i="1"/>
  <c r="AX199" i="1"/>
  <c r="AP199" i="1"/>
  <c r="BI199" i="1" s="1"/>
  <c r="AE199" i="1" s="1"/>
  <c r="AO199" i="1"/>
  <c r="AW199" i="1" s="1"/>
  <c r="AL199" i="1"/>
  <c r="AK199" i="1"/>
  <c r="AJ199" i="1"/>
  <c r="AH199" i="1"/>
  <c r="AG199" i="1"/>
  <c r="AF199" i="1"/>
  <c r="AC199" i="1"/>
  <c r="AB199" i="1"/>
  <c r="Z199" i="1"/>
  <c r="K199" i="1"/>
  <c r="BF199" i="1" s="1"/>
  <c r="H199" i="1"/>
  <c r="BJ192" i="1"/>
  <c r="BI192" i="1"/>
  <c r="BD192" i="1"/>
  <c r="AX192" i="1"/>
  <c r="AP192" i="1"/>
  <c r="AO192" i="1"/>
  <c r="BH192" i="1" s="1"/>
  <c r="AD192" i="1" s="1"/>
  <c r="AL192" i="1"/>
  <c r="AK192" i="1"/>
  <c r="AJ192" i="1"/>
  <c r="AH192" i="1"/>
  <c r="AG192" i="1"/>
  <c r="AF192" i="1"/>
  <c r="AE192" i="1"/>
  <c r="AC192" i="1"/>
  <c r="AB192" i="1"/>
  <c r="Z192" i="1"/>
  <c r="K192" i="1"/>
  <c r="BF192" i="1" s="1"/>
  <c r="H192" i="1"/>
  <c r="BJ187" i="1"/>
  <c r="BH187" i="1"/>
  <c r="AD187" i="1" s="1"/>
  <c r="BD187" i="1"/>
  <c r="BC187" i="1"/>
  <c r="AX187" i="1"/>
  <c r="AW187" i="1"/>
  <c r="AV187" i="1" s="1"/>
  <c r="AP187" i="1"/>
  <c r="BI187" i="1" s="1"/>
  <c r="AE187" i="1" s="1"/>
  <c r="AO187" i="1"/>
  <c r="AK187" i="1"/>
  <c r="AJ187" i="1"/>
  <c r="AH187" i="1"/>
  <c r="AG187" i="1"/>
  <c r="AF187" i="1"/>
  <c r="AC187" i="1"/>
  <c r="AB187" i="1"/>
  <c r="Z187" i="1"/>
  <c r="K187" i="1"/>
  <c r="BF187" i="1" s="1"/>
  <c r="H187" i="1"/>
  <c r="AL187" i="1" s="1"/>
  <c r="BJ181" i="1"/>
  <c r="BI181" i="1"/>
  <c r="BD181" i="1"/>
  <c r="AX181" i="1"/>
  <c r="AW181" i="1"/>
  <c r="BC181" i="1" s="1"/>
  <c r="AV181" i="1"/>
  <c r="AP181" i="1"/>
  <c r="AO181" i="1"/>
  <c r="BH181" i="1" s="1"/>
  <c r="AD181" i="1" s="1"/>
  <c r="AL181" i="1"/>
  <c r="AK181" i="1"/>
  <c r="AJ181" i="1"/>
  <c r="AH181" i="1"/>
  <c r="AG181" i="1"/>
  <c r="AF181" i="1"/>
  <c r="AE181" i="1"/>
  <c r="AC181" i="1"/>
  <c r="AB181" i="1"/>
  <c r="Z181" i="1"/>
  <c r="K181" i="1"/>
  <c r="BF181" i="1" s="1"/>
  <c r="H181" i="1"/>
  <c r="BJ175" i="1"/>
  <c r="BH175" i="1"/>
  <c r="AD175" i="1" s="1"/>
  <c r="BD175" i="1"/>
  <c r="AX175" i="1"/>
  <c r="AW175" i="1"/>
  <c r="AV175" i="1" s="1"/>
  <c r="AP175" i="1"/>
  <c r="BI175" i="1" s="1"/>
  <c r="AE175" i="1" s="1"/>
  <c r="AO175" i="1"/>
  <c r="AK175" i="1"/>
  <c r="AJ175" i="1"/>
  <c r="AH175" i="1"/>
  <c r="AG175" i="1"/>
  <c r="AF175" i="1"/>
  <c r="AC175" i="1"/>
  <c r="AB175" i="1"/>
  <c r="Z175" i="1"/>
  <c r="K175" i="1"/>
  <c r="BF175" i="1" s="1"/>
  <c r="H175" i="1"/>
  <c r="AL175" i="1" s="1"/>
  <c r="BJ169" i="1"/>
  <c r="BI169" i="1"/>
  <c r="BH169" i="1"/>
  <c r="BD169" i="1"/>
  <c r="AX169" i="1"/>
  <c r="AP169" i="1"/>
  <c r="AO169" i="1"/>
  <c r="AW169" i="1" s="1"/>
  <c r="AL169" i="1"/>
  <c r="AK169" i="1"/>
  <c r="AJ169" i="1"/>
  <c r="AH169" i="1"/>
  <c r="AG169" i="1"/>
  <c r="AF169" i="1"/>
  <c r="AE169" i="1"/>
  <c r="AD169" i="1"/>
  <c r="AC169" i="1"/>
  <c r="AB169" i="1"/>
  <c r="Z169" i="1"/>
  <c r="K169" i="1"/>
  <c r="BF169" i="1" s="1"/>
  <c r="H169" i="1"/>
  <c r="BJ163" i="1"/>
  <c r="BD163" i="1"/>
  <c r="AX163" i="1"/>
  <c r="AP163" i="1"/>
  <c r="BI163" i="1" s="1"/>
  <c r="AE163" i="1" s="1"/>
  <c r="AO163" i="1"/>
  <c r="BH163" i="1" s="1"/>
  <c r="AD163" i="1" s="1"/>
  <c r="AL163" i="1"/>
  <c r="AK163" i="1"/>
  <c r="AJ163" i="1"/>
  <c r="AH163" i="1"/>
  <c r="AG163" i="1"/>
  <c r="AF163" i="1"/>
  <c r="AC163" i="1"/>
  <c r="AB163" i="1"/>
  <c r="Z163" i="1"/>
  <c r="K163" i="1"/>
  <c r="BF163" i="1" s="1"/>
  <c r="H163" i="1"/>
  <c r="BJ157" i="1"/>
  <c r="BI157" i="1"/>
  <c r="BH157" i="1"/>
  <c r="BF157" i="1"/>
  <c r="BD157" i="1"/>
  <c r="BC157" i="1"/>
  <c r="AX157" i="1"/>
  <c r="AW157" i="1"/>
  <c r="AV157" i="1"/>
  <c r="AP157" i="1"/>
  <c r="AO157" i="1"/>
  <c r="AL157" i="1"/>
  <c r="AK157" i="1"/>
  <c r="AJ157" i="1"/>
  <c r="AH157" i="1"/>
  <c r="AG157" i="1"/>
  <c r="AF157" i="1"/>
  <c r="AE157" i="1"/>
  <c r="AD157" i="1"/>
  <c r="AC157" i="1"/>
  <c r="AB157" i="1"/>
  <c r="Z157" i="1"/>
  <c r="K157" i="1"/>
  <c r="H157" i="1"/>
  <c r="BJ152" i="1"/>
  <c r="BD152" i="1"/>
  <c r="AX152" i="1"/>
  <c r="AW152" i="1"/>
  <c r="AV152" i="1" s="1"/>
  <c r="AP152" i="1"/>
  <c r="BI152" i="1" s="1"/>
  <c r="AE152" i="1" s="1"/>
  <c r="AO152" i="1"/>
  <c r="BH152" i="1" s="1"/>
  <c r="AD152" i="1" s="1"/>
  <c r="AL152" i="1"/>
  <c r="AK152" i="1"/>
  <c r="AJ152" i="1"/>
  <c r="AH152" i="1"/>
  <c r="AG152" i="1"/>
  <c r="AF152" i="1"/>
  <c r="AC152" i="1"/>
  <c r="AB152" i="1"/>
  <c r="Z152" i="1"/>
  <c r="K152" i="1"/>
  <c r="BF152" i="1" s="1"/>
  <c r="H152" i="1"/>
  <c r="BJ149" i="1"/>
  <c r="BI149" i="1"/>
  <c r="BH149" i="1"/>
  <c r="BD149" i="1"/>
  <c r="AX149" i="1"/>
  <c r="AW149" i="1"/>
  <c r="BC149" i="1" s="1"/>
  <c r="AV149" i="1"/>
  <c r="AP149" i="1"/>
  <c r="AO149" i="1"/>
  <c r="AK149" i="1"/>
  <c r="AJ149" i="1"/>
  <c r="AH149" i="1"/>
  <c r="AG149" i="1"/>
  <c r="AF149" i="1"/>
  <c r="AE149" i="1"/>
  <c r="AD149" i="1"/>
  <c r="AC149" i="1"/>
  <c r="AB149" i="1"/>
  <c r="Z149" i="1"/>
  <c r="K149" i="1"/>
  <c r="BF149" i="1" s="1"/>
  <c r="H149" i="1"/>
  <c r="AL149" i="1" s="1"/>
  <c r="BJ147" i="1"/>
  <c r="BD147" i="1"/>
  <c r="AX147" i="1"/>
  <c r="AP147" i="1"/>
  <c r="BI147" i="1" s="1"/>
  <c r="AE147" i="1" s="1"/>
  <c r="AO147" i="1"/>
  <c r="BH147" i="1" s="1"/>
  <c r="AD147" i="1" s="1"/>
  <c r="AL147" i="1"/>
  <c r="AK147" i="1"/>
  <c r="AJ147" i="1"/>
  <c r="AH147" i="1"/>
  <c r="AG147" i="1"/>
  <c r="AF147" i="1"/>
  <c r="AC147" i="1"/>
  <c r="AB147" i="1"/>
  <c r="Z147" i="1"/>
  <c r="K147" i="1"/>
  <c r="BF147" i="1" s="1"/>
  <c r="H147" i="1"/>
  <c r="BJ141" i="1"/>
  <c r="BF141" i="1"/>
  <c r="BD141" i="1"/>
  <c r="AP141" i="1"/>
  <c r="BI141" i="1" s="1"/>
  <c r="AE141" i="1" s="1"/>
  <c r="AO141" i="1"/>
  <c r="BH141" i="1" s="1"/>
  <c r="AD141" i="1" s="1"/>
  <c r="AK141" i="1"/>
  <c r="AJ141" i="1"/>
  <c r="AH141" i="1"/>
  <c r="AG141" i="1"/>
  <c r="AF141" i="1"/>
  <c r="AC141" i="1"/>
  <c r="AB141" i="1"/>
  <c r="Z141" i="1"/>
  <c r="K141" i="1"/>
  <c r="H141" i="1"/>
  <c r="H138" i="1" s="1"/>
  <c r="BJ139" i="1"/>
  <c r="BH139" i="1"/>
  <c r="AD139" i="1" s="1"/>
  <c r="BD139" i="1"/>
  <c r="AX139" i="1"/>
  <c r="AW139" i="1"/>
  <c r="AV139" i="1" s="1"/>
  <c r="AP139" i="1"/>
  <c r="BI139" i="1" s="1"/>
  <c r="AE139" i="1" s="1"/>
  <c r="AO139" i="1"/>
  <c r="AL139" i="1"/>
  <c r="AK139" i="1"/>
  <c r="AJ139" i="1"/>
  <c r="AS138" i="1" s="1"/>
  <c r="AH139" i="1"/>
  <c r="AG139" i="1"/>
  <c r="AF139" i="1"/>
  <c r="AC139" i="1"/>
  <c r="AB139" i="1"/>
  <c r="Z139" i="1"/>
  <c r="K139" i="1"/>
  <c r="K138" i="1" s="1"/>
  <c r="H139" i="1"/>
  <c r="BJ132" i="1"/>
  <c r="BH132" i="1"/>
  <c r="BD132" i="1"/>
  <c r="AW132" i="1"/>
  <c r="BC132" i="1" s="1"/>
  <c r="AP132" i="1"/>
  <c r="AX132" i="1" s="1"/>
  <c r="AV132" i="1" s="1"/>
  <c r="AO132" i="1"/>
  <c r="AK132" i="1"/>
  <c r="AJ132" i="1"/>
  <c r="AH132" i="1"/>
  <c r="AG132" i="1"/>
  <c r="AF132" i="1"/>
  <c r="AD132" i="1"/>
  <c r="AC132" i="1"/>
  <c r="AB132" i="1"/>
  <c r="Z132" i="1"/>
  <c r="K132" i="1"/>
  <c r="BF132" i="1" s="1"/>
  <c r="H132" i="1"/>
  <c r="AL132" i="1" s="1"/>
  <c r="BJ126" i="1"/>
  <c r="BI126" i="1"/>
  <c r="AE126" i="1" s="1"/>
  <c r="BF126" i="1"/>
  <c r="BD126" i="1"/>
  <c r="AP126" i="1"/>
  <c r="AX126" i="1" s="1"/>
  <c r="AO126" i="1"/>
  <c r="BH126" i="1" s="1"/>
  <c r="AD126" i="1" s="1"/>
  <c r="AL126" i="1"/>
  <c r="AK126" i="1"/>
  <c r="AJ126" i="1"/>
  <c r="AH126" i="1"/>
  <c r="AG126" i="1"/>
  <c r="AF126" i="1"/>
  <c r="AC126" i="1"/>
  <c r="AB126" i="1"/>
  <c r="Z126" i="1"/>
  <c r="K126" i="1"/>
  <c r="H126" i="1"/>
  <c r="BJ125" i="1"/>
  <c r="BH125" i="1"/>
  <c r="BD125" i="1"/>
  <c r="AW125" i="1"/>
  <c r="BC125" i="1" s="1"/>
  <c r="AP125" i="1"/>
  <c r="AX125" i="1" s="1"/>
  <c r="AV125" i="1" s="1"/>
  <c r="AO125" i="1"/>
  <c r="AK125" i="1"/>
  <c r="AJ125" i="1"/>
  <c r="AH125" i="1"/>
  <c r="AG125" i="1"/>
  <c r="AF125" i="1"/>
  <c r="AE125" i="1"/>
  <c r="AD125" i="1"/>
  <c r="AC125" i="1"/>
  <c r="AB125" i="1"/>
  <c r="Z125" i="1"/>
  <c r="K125" i="1"/>
  <c r="BF125" i="1" s="1"/>
  <c r="H125" i="1"/>
  <c r="AL125" i="1" s="1"/>
  <c r="BJ123" i="1"/>
  <c r="BI123" i="1"/>
  <c r="BF123" i="1"/>
  <c r="BD123" i="1"/>
  <c r="AP123" i="1"/>
  <c r="AX123" i="1" s="1"/>
  <c r="AO123" i="1"/>
  <c r="BH123" i="1" s="1"/>
  <c r="AD123" i="1" s="1"/>
  <c r="AL123" i="1"/>
  <c r="AK123" i="1"/>
  <c r="AJ123" i="1"/>
  <c r="AH123" i="1"/>
  <c r="AG123" i="1"/>
  <c r="AF123" i="1"/>
  <c r="AE123" i="1"/>
  <c r="AC123" i="1"/>
  <c r="AB123" i="1"/>
  <c r="Z123" i="1"/>
  <c r="K123" i="1"/>
  <c r="H123" i="1"/>
  <c r="BJ121" i="1"/>
  <c r="BH121" i="1"/>
  <c r="BD121" i="1"/>
  <c r="AW121" i="1"/>
  <c r="AP121" i="1"/>
  <c r="BI121" i="1" s="1"/>
  <c r="AE121" i="1" s="1"/>
  <c r="AO121" i="1"/>
  <c r="AK121" i="1"/>
  <c r="AJ121" i="1"/>
  <c r="AH121" i="1"/>
  <c r="AG121" i="1"/>
  <c r="AF121" i="1"/>
  <c r="AD121" i="1"/>
  <c r="AC121" i="1"/>
  <c r="AB121" i="1"/>
  <c r="Z121" i="1"/>
  <c r="K121" i="1"/>
  <c r="BF121" i="1" s="1"/>
  <c r="H121" i="1"/>
  <c r="AL121" i="1" s="1"/>
  <c r="BJ116" i="1"/>
  <c r="BI116" i="1"/>
  <c r="BF116" i="1"/>
  <c r="BD116" i="1"/>
  <c r="AP116" i="1"/>
  <c r="AX116" i="1" s="1"/>
  <c r="AO116" i="1"/>
  <c r="BH116" i="1" s="1"/>
  <c r="AD116" i="1" s="1"/>
  <c r="AL116" i="1"/>
  <c r="AK116" i="1"/>
  <c r="AJ116" i="1"/>
  <c r="AH116" i="1"/>
  <c r="AG116" i="1"/>
  <c r="AF116" i="1"/>
  <c r="AE116" i="1"/>
  <c r="AC116" i="1"/>
  <c r="AB116" i="1"/>
  <c r="Z116" i="1"/>
  <c r="K116" i="1"/>
  <c r="H116" i="1"/>
  <c r="BJ110" i="1"/>
  <c r="BH110" i="1"/>
  <c r="BD110" i="1"/>
  <c r="AW110" i="1"/>
  <c r="AP110" i="1"/>
  <c r="BI110" i="1" s="1"/>
  <c r="AE110" i="1" s="1"/>
  <c r="AO110" i="1"/>
  <c r="AK110" i="1"/>
  <c r="AJ110" i="1"/>
  <c r="AH110" i="1"/>
  <c r="AG110" i="1"/>
  <c r="AF110" i="1"/>
  <c r="AD110" i="1"/>
  <c r="AC110" i="1"/>
  <c r="AB110" i="1"/>
  <c r="Z110" i="1"/>
  <c r="K110" i="1"/>
  <c r="K104" i="1" s="1"/>
  <c r="H110" i="1"/>
  <c r="AL110" i="1" s="1"/>
  <c r="BJ105" i="1"/>
  <c r="BI105" i="1"/>
  <c r="BF105" i="1"/>
  <c r="BD105" i="1"/>
  <c r="AP105" i="1"/>
  <c r="AX105" i="1" s="1"/>
  <c r="AO105" i="1"/>
  <c r="BH105" i="1" s="1"/>
  <c r="AD105" i="1" s="1"/>
  <c r="AL105" i="1"/>
  <c r="AK105" i="1"/>
  <c r="AJ105" i="1"/>
  <c r="AS104" i="1" s="1"/>
  <c r="AH105" i="1"/>
  <c r="AG105" i="1"/>
  <c r="AF105" i="1"/>
  <c r="AE105" i="1"/>
  <c r="AC105" i="1"/>
  <c r="AB105" i="1"/>
  <c r="Z105" i="1"/>
  <c r="K105" i="1"/>
  <c r="H105" i="1"/>
  <c r="AT104" i="1"/>
  <c r="BJ99" i="1"/>
  <c r="BI99" i="1"/>
  <c r="BH99" i="1"/>
  <c r="BF99" i="1"/>
  <c r="BD99" i="1"/>
  <c r="AW99" i="1"/>
  <c r="AP99" i="1"/>
  <c r="AX99" i="1" s="1"/>
  <c r="AO99" i="1"/>
  <c r="AL99" i="1"/>
  <c r="AK99" i="1"/>
  <c r="AJ99" i="1"/>
  <c r="AH99" i="1"/>
  <c r="AG99" i="1"/>
  <c r="AF99" i="1"/>
  <c r="AE99" i="1"/>
  <c r="AD99" i="1"/>
  <c r="AC99" i="1"/>
  <c r="AB99" i="1"/>
  <c r="Z99" i="1"/>
  <c r="K99" i="1"/>
  <c r="H99" i="1"/>
  <c r="BJ93" i="1"/>
  <c r="BD93" i="1"/>
  <c r="AP93" i="1"/>
  <c r="BI93" i="1" s="1"/>
  <c r="AE93" i="1" s="1"/>
  <c r="AO93" i="1"/>
  <c r="AW93" i="1" s="1"/>
  <c r="AL93" i="1"/>
  <c r="AU92" i="1" s="1"/>
  <c r="AK93" i="1"/>
  <c r="AT92" i="1" s="1"/>
  <c r="AJ93" i="1"/>
  <c r="AS92" i="1" s="1"/>
  <c r="AH93" i="1"/>
  <c r="AG93" i="1"/>
  <c r="AF93" i="1"/>
  <c r="AC93" i="1"/>
  <c r="AB93" i="1"/>
  <c r="Z93" i="1"/>
  <c r="K93" i="1"/>
  <c r="BF93" i="1" s="1"/>
  <c r="H93" i="1"/>
  <c r="K92" i="1"/>
  <c r="H92" i="1"/>
  <c r="BJ86" i="1"/>
  <c r="BF86" i="1"/>
  <c r="BD86" i="1"/>
  <c r="AP86" i="1"/>
  <c r="BI86" i="1" s="1"/>
  <c r="AC86" i="1" s="1"/>
  <c r="AO86" i="1"/>
  <c r="BH86" i="1" s="1"/>
  <c r="AB86" i="1" s="1"/>
  <c r="AL86" i="1"/>
  <c r="AK86" i="1"/>
  <c r="AJ86" i="1"/>
  <c r="AS79" i="1" s="1"/>
  <c r="AH86" i="1"/>
  <c r="AG86" i="1"/>
  <c r="AF86" i="1"/>
  <c r="AE86" i="1"/>
  <c r="AD86" i="1"/>
  <c r="Z86" i="1"/>
  <c r="K86" i="1"/>
  <c r="H86" i="1"/>
  <c r="BJ80" i="1"/>
  <c r="BI80" i="1"/>
  <c r="AC80" i="1" s="1"/>
  <c r="BH80" i="1"/>
  <c r="BD80" i="1"/>
  <c r="AX80" i="1"/>
  <c r="AW80" i="1"/>
  <c r="BC80" i="1" s="1"/>
  <c r="AV80" i="1"/>
  <c r="AP80" i="1"/>
  <c r="AO80" i="1"/>
  <c r="AK80" i="1"/>
  <c r="AT79" i="1" s="1"/>
  <c r="AJ80" i="1"/>
  <c r="AH80" i="1"/>
  <c r="AG80" i="1"/>
  <c r="AF80" i="1"/>
  <c r="AE80" i="1"/>
  <c r="AD80" i="1"/>
  <c r="AB80" i="1"/>
  <c r="Z80" i="1"/>
  <c r="K80" i="1"/>
  <c r="K79" i="1" s="1"/>
  <c r="H80" i="1"/>
  <c r="AL80" i="1" s="1"/>
  <c r="AU79" i="1" s="1"/>
  <c r="BJ76" i="1"/>
  <c r="BF76" i="1"/>
  <c r="BD76" i="1"/>
  <c r="AP76" i="1"/>
  <c r="BI76" i="1" s="1"/>
  <c r="AC76" i="1" s="1"/>
  <c r="AO76" i="1"/>
  <c r="BH76" i="1" s="1"/>
  <c r="AB76" i="1" s="1"/>
  <c r="AL76" i="1"/>
  <c r="AK76" i="1"/>
  <c r="AJ76" i="1"/>
  <c r="AH76" i="1"/>
  <c r="AG76" i="1"/>
  <c r="AF76" i="1"/>
  <c r="AE76" i="1"/>
  <c r="AD76" i="1"/>
  <c r="Z76" i="1"/>
  <c r="K76" i="1"/>
  <c r="H76" i="1"/>
  <c r="BJ73" i="1"/>
  <c r="BI73" i="1"/>
  <c r="BH73" i="1"/>
  <c r="AB73" i="1" s="1"/>
  <c r="BF73" i="1"/>
  <c r="BD73" i="1"/>
  <c r="AX73" i="1"/>
  <c r="AP73" i="1"/>
  <c r="AO73" i="1"/>
  <c r="AW73" i="1" s="1"/>
  <c r="AL73" i="1"/>
  <c r="AK73" i="1"/>
  <c r="AJ73" i="1"/>
  <c r="AH73" i="1"/>
  <c r="AG73" i="1"/>
  <c r="AF73" i="1"/>
  <c r="AE73" i="1"/>
  <c r="AD73" i="1"/>
  <c r="AC73" i="1"/>
  <c r="Z73" i="1"/>
  <c r="K73" i="1"/>
  <c r="H73" i="1"/>
  <c r="BJ67" i="1"/>
  <c r="BF67" i="1"/>
  <c r="BD67" i="1"/>
  <c r="AP67" i="1"/>
  <c r="BI67" i="1" s="1"/>
  <c r="AC67" i="1" s="1"/>
  <c r="AO67" i="1"/>
  <c r="AW67" i="1" s="1"/>
  <c r="AL67" i="1"/>
  <c r="AU66" i="1" s="1"/>
  <c r="AK67" i="1"/>
  <c r="AJ67" i="1"/>
  <c r="AH67" i="1"/>
  <c r="AG67" i="1"/>
  <c r="AF67" i="1"/>
  <c r="AE67" i="1"/>
  <c r="AD67" i="1"/>
  <c r="Z67" i="1"/>
  <c r="K67" i="1"/>
  <c r="H67" i="1"/>
  <c r="H66" i="1" s="1"/>
  <c r="AT66" i="1"/>
  <c r="AS66" i="1"/>
  <c r="K66" i="1"/>
  <c r="BJ60" i="1"/>
  <c r="BD60" i="1"/>
  <c r="AX60" i="1"/>
  <c r="AP60" i="1"/>
  <c r="BI60" i="1" s="1"/>
  <c r="AC60" i="1" s="1"/>
  <c r="AO60" i="1"/>
  <c r="BH60" i="1" s="1"/>
  <c r="AB60" i="1" s="1"/>
  <c r="AL60" i="1"/>
  <c r="AK60" i="1"/>
  <c r="AJ60" i="1"/>
  <c r="AH60" i="1"/>
  <c r="AG60" i="1"/>
  <c r="AF60" i="1"/>
  <c r="AE60" i="1"/>
  <c r="AD60" i="1"/>
  <c r="Z60" i="1"/>
  <c r="K60" i="1"/>
  <c r="BF60" i="1" s="1"/>
  <c r="H60" i="1"/>
  <c r="BJ56" i="1"/>
  <c r="BD56" i="1"/>
  <c r="AP56" i="1"/>
  <c r="BI56" i="1" s="1"/>
  <c r="AC56" i="1" s="1"/>
  <c r="AO56" i="1"/>
  <c r="AW56" i="1" s="1"/>
  <c r="AL56" i="1"/>
  <c r="AK56" i="1"/>
  <c r="AJ56" i="1"/>
  <c r="AH56" i="1"/>
  <c r="AG56" i="1"/>
  <c r="AF56" i="1"/>
  <c r="AE56" i="1"/>
  <c r="AD56" i="1"/>
  <c r="Z56" i="1"/>
  <c r="K56" i="1"/>
  <c r="BF56" i="1" s="1"/>
  <c r="H56" i="1"/>
  <c r="BJ49" i="1"/>
  <c r="BD49" i="1"/>
  <c r="AX49" i="1"/>
  <c r="AP49" i="1"/>
  <c r="BI49" i="1" s="1"/>
  <c r="AC49" i="1" s="1"/>
  <c r="AO49" i="1"/>
  <c r="BH49" i="1" s="1"/>
  <c r="AB49" i="1" s="1"/>
  <c r="AL49" i="1"/>
  <c r="AK49" i="1"/>
  <c r="AJ49" i="1"/>
  <c r="AH49" i="1"/>
  <c r="AG49" i="1"/>
  <c r="AF49" i="1"/>
  <c r="AE49" i="1"/>
  <c r="AD49" i="1"/>
  <c r="Z49" i="1"/>
  <c r="K49" i="1"/>
  <c r="BF49" i="1" s="1"/>
  <c r="H49" i="1"/>
  <c r="BJ43" i="1"/>
  <c r="BI43" i="1"/>
  <c r="BH43" i="1"/>
  <c r="BD43" i="1"/>
  <c r="AX43" i="1"/>
  <c r="AP43" i="1"/>
  <c r="AO43" i="1"/>
  <c r="AW43" i="1" s="1"/>
  <c r="AL43" i="1"/>
  <c r="AK43" i="1"/>
  <c r="AJ43" i="1"/>
  <c r="AH43" i="1"/>
  <c r="AG43" i="1"/>
  <c r="AF43" i="1"/>
  <c r="AE43" i="1"/>
  <c r="AD43" i="1"/>
  <c r="AC43" i="1"/>
  <c r="AB43" i="1"/>
  <c r="Z43" i="1"/>
  <c r="K43" i="1"/>
  <c r="BF43" i="1" s="1"/>
  <c r="H43" i="1"/>
  <c r="BJ37" i="1"/>
  <c r="BD37" i="1"/>
  <c r="AX37" i="1"/>
  <c r="AP37" i="1"/>
  <c r="BI37" i="1" s="1"/>
  <c r="AC37" i="1" s="1"/>
  <c r="AO37" i="1"/>
  <c r="AW37" i="1" s="1"/>
  <c r="AL37" i="1"/>
  <c r="AK37" i="1"/>
  <c r="AT29" i="1" s="1"/>
  <c r="AJ37" i="1"/>
  <c r="AH37" i="1"/>
  <c r="AG37" i="1"/>
  <c r="AF37" i="1"/>
  <c r="AE37" i="1"/>
  <c r="AD37" i="1"/>
  <c r="Z37" i="1"/>
  <c r="K37" i="1"/>
  <c r="BF37" i="1" s="1"/>
  <c r="H37" i="1"/>
  <c r="H29" i="1" s="1"/>
  <c r="BJ30" i="1"/>
  <c r="BI30" i="1"/>
  <c r="BH30" i="1"/>
  <c r="BD30" i="1"/>
  <c r="AX30" i="1"/>
  <c r="AP30" i="1"/>
  <c r="AO30" i="1"/>
  <c r="AW30" i="1" s="1"/>
  <c r="AL30" i="1"/>
  <c r="AK30" i="1"/>
  <c r="AJ30" i="1"/>
  <c r="AH30" i="1"/>
  <c r="AG30" i="1"/>
  <c r="AF30" i="1"/>
  <c r="AE30" i="1"/>
  <c r="AD30" i="1"/>
  <c r="AC30" i="1"/>
  <c r="AB30" i="1"/>
  <c r="Z30" i="1"/>
  <c r="K30" i="1"/>
  <c r="BF30" i="1" s="1"/>
  <c r="H30" i="1"/>
  <c r="BJ27" i="1"/>
  <c r="BH27" i="1"/>
  <c r="AB27" i="1" s="1"/>
  <c r="BD27" i="1"/>
  <c r="AW27" i="1"/>
  <c r="AP27" i="1"/>
  <c r="BI27" i="1" s="1"/>
  <c r="AC27" i="1" s="1"/>
  <c r="AO27" i="1"/>
  <c r="AK27" i="1"/>
  <c r="AJ27" i="1"/>
  <c r="AH27" i="1"/>
  <c r="AG27" i="1"/>
  <c r="AF27" i="1"/>
  <c r="AE27" i="1"/>
  <c r="AD27" i="1"/>
  <c r="Z27" i="1"/>
  <c r="K27" i="1"/>
  <c r="BF27" i="1" s="1"/>
  <c r="H27" i="1"/>
  <c r="AL27" i="1" s="1"/>
  <c r="BJ26" i="1"/>
  <c r="BI26" i="1"/>
  <c r="AC26" i="1" s="1"/>
  <c r="BF26" i="1"/>
  <c r="BD26" i="1"/>
  <c r="AP26" i="1"/>
  <c r="AX26" i="1" s="1"/>
  <c r="AO26" i="1"/>
  <c r="BH26" i="1" s="1"/>
  <c r="AB26" i="1" s="1"/>
  <c r="AL26" i="1"/>
  <c r="AK26" i="1"/>
  <c r="AJ26" i="1"/>
  <c r="AH26" i="1"/>
  <c r="AG26" i="1"/>
  <c r="AF26" i="1"/>
  <c r="AE26" i="1"/>
  <c r="AD26" i="1"/>
  <c r="Z26" i="1"/>
  <c r="K26" i="1"/>
  <c r="H26" i="1"/>
  <c r="BJ24" i="1"/>
  <c r="BH24" i="1"/>
  <c r="AB24" i="1" s="1"/>
  <c r="BD24" i="1"/>
  <c r="AW24" i="1"/>
  <c r="AP24" i="1"/>
  <c r="BI24" i="1" s="1"/>
  <c r="AC24" i="1" s="1"/>
  <c r="AO24" i="1"/>
  <c r="AK24" i="1"/>
  <c r="AJ24" i="1"/>
  <c r="AH24" i="1"/>
  <c r="AG24" i="1"/>
  <c r="AF24" i="1"/>
  <c r="AE24" i="1"/>
  <c r="AD24" i="1"/>
  <c r="Z24" i="1"/>
  <c r="K24" i="1"/>
  <c r="BF24" i="1" s="1"/>
  <c r="H24" i="1"/>
  <c r="AL24" i="1" s="1"/>
  <c r="BJ22" i="1"/>
  <c r="BI22" i="1"/>
  <c r="AC22" i="1" s="1"/>
  <c r="BF22" i="1"/>
  <c r="BD22" i="1"/>
  <c r="AP22" i="1"/>
  <c r="AX22" i="1" s="1"/>
  <c r="AO22" i="1"/>
  <c r="BH22" i="1" s="1"/>
  <c r="AB22" i="1" s="1"/>
  <c r="AL22" i="1"/>
  <c r="AK22" i="1"/>
  <c r="AJ22" i="1"/>
  <c r="AH22" i="1"/>
  <c r="AG22" i="1"/>
  <c r="AF22" i="1"/>
  <c r="AE22" i="1"/>
  <c r="AD22" i="1"/>
  <c r="Z22" i="1"/>
  <c r="K22" i="1"/>
  <c r="H22" i="1"/>
  <c r="BJ19" i="1"/>
  <c r="BH19" i="1"/>
  <c r="AB19" i="1" s="1"/>
  <c r="BD19" i="1"/>
  <c r="AW19" i="1"/>
  <c r="AP19" i="1"/>
  <c r="BI19" i="1" s="1"/>
  <c r="AC19" i="1" s="1"/>
  <c r="AO19" i="1"/>
  <c r="AK19" i="1"/>
  <c r="AJ19" i="1"/>
  <c r="AH19" i="1"/>
  <c r="AG19" i="1"/>
  <c r="AF19" i="1"/>
  <c r="AE19" i="1"/>
  <c r="AD19" i="1"/>
  <c r="Z19" i="1"/>
  <c r="K19" i="1"/>
  <c r="BF19" i="1" s="1"/>
  <c r="H19" i="1"/>
  <c r="AL19" i="1" s="1"/>
  <c r="BJ14" i="1"/>
  <c r="BD14" i="1"/>
  <c r="AP14" i="1"/>
  <c r="AX14" i="1" s="1"/>
  <c r="AO14" i="1"/>
  <c r="BH14" i="1" s="1"/>
  <c r="AB14" i="1" s="1"/>
  <c r="AL14" i="1"/>
  <c r="AK14" i="1"/>
  <c r="AJ14" i="1"/>
  <c r="AH14" i="1"/>
  <c r="AG14" i="1"/>
  <c r="AF14" i="1"/>
  <c r="AE14" i="1"/>
  <c r="AD14" i="1"/>
  <c r="Z14" i="1"/>
  <c r="K14" i="1"/>
  <c r="BF14" i="1" s="1"/>
  <c r="H14" i="1"/>
  <c r="AU1" i="1"/>
  <c r="AT1" i="1"/>
  <c r="AS1" i="1"/>
  <c r="BI14" i="1" l="1"/>
  <c r="AC14" i="1" s="1"/>
  <c r="C15" i="3" s="1"/>
  <c r="AT138" i="1"/>
  <c r="AL141" i="1"/>
  <c r="AX141" i="1"/>
  <c r="BH56" i="1"/>
  <c r="AB56" i="1" s="1"/>
  <c r="AX56" i="1"/>
  <c r="AS29" i="1"/>
  <c r="AU29" i="1"/>
  <c r="BC410" i="1"/>
  <c r="AV410" i="1"/>
  <c r="AU104" i="1"/>
  <c r="BC19" i="1"/>
  <c r="BC169" i="1"/>
  <c r="AV169" i="1"/>
  <c r="BC559" i="1"/>
  <c r="BC73" i="1"/>
  <c r="AV73" i="1"/>
  <c r="BC27" i="1"/>
  <c r="AV30" i="1"/>
  <c r="BC30" i="1"/>
  <c r="AV218" i="1"/>
  <c r="BC218" i="1"/>
  <c r="BC468" i="1"/>
  <c r="AV43" i="1"/>
  <c r="BC43" i="1"/>
  <c r="BC476" i="1"/>
  <c r="AU219" i="1"/>
  <c r="BC512" i="1"/>
  <c r="C18" i="3"/>
  <c r="AU138" i="1"/>
  <c r="AV56" i="1"/>
  <c r="BC56" i="1"/>
  <c r="AV199" i="1"/>
  <c r="BC199" i="1"/>
  <c r="AV37" i="1"/>
  <c r="BC37" i="1"/>
  <c r="BC567" i="1"/>
  <c r="C19" i="3"/>
  <c r="BC99" i="1"/>
  <c r="AV99" i="1"/>
  <c r="BC359" i="1"/>
  <c r="AV359" i="1"/>
  <c r="AW163" i="1"/>
  <c r="AW283" i="1"/>
  <c r="BC305" i="1"/>
  <c r="BC370" i="1"/>
  <c r="AV370" i="1"/>
  <c r="AW382" i="1"/>
  <c r="AT467" i="1"/>
  <c r="BC492" i="1"/>
  <c r="BF293" i="1"/>
  <c r="BC354" i="1"/>
  <c r="H13" i="1"/>
  <c r="C28" i="3"/>
  <c r="F28" i="3" s="1"/>
  <c r="AX67" i="1"/>
  <c r="AV67" i="1" s="1"/>
  <c r="AX76" i="1"/>
  <c r="BF80" i="1"/>
  <c r="AW192" i="1"/>
  <c r="AX283" i="1"/>
  <c r="AX305" i="1"/>
  <c r="AV305" i="1" s="1"/>
  <c r="BC330" i="1"/>
  <c r="BH359" i="1"/>
  <c r="AF359" i="1" s="1"/>
  <c r="BH396" i="1"/>
  <c r="AF396" i="1" s="1"/>
  <c r="AW450" i="1"/>
  <c r="BC616" i="1"/>
  <c r="AV616" i="1"/>
  <c r="BH619" i="1"/>
  <c r="AW619" i="1"/>
  <c r="AX24" i="1"/>
  <c r="AV24" i="1" s="1"/>
  <c r="BF110" i="1"/>
  <c r="AT219" i="1"/>
  <c r="AX330" i="1"/>
  <c r="AV330" i="1" s="1"/>
  <c r="AW364" i="1"/>
  <c r="AW399" i="1"/>
  <c r="BC455" i="1"/>
  <c r="AV455" i="1"/>
  <c r="AL468" i="1"/>
  <c r="AU467" i="1" s="1"/>
  <c r="H467" i="1"/>
  <c r="BH592" i="1"/>
  <c r="AW592" i="1"/>
  <c r="BH606" i="1"/>
  <c r="AB606" i="1" s="1"/>
  <c r="AW606" i="1"/>
  <c r="BI619" i="1"/>
  <c r="AX619" i="1"/>
  <c r="BC293" i="1"/>
  <c r="AV297" i="1"/>
  <c r="BC297" i="1"/>
  <c r="BI606" i="1"/>
  <c r="AC606" i="1" s="1"/>
  <c r="AX606" i="1"/>
  <c r="BC463" i="1"/>
  <c r="AV463" i="1"/>
  <c r="BH603" i="1"/>
  <c r="AW603" i="1"/>
  <c r="C20" i="3"/>
  <c r="BI603" i="1"/>
  <c r="AX603" i="1"/>
  <c r="C27" i="3"/>
  <c r="AW446" i="1"/>
  <c r="BI132" i="1"/>
  <c r="AE132" i="1" s="1"/>
  <c r="C17" i="3" s="1"/>
  <c r="BI354" i="1"/>
  <c r="AC354" i="1" s="1"/>
  <c r="BC447" i="1"/>
  <c r="AV447" i="1"/>
  <c r="BC553" i="1"/>
  <c r="BH589" i="1"/>
  <c r="AW589" i="1"/>
  <c r="K611" i="1"/>
  <c r="BF139" i="1"/>
  <c r="AV278" i="1"/>
  <c r="K358" i="1"/>
  <c r="BI589" i="1"/>
  <c r="AX589" i="1"/>
  <c r="BF310" i="1"/>
  <c r="BC416" i="1"/>
  <c r="AV416" i="1"/>
  <c r="AX19" i="1"/>
  <c r="AV19" i="1" s="1"/>
  <c r="AX27" i="1"/>
  <c r="AV27" i="1" s="1"/>
  <c r="BC532" i="1"/>
  <c r="AS237" i="1"/>
  <c r="BI125" i="1"/>
  <c r="AU13" i="1"/>
  <c r="BH67" i="1"/>
  <c r="AB67" i="1" s="1"/>
  <c r="AL297" i="1"/>
  <c r="AU296" i="1" s="1"/>
  <c r="H296" i="1"/>
  <c r="AV346" i="1"/>
  <c r="BH370" i="1"/>
  <c r="AF370" i="1" s="1"/>
  <c r="BC407" i="1"/>
  <c r="AV407" i="1"/>
  <c r="BC465" i="1"/>
  <c r="AV465" i="1"/>
  <c r="AS587" i="1"/>
  <c r="BC436" i="1"/>
  <c r="AV436" i="1"/>
  <c r="AW141" i="1"/>
  <c r="AT13" i="1"/>
  <c r="AW26" i="1"/>
  <c r="AW123" i="1"/>
  <c r="BF297" i="1"/>
  <c r="BC321" i="1"/>
  <c r="AX346" i="1"/>
  <c r="BC346" i="1" s="1"/>
  <c r="BC366" i="1"/>
  <c r="AV366" i="1"/>
  <c r="AW375" i="1"/>
  <c r="BC423" i="1"/>
  <c r="AV423" i="1"/>
  <c r="BC431" i="1"/>
  <c r="AV431" i="1"/>
  <c r="BC442" i="1"/>
  <c r="AV442" i="1"/>
  <c r="BC536" i="1"/>
  <c r="AT587" i="1"/>
  <c r="BC396" i="1"/>
  <c r="AV396" i="1"/>
  <c r="BC228" i="1"/>
  <c r="BC445" i="1"/>
  <c r="AV445" i="1"/>
  <c r="BC544" i="1"/>
  <c r="AX110" i="1"/>
  <c r="AV110" i="1" s="1"/>
  <c r="AX121" i="1"/>
  <c r="AV121" i="1" s="1"/>
  <c r="BC175" i="1"/>
  <c r="AS467" i="1"/>
  <c r="AW49" i="1"/>
  <c r="AW60" i="1"/>
  <c r="AV286" i="1"/>
  <c r="BC388" i="1"/>
  <c r="AV388" i="1"/>
  <c r="BC152" i="1"/>
  <c r="AW14" i="1"/>
  <c r="AX86" i="1"/>
  <c r="H104" i="1"/>
  <c r="AW116" i="1"/>
  <c r="AW147" i="1"/>
  <c r="K29" i="1"/>
  <c r="BH93" i="1"/>
  <c r="AD93" i="1" s="1"/>
  <c r="C16" i="3" s="1"/>
  <c r="AW220" i="1"/>
  <c r="H237" i="1"/>
  <c r="AV238" i="1"/>
  <c r="AU289" i="1"/>
  <c r="AX321" i="1"/>
  <c r="AV321" i="1" s="1"/>
  <c r="K345" i="1"/>
  <c r="BC621" i="1"/>
  <c r="BC626" i="1"/>
  <c r="AV626" i="1"/>
  <c r="AW76" i="1"/>
  <c r="AS13" i="1"/>
  <c r="AX93" i="1"/>
  <c r="BC93" i="1" s="1"/>
  <c r="AW212" i="1"/>
  <c r="AW22" i="1"/>
  <c r="AW105" i="1"/>
  <c r="AW126" i="1"/>
  <c r="C21" i="3"/>
  <c r="BH37" i="1"/>
  <c r="AB37" i="1" s="1"/>
  <c r="C14" i="3" s="1"/>
  <c r="H79" i="1"/>
  <c r="BC290" i="1"/>
  <c r="AV290" i="1"/>
  <c r="AW302" i="1"/>
  <c r="BH388" i="1"/>
  <c r="AF388" i="1" s="1"/>
  <c r="AV390" i="1"/>
  <c r="AW458" i="1"/>
  <c r="BC523" i="1"/>
  <c r="BH596" i="1"/>
  <c r="AW596" i="1"/>
  <c r="F37" i="4"/>
  <c r="I37" i="4" s="1"/>
  <c r="I45" i="4" s="1"/>
  <c r="I24" i="3" s="1"/>
  <c r="AV617" i="1"/>
  <c r="I18" i="4"/>
  <c r="F29" i="4" s="1"/>
  <c r="K13" i="1"/>
  <c r="K12" i="1" s="1"/>
  <c r="AU237" i="1"/>
  <c r="BC460" i="1"/>
  <c r="AV460" i="1"/>
  <c r="BI596" i="1"/>
  <c r="AX596" i="1"/>
  <c r="BC368" i="1"/>
  <c r="BC429" i="1"/>
  <c r="AV429" i="1"/>
  <c r="H358" i="1"/>
  <c r="BI592" i="1"/>
  <c r="AX592" i="1"/>
  <c r="AW86" i="1"/>
  <c r="AL228" i="1"/>
  <c r="C29" i="3" s="1"/>
  <c r="F29" i="3" s="1"/>
  <c r="H289" i="1"/>
  <c r="K237" i="1"/>
  <c r="BC380" i="1"/>
  <c r="AV380" i="1"/>
  <c r="BH407" i="1"/>
  <c r="AF407" i="1" s="1"/>
  <c r="AW448" i="1"/>
  <c r="BC479" i="1"/>
  <c r="BF617" i="1"/>
  <c r="K615" i="1"/>
  <c r="BC139" i="1"/>
  <c r="BI228" i="1"/>
  <c r="AE228" i="1" s="1"/>
  <c r="AX228" i="1"/>
  <c r="AV228" i="1" s="1"/>
  <c r="AX269" i="1"/>
  <c r="BH290" i="1"/>
  <c r="AB290" i="1" s="1"/>
  <c r="BC310" i="1"/>
  <c r="AU358" i="1"/>
  <c r="BH366" i="1"/>
  <c r="AF366" i="1" s="1"/>
  <c r="AV427" i="1"/>
  <c r="AV434" i="1"/>
  <c r="AV443" i="1"/>
  <c r="BC449" i="1"/>
  <c r="AV449" i="1"/>
  <c r="AW466" i="1"/>
  <c r="AU587" i="1"/>
  <c r="I14" i="3"/>
  <c r="I22" i="3" s="1"/>
  <c r="I27" i="4"/>
  <c r="BF238" i="1"/>
  <c r="AX468" i="1"/>
  <c r="AV468" i="1" s="1"/>
  <c r="AX476" i="1"/>
  <c r="AV476" i="1" s="1"/>
  <c r="AX486" i="1"/>
  <c r="BC486" i="1" s="1"/>
  <c r="AX498" i="1"/>
  <c r="AX504" i="1"/>
  <c r="AV504" i="1" s="1"/>
  <c r="AX512" i="1"/>
  <c r="AV512" i="1" s="1"/>
  <c r="AX516" i="1"/>
  <c r="AV516" i="1" s="1"/>
  <c r="AX526" i="1"/>
  <c r="AX534" i="1"/>
  <c r="AX542" i="1"/>
  <c r="AX551" i="1"/>
  <c r="AV551" i="1" s="1"/>
  <c r="AX559" i="1"/>
  <c r="AV559" i="1" s="1"/>
  <c r="AX567" i="1"/>
  <c r="AV567" i="1" s="1"/>
  <c r="AX580" i="1"/>
  <c r="AV580" i="1" s="1"/>
  <c r="BF588" i="1"/>
  <c r="AV473" i="1"/>
  <c r="AV479" i="1"/>
  <c r="AV492" i="1"/>
  <c r="AV500" i="1"/>
  <c r="AV506" i="1"/>
  <c r="AV514" i="1"/>
  <c r="AV523" i="1"/>
  <c r="AV532" i="1"/>
  <c r="AV536" i="1"/>
  <c r="AV544" i="1"/>
  <c r="AV553" i="1"/>
  <c r="AV561" i="1"/>
  <c r="AV573" i="1"/>
  <c r="AW349" i="1"/>
  <c r="H356" i="1"/>
  <c r="AX473" i="1"/>
  <c r="BC473" i="1" s="1"/>
  <c r="AX479" i="1"/>
  <c r="AX492" i="1"/>
  <c r="AX500" i="1"/>
  <c r="BC500" i="1" s="1"/>
  <c r="AX506" i="1"/>
  <c r="BC506" i="1" s="1"/>
  <c r="AX514" i="1"/>
  <c r="BC514" i="1" s="1"/>
  <c r="AV316" i="1"/>
  <c r="AV327" i="1"/>
  <c r="C22" i="3" l="1"/>
  <c r="I28" i="3"/>
  <c r="I29" i="3" s="1"/>
  <c r="BC49" i="1"/>
  <c r="AV49" i="1"/>
  <c r="BC542" i="1"/>
  <c r="AV542" i="1"/>
  <c r="BC446" i="1"/>
  <c r="AV446" i="1"/>
  <c r="BC375" i="1"/>
  <c r="AV375" i="1"/>
  <c r="BC516" i="1"/>
  <c r="BC526" i="1"/>
  <c r="AV526" i="1"/>
  <c r="BC126" i="1"/>
  <c r="AV126" i="1"/>
  <c r="BC24" i="1"/>
  <c r="BC592" i="1"/>
  <c r="AV592" i="1"/>
  <c r="AV22" i="1"/>
  <c r="BC22" i="1"/>
  <c r="AV212" i="1"/>
  <c r="BC212" i="1"/>
  <c r="BC382" i="1"/>
  <c r="AV382" i="1"/>
  <c r="BC14" i="1"/>
  <c r="AV14" i="1"/>
  <c r="BC26" i="1"/>
  <c r="AV26" i="1"/>
  <c r="AV283" i="1"/>
  <c r="BC283" i="1"/>
  <c r="BC448" i="1"/>
  <c r="AV448" i="1"/>
  <c r="BC105" i="1"/>
  <c r="AV105" i="1"/>
  <c r="BC498" i="1"/>
  <c r="AV498" i="1"/>
  <c r="AV86" i="1"/>
  <c r="BC86" i="1"/>
  <c r="BC121" i="1"/>
  <c r="BC589" i="1"/>
  <c r="AV589" i="1"/>
  <c r="BC458" i="1"/>
  <c r="AV458" i="1"/>
  <c r="AV163" i="1"/>
  <c r="BC163" i="1"/>
  <c r="BC110" i="1"/>
  <c r="H628" i="1"/>
  <c r="H12" i="1"/>
  <c r="BC220" i="1"/>
  <c r="AV220" i="1"/>
  <c r="BC606" i="1"/>
  <c r="AV606" i="1"/>
  <c r="BC596" i="1"/>
  <c r="AV596" i="1"/>
  <c r="BC67" i="1"/>
  <c r="AV123" i="1"/>
  <c r="BC123" i="1"/>
  <c r="AV141" i="1"/>
  <c r="BC141" i="1"/>
  <c r="BC399" i="1"/>
  <c r="AV399" i="1"/>
  <c r="BC192" i="1"/>
  <c r="AV192" i="1"/>
  <c r="AV93" i="1"/>
  <c r="AV147" i="1"/>
  <c r="BC147" i="1"/>
  <c r="AV116" i="1"/>
  <c r="BC116" i="1"/>
  <c r="BC450" i="1"/>
  <c r="AV450" i="1"/>
  <c r="BC349" i="1"/>
  <c r="AV349" i="1"/>
  <c r="BC302" i="1"/>
  <c r="AV302" i="1"/>
  <c r="BC364" i="1"/>
  <c r="AV364" i="1"/>
  <c r="BC534" i="1"/>
  <c r="AV534" i="1"/>
  <c r="BC619" i="1"/>
  <c r="AV619" i="1"/>
  <c r="BC603" i="1"/>
  <c r="AV603" i="1"/>
  <c r="BC551" i="1"/>
  <c r="AV269" i="1"/>
  <c r="BC269" i="1"/>
  <c r="BC76" i="1"/>
  <c r="AV76" i="1"/>
  <c r="BC466" i="1"/>
  <c r="AV466" i="1"/>
  <c r="BC60" i="1"/>
  <c r="AV60" i="1"/>
  <c r="AV486" i="1"/>
  <c r="BC580" i="1"/>
  <c r="BC504" i="1"/>
</calcChain>
</file>

<file path=xl/sharedStrings.xml><?xml version="1.0" encoding="utf-8"?>
<sst xmlns="http://schemas.openxmlformats.org/spreadsheetml/2006/main" count="3217" uniqueCount="987">
  <si>
    <t>Název stavby:</t>
  </si>
  <si>
    <t>SOŠ, SOU a ZŠ Třešť – Modernizace pavilonu dílen, rekonstrukce chodeb</t>
  </si>
  <si>
    <t>Doba výstavby:</t>
  </si>
  <si>
    <t xml:space="preserve"> </t>
  </si>
  <si>
    <t>Objednatel:</t>
  </si>
  <si>
    <t>Kraj Vysočina</t>
  </si>
  <si>
    <t>Druh stavby:</t>
  </si>
  <si>
    <t>Začátek výstavby:</t>
  </si>
  <si>
    <t>16.07.2025</t>
  </si>
  <si>
    <t>Projektant:</t>
  </si>
  <si>
    <t>Ing. Miroslav Korecký</t>
  </si>
  <si>
    <t>Lokalita:</t>
  </si>
  <si>
    <t>SOŠ, SOU a ZŠ Třešť, K Valše 1251/38 Třešť, so01 - budova Pavilonu dílen, p.č. 1536/4</t>
  </si>
  <si>
    <t>Konec výstavby:</t>
  </si>
  <si>
    <t>Zhotovitel:</t>
  </si>
  <si>
    <t> </t>
  </si>
  <si>
    <t>JKSO:</t>
  </si>
  <si>
    <t>8013342</t>
  </si>
  <si>
    <t>Zpracováno dne:</t>
  </si>
  <si>
    <t>30.05.2025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</si>
  <si>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</si>
  <si>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</si>
  <si>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</si>
  <si>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</si>
  <si>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</si>
  <si>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</si>
  <si>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</si>
  <si>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</si>
  <si>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</si>
  <si>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</si>
  <si>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</si>
  <si>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</si>
  <si>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</si>
  <si>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</si>
  <si>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</si>
  <si>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Celkem</t>
  </si>
  <si>
    <t>Celkem/MJ</t>
  </si>
  <si>
    <t>Demont.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</si>
  <si>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</si>
  <si>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</si>
  <si>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</si>
  <si>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</si>
  <si>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</si>
  <si>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</si>
  <si>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</si>
  <si>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</si>
  <si>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</si>
  <si>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</si>
  <si>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</si>
  <si>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</si>
  <si>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</si>
  <si>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</si>
  <si>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Modernizace pavilonu dílen</t>
  </si>
  <si>
    <t>34</t>
  </si>
  <si>
    <t>SDK konstrukce (podhledy, předstěny)</t>
  </si>
  <si>
    <t>SO01</t>
  </si>
  <si>
    <t>1</t>
  </si>
  <si>
    <t>342264051RT1</t>
  </si>
  <si>
    <t>Podhled sádrokartonový, 1x ocelová konstrukce CD, bez izolace, 1x opláštěná, desky tl. 12,5 mm</t>
  </si>
  <si>
    <t>m2</t>
  </si>
  <si>
    <t>RTS I / 2025</t>
  </si>
  <si>
    <t>34_</t>
  </si>
  <si>
    <t>SO01_3_</t>
  </si>
  <si>
    <t>SO01_</t>
  </si>
  <si>
    <t>P</t>
  </si>
  <si>
    <t>Varianta:</t>
  </si>
  <si>
    <t>včetně dodávky desky GKB tl. 12,5 mm, bez izolace, zákryt 200x500 mm u stropu</t>
  </si>
  <si>
    <t>0,2*0,5*11,9</t>
  </si>
  <si>
    <t>zákryt v 1NP</t>
  </si>
  <si>
    <t>0,2*0,5*4,5</t>
  </si>
  <si>
    <t>zákryt v 3NP</t>
  </si>
  <si>
    <t>0,2*0,5*7,7</t>
  </si>
  <si>
    <t>zákryt v 4NP</t>
  </si>
  <si>
    <t>2</t>
  </si>
  <si>
    <t>342264098RT1</t>
  </si>
  <si>
    <t>Příplatek k sádrokartonovému podhledu za plochu do 10 m2</t>
  </si>
  <si>
    <t>pro plochy do 2 m2, zákryt</t>
  </si>
  <si>
    <t>2,41</t>
  </si>
  <si>
    <t>plocha SDK zákrytů</t>
  </si>
  <si>
    <t>3</t>
  </si>
  <si>
    <t>347016111R00</t>
  </si>
  <si>
    <t>Předstěna sádrokartonová tl. 65 mm, 1x ocelová konstr.CW 50, bez izolace, 1x opláštěná,RB tl.12,5 mm</t>
  </si>
  <si>
    <t>(0,10+0,49)*2,75</t>
  </si>
  <si>
    <t>předstěna u vstupu ze spojovací chodby v 1NP</t>
  </si>
  <si>
    <t>4</t>
  </si>
  <si>
    <t>342266998RT1</t>
  </si>
  <si>
    <t>Příplatek pro sádrokartonovou předstěnu (obklad) za plochu do 5 m2</t>
  </si>
  <si>
    <t>plochy do 2 m2</t>
  </si>
  <si>
    <t>5</t>
  </si>
  <si>
    <t>342263410R00</t>
  </si>
  <si>
    <t>Osazení revizních dvířek do sádrokartonové příčky nebo podhledu, plochy do 0,25 m2</t>
  </si>
  <si>
    <t>kus</t>
  </si>
  <si>
    <t>6</t>
  </si>
  <si>
    <t>553476592</t>
  </si>
  <si>
    <t>Dvířka revizní do SDK 300 x 300 mm, tl. 12,5 mm, suché prostředí</t>
  </si>
  <si>
    <t>M</t>
  </si>
  <si>
    <t>1NP - předstěna u vstupu</t>
  </si>
  <si>
    <t>41</t>
  </si>
  <si>
    <t>Kazetové podhledy</t>
  </si>
  <si>
    <t>7</t>
  </si>
  <si>
    <t>416061512R00</t>
  </si>
  <si>
    <t>Podhled akustický kazetový 600 x 600 mm, závěsný rošt, bez izolace, Gyptone Quattro 20, hrana A</t>
  </si>
  <si>
    <t>41_</t>
  </si>
  <si>
    <t>SO01_4_</t>
  </si>
  <si>
    <t>skladba ST1</t>
  </si>
  <si>
    <t>0,60*0,60*112</t>
  </si>
  <si>
    <t>1NP</t>
  </si>
  <si>
    <t>2NP</t>
  </si>
  <si>
    <t>3NP</t>
  </si>
  <si>
    <t>4NP</t>
  </si>
  <si>
    <t>0,60*0,60*0</t>
  </si>
  <si>
    <t>zaokr. na celé balení (8ks/bal.)</t>
  </si>
  <si>
    <t>8</t>
  </si>
  <si>
    <t>767585115R00</t>
  </si>
  <si>
    <t>Montáž doplňků podhledů - úprava kazet</t>
  </si>
  <si>
    <t>m</t>
  </si>
  <si>
    <t>rozměrová úprava kazety v návaznosti na stěnu</t>
  </si>
  <si>
    <t>(12,30+37,45+0,90*2+3,20*3)</t>
  </si>
  <si>
    <t>(49,35+0,90*2+3,20*2)</t>
  </si>
  <si>
    <t>9</t>
  </si>
  <si>
    <t>767587111RT1</t>
  </si>
  <si>
    <t>Nosný rošt podhl. Knauf,vidit.kce,kazeta 600x600mm</t>
  </si>
  <si>
    <t>hrana kazety v úrovni roštu</t>
  </si>
  <si>
    <t>0,60*0,60*332</t>
  </si>
  <si>
    <t>0,60*0,60*337</t>
  </si>
  <si>
    <t>10</t>
  </si>
  <si>
    <t>767587211RT1</t>
  </si>
  <si>
    <t>Podhled minerální Knauf,vidit.kce,kazeta 600x600mm</t>
  </si>
  <si>
    <t>Thermatex Thermofon SK, tl. 15 mm, skladba ST1</t>
  </si>
  <si>
    <t>0,60*0,60*1</t>
  </si>
  <si>
    <t>zaokr. na celé balení (14ks/bal.)</t>
  </si>
  <si>
    <t>11</t>
  </si>
  <si>
    <t>767585131R00</t>
  </si>
  <si>
    <t>Zhotovení otvorů v kazetách pl. do 0,25 m2</t>
  </si>
  <si>
    <t>4*4</t>
  </si>
  <si>
    <t>pro svítidlo ozn. NO/1</t>
  </si>
  <si>
    <t>3*4</t>
  </si>
  <si>
    <t>pro svítidlo ozn. NO/3</t>
  </si>
  <si>
    <t>6*4</t>
  </si>
  <si>
    <t>pro reproduktor ozn. ER/X2</t>
  </si>
  <si>
    <t>12</t>
  </si>
  <si>
    <t>767585113R00</t>
  </si>
  <si>
    <t>Montáž doplňků podhledů - okrajová lišta</t>
  </si>
  <si>
    <t>bílé provedení, systémový L profil kotvený do stěny</t>
  </si>
  <si>
    <t>31+83,1</t>
  </si>
  <si>
    <t>106,9</t>
  </si>
  <si>
    <t>61</t>
  </si>
  <si>
    <t>Úprava povrchů vnitřní</t>
  </si>
  <si>
    <t>13</t>
  </si>
  <si>
    <t>610991111R00</t>
  </si>
  <si>
    <t>Zakrývání výplní vnitřních otvorů</t>
  </si>
  <si>
    <t>61_</t>
  </si>
  <si>
    <t>SO01_6_</t>
  </si>
  <si>
    <t>zakrývání vnitřních dveří a interiérových stěn před prováděním bouracích prací</t>
  </si>
  <si>
    <t>(0,7*3+0,9*7+1,0*9+1,2*2)*2+2,06*3,25*3</t>
  </si>
  <si>
    <t>(0,7*2+0,9*3+1,0*10)*2+2,06*3,25*6</t>
  </si>
  <si>
    <t>(0,7*2+0,9*4+1,0*14+1,2*1)*2+2,06*3,25*5</t>
  </si>
  <si>
    <t>(0,7*2+0,9*3+1,0*11+1,2*2)*2+2,06*3,25*7</t>
  </si>
  <si>
    <t>14</t>
  </si>
  <si>
    <t>612403380RT1</t>
  </si>
  <si>
    <t>Hrubá výplň rýh ve stěnách do 3x3 cm maltou ze SMS</t>
  </si>
  <si>
    <t>zdicí maltou</t>
  </si>
  <si>
    <t>3*3</t>
  </si>
  <si>
    <t>15</t>
  </si>
  <si>
    <t>612401391R00</t>
  </si>
  <si>
    <t>Omítka malých ploch vnitřních stěn do 1 m2</t>
  </si>
  <si>
    <t>zapravení rýhy ve stěně s vyrovnáním povrchu omítky</t>
  </si>
  <si>
    <t>v místě rýhy pro svislé vedení datových rozvodů</t>
  </si>
  <si>
    <t>63</t>
  </si>
  <si>
    <t>Podlahy a podlahové konstrukce</t>
  </si>
  <si>
    <t>16</t>
  </si>
  <si>
    <t>632450026RA0</t>
  </si>
  <si>
    <t>Vyrovnávací potěr tl. 50 mm</t>
  </si>
  <si>
    <t>63_</t>
  </si>
  <si>
    <t>skladba P1/P2</t>
  </si>
  <si>
    <t>(142,28+122,71+35,92)*0,20</t>
  </si>
  <si>
    <t>(87,83+160,79+36,11)*0,20</t>
  </si>
  <si>
    <t>(52,40+160,79+35,93)*0,20</t>
  </si>
  <si>
    <t>(41,72+160,79+42,48)*0,20</t>
  </si>
  <si>
    <t>17</t>
  </si>
  <si>
    <t>632419102RT2</t>
  </si>
  <si>
    <t>Samonivelační stěrka, ruční zpracování tl. 2 mm</t>
  </si>
  <si>
    <t>cementová podlahová stěrka, vyrovnání pod dlažbu
skladba P1/P2</t>
  </si>
  <si>
    <t>(142,28+122,71+35,92)</t>
  </si>
  <si>
    <t>(87,83+160,79+36,11)</t>
  </si>
  <si>
    <t>(52,40+160,79+35,93)</t>
  </si>
  <si>
    <t>(41,72+160,79+42,48)</t>
  </si>
  <si>
    <t>766</t>
  </si>
  <si>
    <t>Konstrukce truhlářské</t>
  </si>
  <si>
    <t>18</t>
  </si>
  <si>
    <t>766662811R00</t>
  </si>
  <si>
    <t>Demontáž prahů dveří 1křídlových</t>
  </si>
  <si>
    <t>766_</t>
  </si>
  <si>
    <t>SO01_76_</t>
  </si>
  <si>
    <t xml:space="preserve">uvažuje se ve všech jednokřídlových dveřích s ocelovou zárubní, interiérové stěny s dveřmi jsou bez prahu pouze s přechodovou lištou
</t>
  </si>
  <si>
    <t>(3+7+9+2)</t>
  </si>
  <si>
    <t>(2+3+10)</t>
  </si>
  <si>
    <t>(2+4+14+1)</t>
  </si>
  <si>
    <t>(2+3+11+2)</t>
  </si>
  <si>
    <t>19</t>
  </si>
  <si>
    <t>766900020RAA</t>
  </si>
  <si>
    <t>Demontáž obložení podhledů</t>
  </si>
  <si>
    <t>z panelů, z DTD desek s povrch. úpravou</t>
  </si>
  <si>
    <t>0,2*0,5*(24,2+11,9)</t>
  </si>
  <si>
    <t>767</t>
  </si>
  <si>
    <t>Konstrukce doplňkové stavební (zámečnické)</t>
  </si>
  <si>
    <t>20</t>
  </si>
  <si>
    <t>728415811R00</t>
  </si>
  <si>
    <t>Demontáž mřížky větrací nebo ventilační do 0,04 m2</t>
  </si>
  <si>
    <t>767_</t>
  </si>
  <si>
    <t>0</t>
  </si>
  <si>
    <t>21</t>
  </si>
  <si>
    <t>728415812R00</t>
  </si>
  <si>
    <t>Demontáž mřížky větrací nebo ventilační do 0,10 m2</t>
  </si>
  <si>
    <t>demontáž stávající větrací mřížky jm. velikosti do 150x300 mm</t>
  </si>
  <si>
    <t>22</t>
  </si>
  <si>
    <t>767811100R00</t>
  </si>
  <si>
    <t>Montáž větracích mřížek</t>
  </si>
  <si>
    <t>ks</t>
  </si>
  <si>
    <t>12+4</t>
  </si>
  <si>
    <t>13+2</t>
  </si>
  <si>
    <t>23</t>
  </si>
  <si>
    <t>767M01R</t>
  </si>
  <si>
    <t>Hliníková větrací mřížka, stěnová, jm. vel. 150x300, bílý hliník, pol.č. X5</t>
  </si>
  <si>
    <t>vlastní</t>
  </si>
  <si>
    <t>54</t>
  </si>
  <si>
    <t>24</t>
  </si>
  <si>
    <t>767M02R</t>
  </si>
  <si>
    <t>Hliníková větrací mřížka, stěnová, jm. velikost 100x150 a 125x200, bílý hliník, pol.č.X6</t>
  </si>
  <si>
    <t>25</t>
  </si>
  <si>
    <t>998767102R00</t>
  </si>
  <si>
    <t>Přesun hmot pro zámečnické konstr., výšky do 12 m</t>
  </si>
  <si>
    <t>t</t>
  </si>
  <si>
    <t>26</t>
  </si>
  <si>
    <t>767R01</t>
  </si>
  <si>
    <t>Demontáž a zpětná montáž stávající kovové lavice se 4 plastovými sedačkami</t>
  </si>
  <si>
    <t>konstrukce lavice kotvena do stěny, vč. horizontálního přemístění v rámci daného podlaží</t>
  </si>
  <si>
    <t>27</t>
  </si>
  <si>
    <t>767R02</t>
  </si>
  <si>
    <t>Demontáž a zpětná montáž stávající nástěnky u dveří, rozměr cca 500x350 mm</t>
  </si>
  <si>
    <t>stávající nástěnka kotvena na hmoždiny (4x) do stěny, vč. přemístění v rámci podlaží, zpětná montáž po provedení interiérových maleb</t>
  </si>
  <si>
    <t>771</t>
  </si>
  <si>
    <t>Podlahy z dlaždic</t>
  </si>
  <si>
    <t>28</t>
  </si>
  <si>
    <t>771101101R00</t>
  </si>
  <si>
    <t>Vysávání podlah průmyslovýcm vysavačem pro pokládku dlažby</t>
  </si>
  <si>
    <t>771_</t>
  </si>
  <si>
    <t>SO01_77_</t>
  </si>
  <si>
    <t>1079,75</t>
  </si>
  <si>
    <t>29</t>
  </si>
  <si>
    <t>771101121R00</t>
  </si>
  <si>
    <t>Provedení penetrace podkladu pod dlažby</t>
  </si>
  <si>
    <t>30</t>
  </si>
  <si>
    <t>24696906.A</t>
  </si>
  <si>
    <t>Nátěr penetrační pro savý podklad</t>
  </si>
  <si>
    <t>kg</t>
  </si>
  <si>
    <t>1080*0,1</t>
  </si>
  <si>
    <t>31</t>
  </si>
  <si>
    <t>771111121R00</t>
  </si>
  <si>
    <t>Montáž podlahových lišt dilatačních,dlažba</t>
  </si>
  <si>
    <t>objektová dilatace v podlahové skladbě, podlahová dilatační lišta</t>
  </si>
  <si>
    <t>3,2*4</t>
  </si>
  <si>
    <t>1NP-4NP</t>
  </si>
  <si>
    <t>32</t>
  </si>
  <si>
    <t>28342442R</t>
  </si>
  <si>
    <t>Podlahová dilatační lišta, h = 10 mm, l = 2,5 m, ozn. X11</t>
  </si>
  <si>
    <t>33</t>
  </si>
  <si>
    <t>771130111R00</t>
  </si>
  <si>
    <t>Obklad soklíků rovných, do tmele, výšky do 100 mm</t>
  </si>
  <si>
    <t>skladba P1/P2, dle D.1.1.18.1 - Specifikace - keramické dlažby</t>
  </si>
  <si>
    <t>157,3</t>
  </si>
  <si>
    <t>146,5</t>
  </si>
  <si>
    <t>134,1</t>
  </si>
  <si>
    <t>127</t>
  </si>
  <si>
    <t>597642412</t>
  </si>
  <si>
    <t>Sokl keramický - ref. typ RAKO Taurus Granit 600 x 72 x 9 mm, světle šedý odstín</t>
  </si>
  <si>
    <t>157,3/0,6</t>
  </si>
  <si>
    <t>146,5/0,6</t>
  </si>
  <si>
    <t>134,1/0,6</t>
  </si>
  <si>
    <t>127/0,6</t>
  </si>
  <si>
    <t>;ztratné 7%; 65,9050007</t>
  </si>
  <si>
    <t>35</t>
  </si>
  <si>
    <t>771575118R00</t>
  </si>
  <si>
    <t>Montáž podlah z dlaždic hladkých keramických, do tmele, 600 x 600 mm</t>
  </si>
  <si>
    <t>skladba P1/P2, dle D.1.1.18.1 - Specifikace - keramické dlažby, spára 2 mm</t>
  </si>
  <si>
    <t>301,09</t>
  </si>
  <si>
    <t>284,73</t>
  </si>
  <si>
    <t>249,17</t>
  </si>
  <si>
    <t>244,99</t>
  </si>
  <si>
    <t>36</t>
  </si>
  <si>
    <t>59764207</t>
  </si>
  <si>
    <t>Dlaždice keramická ref. typ RAKO Taurus Granit 600 x 600 x 9 mm, světle šedý odstín</t>
  </si>
  <si>
    <t>;ztratné 12,5%; 134,9975</t>
  </si>
  <si>
    <t>37</t>
  </si>
  <si>
    <t>771578011R00</t>
  </si>
  <si>
    <t>Spára podlaha - stěna se soklíkem, silikonem</t>
  </si>
  <si>
    <t>světle šedý odstín</t>
  </si>
  <si>
    <t>38</t>
  </si>
  <si>
    <t>771579793R00</t>
  </si>
  <si>
    <t>Příplatek za spárovací hmotu - plošně, podlahy z dlaždic keramických</t>
  </si>
  <si>
    <t>39</t>
  </si>
  <si>
    <t>771577113RU1</t>
  </si>
  <si>
    <t>Lišta hliníková přechodová, stejná výška dlaždic</t>
  </si>
  <si>
    <t>D+M, ozn. X7, na hmoždinky, šířky 30-40 mm, ref. typ HAVOS C01, hliník elox barva přírodní, základní dl. lišty 0,90 m a 2,70 m</t>
  </si>
  <si>
    <t>v rozsahu 50% dveří z ocelovou zárubní</t>
  </si>
  <si>
    <t>(19*0,9+1*2,7)*0,50</t>
  </si>
  <si>
    <t>14*0,9*0,50</t>
  </si>
  <si>
    <t>(20*0,9+1*2,7)*0,50</t>
  </si>
  <si>
    <t>(16*0,90+1*2,7)*0,50</t>
  </si>
  <si>
    <t>40</t>
  </si>
  <si>
    <t>771577114R00</t>
  </si>
  <si>
    <t>Lišta hliníková přechodová, různá výška dlaždic</t>
  </si>
  <si>
    <t>D+M, ozn. X7, šířky 30-40 mm, ref. typ HAVOS C01, hliník elox barva přírodní, profil krycí na hmoždiny, pro výškové vyrovnání podlah s rozsahem do 8 mm, základní dl. lišty 0,90 m a 2,70 m</t>
  </si>
  <si>
    <t>v rozsahu 50% dveří s ocelovou zárubní</t>
  </si>
  <si>
    <t>771R01</t>
  </si>
  <si>
    <t>Demontáž podlahových lišt přechodových</t>
  </si>
  <si>
    <t>pro následné zpětné osazení, interiérové stěny - dveře</t>
  </si>
  <si>
    <t>0,90*3</t>
  </si>
  <si>
    <t>0,90*6</t>
  </si>
  <si>
    <t>0,90*5</t>
  </si>
  <si>
    <t>0,90*7</t>
  </si>
  <si>
    <t>42</t>
  </si>
  <si>
    <t>771111122R00</t>
  </si>
  <si>
    <t>Montáž podlahových lišt přechodových</t>
  </si>
  <si>
    <t>zpětné osazení přechodových lišt dveří interiérových stěn</t>
  </si>
  <si>
    <t>43</t>
  </si>
  <si>
    <t>998771102R00</t>
  </si>
  <si>
    <t>Přesun hmot pro podlahy z dlaždic, výšky do 12 m</t>
  </si>
  <si>
    <t>783</t>
  </si>
  <si>
    <t>Nátěry</t>
  </si>
  <si>
    <t>44</t>
  </si>
  <si>
    <t>783201831R00</t>
  </si>
  <si>
    <t>Odstr. nátěrů z kovových konstr. chem.odstraňovači</t>
  </si>
  <si>
    <t>783_</t>
  </si>
  <si>
    <t>SO01_78_</t>
  </si>
  <si>
    <t>zábradlí stáv. schodiště</t>
  </si>
  <si>
    <t>(0,09+0,04)*2+(0,04+0,08)*2+(0,03+0,015)*2*0,80*(1/0,12)+(0,04+0,01)*2*0,90</t>
  </si>
  <si>
    <t>výpočet plochy nátěru 1 mb zábradlí</t>
  </si>
  <si>
    <t>(3,85+8,35+3,75)*1,19</t>
  </si>
  <si>
    <t>1PP</t>
  </si>
  <si>
    <t>(4,10+9,70+4,10+3,90+4,10+9,70+3,70+3,80)*1,19</t>
  </si>
  <si>
    <t>(4,20+4,10+9,70+4,10+4,20+3,90+4,10+9,70+3,70+3,80)*1,19</t>
  </si>
  <si>
    <t>(4,20+5,30+9,70+5,20+4,20+3,90+5,30+9,70+4,90+3,75)*1,19</t>
  </si>
  <si>
    <t>(7,15+4,60+7,15+4,60)*1,19</t>
  </si>
  <si>
    <t>45</t>
  </si>
  <si>
    <t>783224900R00</t>
  </si>
  <si>
    <t>Údržba, nátěr syntetický kov. konstr.1x + 1x email</t>
  </si>
  <si>
    <t>46</t>
  </si>
  <si>
    <t>783228990R00</t>
  </si>
  <si>
    <t>Údržba, příplatek za syntetický nátěr, pevné mříže/zábradlí</t>
  </si>
  <si>
    <t>227,528*2</t>
  </si>
  <si>
    <t>2x nátěr</t>
  </si>
  <si>
    <t>784</t>
  </si>
  <si>
    <t>Malby</t>
  </si>
  <si>
    <t>47</t>
  </si>
  <si>
    <t>784452911R00</t>
  </si>
  <si>
    <t>Oprava,malba směsí tekut.2x,1bar+obrus míst. 3,8 m</t>
  </si>
  <si>
    <t>784_</t>
  </si>
  <si>
    <t>(12,3*2+3,2)*2,75</t>
  </si>
  <si>
    <t>1NP - chodba a schodiště 1.01</t>
  </si>
  <si>
    <t>-(0,90*4+0,70*2+1,0*1+1,2*1)*2,02-3,2*2,2</t>
  </si>
  <si>
    <t>odpočet dveří - část pod kaz. podhledem</t>
  </si>
  <si>
    <t>(12,29+8,69+11,89+0,69*4+1,20*4)*3,28</t>
  </si>
  <si>
    <t>-1,0*4*2,02-2*2-2,4*2-2,4*2,4-4,8*2,4</t>
  </si>
  <si>
    <t>odpočet dveří a oken</t>
  </si>
  <si>
    <t>(12,29*2+8,69*2+0,69*4+1,20*4)*3,28</t>
  </si>
  <si>
    <t>2NP - chodba a schodiště 2.01</t>
  </si>
  <si>
    <t>-1,0*2,02-3,2*2,2-2,4*2,4-4,8*2,4*2</t>
  </si>
  <si>
    <t>(7,67*2+8,69*2)*3,28</t>
  </si>
  <si>
    <t>4NP - chodba a schodiště 4.01</t>
  </si>
  <si>
    <t>-(1,0+1,2*2)*2,02-3,2*2,2-4,8*2,4</t>
  </si>
  <si>
    <t>(8,64*2+8,69*2+0,69*2+1,20*4)*3,28</t>
  </si>
  <si>
    <t>3NP - chodba a schodiště 3.01</t>
  </si>
  <si>
    <t>-1,0*2,02-3,2*2,2-2,4*2,4-4,8*2,4</t>
  </si>
  <si>
    <t>(36,4+3,2+0,9)*2*2,75</t>
  </si>
  <si>
    <t>1NP - chodba 1.02</t>
  </si>
  <si>
    <t>-(1,2+0,9*3+0,7+1,0*2)*2,02-1,9*2,2-3,20*2,2-1,0*2,2</t>
  </si>
  <si>
    <t>odpočet dveří</t>
  </si>
  <si>
    <t>-2,06*2,75*3</t>
  </si>
  <si>
    <t>odpočet int. stěn</t>
  </si>
  <si>
    <t>(48,5+3,2+0,9)*2*2,75</t>
  </si>
  <si>
    <t>2NP - chodba 2.02</t>
  </si>
  <si>
    <t>-(0,9*3+0,7*2+1,0*9)*2,02-1,9*2,2-3,20*2,2-1,0*2,2</t>
  </si>
  <si>
    <t>-2,06*2,75*6</t>
  </si>
  <si>
    <t>3NP - chodba 3.02</t>
  </si>
  <si>
    <t>-(0,9*4+0,7*2+1,0*11)*2,02-1,9*2,2-3,20*2,2-1,0*2,2</t>
  </si>
  <si>
    <t>-2,06*2,75*5</t>
  </si>
  <si>
    <t>4NP - chodba 4.02</t>
  </si>
  <si>
    <t>-(0,9*3+0,7*2+1,0*8)*2,02-1,9*2,2-3,20*2,2-1,0*2,2</t>
  </si>
  <si>
    <t>-2,06*2,75*7</t>
  </si>
  <si>
    <t>(6,30*2+8,50*2+0,68*2)*3,28</t>
  </si>
  <si>
    <t>1NP - chodaba a schodiště 1.03</t>
  </si>
  <si>
    <t>-(1,0*2)*2,02-1,90*2,20-4,8*2,4</t>
  </si>
  <si>
    <t>(6,30*2+8,50*2+0,58*2)*3,28</t>
  </si>
  <si>
    <t>2NP - chodaba a schodiště 2.03</t>
  </si>
  <si>
    <t>-1,0*2,02-1,90*2,20-4,8*2,4</t>
  </si>
  <si>
    <t>3NP - chodaba a schodiště 3.03</t>
  </si>
  <si>
    <t>(5,90+2,60+1,80+5,90+7,65+8,50)*3,28</t>
  </si>
  <si>
    <t>4NP - chodaba a schodiště 4.03</t>
  </si>
  <si>
    <t>-(1,0*3)*2,02-1,90*2,20-4,8*2,4</t>
  </si>
  <si>
    <t>48</t>
  </si>
  <si>
    <t>784452931R00</t>
  </si>
  <si>
    <t>Oprava,směs tekut.2x, 1bar+strop, obrus míst. 3,8m</t>
  </si>
  <si>
    <t>137,33-12,3*3,2</t>
  </si>
  <si>
    <t>1NP - chodaba a schodiště 1.01 - strop vč.podhledu schodiště</t>
  </si>
  <si>
    <t>88,01+4,8*3,6-3,45*0,88</t>
  </si>
  <si>
    <t>2NP - chodaba a schodiště 2.01 - strop vč.podhledu schodiště</t>
  </si>
  <si>
    <t>52,64+4,8*3,6-3,45*0,88</t>
  </si>
  <si>
    <t>3NP - chodaba a schodiště 3.01 - strop vč.podhledu schodiště</t>
  </si>
  <si>
    <t>41,9+4,8*3,6</t>
  </si>
  <si>
    <t>4NP - chodaba a schodiště 4.01 - strop</t>
  </si>
  <si>
    <t>36,6+4,8*3,6-3,45*0,88</t>
  </si>
  <si>
    <t>1NP - chodaba a schodiště 1.03 - strop vč.podhledu schodiště</t>
  </si>
  <si>
    <t>36,24+4,8*3,6-3,45*0,88</t>
  </si>
  <si>
    <t>2NP - chodaba a schodiště 2.03 - strop vč.podhledu schodiště</t>
  </si>
  <si>
    <t>36,23+4,8*3,6-3,45*0,88</t>
  </si>
  <si>
    <t>3NP - chodaba a schodiště 3.03 - strop vč.podhledu schodiště</t>
  </si>
  <si>
    <t>42,66+4,8*3,6</t>
  </si>
  <si>
    <t>4NP - chodaba a schodiště 4.03 - strop</t>
  </si>
  <si>
    <t>49</t>
  </si>
  <si>
    <t>784459001R00</t>
  </si>
  <si>
    <t>Zhotovení styku dvou barev mimo rohy</t>
  </si>
  <si>
    <t>8*2,75</t>
  </si>
  <si>
    <t>16*2,75</t>
  </si>
  <si>
    <t>50</t>
  </si>
  <si>
    <t>784498930R00</t>
  </si>
  <si>
    <t>Penetrace před tmelením trhlin akryl. tmelem</t>
  </si>
  <si>
    <t>3*6</t>
  </si>
  <si>
    <t>3*2</t>
  </si>
  <si>
    <t>51</t>
  </si>
  <si>
    <t>784498931R00</t>
  </si>
  <si>
    <t>Tmelení trhlin v omítce š. do 4 mm akryl. tmelem</t>
  </si>
  <si>
    <t>90</t>
  </si>
  <si>
    <t>Hodinové zúčtovací sazby (HZS)</t>
  </si>
  <si>
    <t>52</t>
  </si>
  <si>
    <t>909      R00</t>
  </si>
  <si>
    <t>Hzs-nezmeritelne stavebni prace</t>
  </si>
  <si>
    <t>h</t>
  </si>
  <si>
    <t>90_</t>
  </si>
  <si>
    <t>SO01_9_</t>
  </si>
  <si>
    <t>stavební přípomoce jinde nespecifikované</t>
  </si>
  <si>
    <t>odhad</t>
  </si>
  <si>
    <t>53</t>
  </si>
  <si>
    <t>909      R01</t>
  </si>
  <si>
    <t>Hzs-nezmeritelne prace - úpravy zabezpečovacího systému PATROL</t>
  </si>
  <si>
    <t>Úpravy stávajícího zabezpečovacího systému EZS - PATROL. Úpravy zahrnují přesunutí stávajících rozvodů EZS do prostoru nad nový kazetový podhled vč. úprav pozic PIR čidel. Rozsah stávajícího rozvodu EZS určeného k úpravě je v prostoru chodeb v 1NP (1.01,1.02) a 2NP (2.02). Stávající rozvody jsou uloženy do nástěnných plastových lišt LHD šířky do 40 mm, koncové a propojovací prvky systému EZS jsou osazeny na stěnách.</t>
  </si>
  <si>
    <t>75</t>
  </si>
  <si>
    <t>úpravy EZS v 1NP a 2NP</t>
  </si>
  <si>
    <t>95</t>
  </si>
  <si>
    <t>Různé dokončovací konstrukce a práce na pozemních stavbách</t>
  </si>
  <si>
    <t>952901111R00</t>
  </si>
  <si>
    <t>Vyčištění budov o výšce podlaží do 4 m</t>
  </si>
  <si>
    <t>95_</t>
  </si>
  <si>
    <t>295,78</t>
  </si>
  <si>
    <t>1NP - tab. místností</t>
  </si>
  <si>
    <t>283,98</t>
  </si>
  <si>
    <t>2NP - tab. místností</t>
  </si>
  <si>
    <t>248,59</t>
  </si>
  <si>
    <t>3NP - tab. místností</t>
  </si>
  <si>
    <t>244,27</t>
  </si>
  <si>
    <t>4NP - tab. místností</t>
  </si>
  <si>
    <t>55</t>
  </si>
  <si>
    <t>95R01</t>
  </si>
  <si>
    <t>Značení únikových cest v celém objektu SO01, demontáž stávajících piktogramů, zpětná montáž piktogramů</t>
  </si>
  <si>
    <t>soubor</t>
  </si>
  <si>
    <t>demontáž stávajícího značení - kompletní provedení v celém rozsahu
zpětná montáž značení po provedení nových povrchů stěn/stropů - kompletní provedení do původní pozice vyjma prostoru centrální chodby každého podlaží</t>
  </si>
  <si>
    <t>96</t>
  </si>
  <si>
    <t>Bourání konstrukcí</t>
  </si>
  <si>
    <t>56</t>
  </si>
  <si>
    <t>965048515R00</t>
  </si>
  <si>
    <t>Broušení betonových povrchů do tl. 5 mm</t>
  </si>
  <si>
    <t>96_</t>
  </si>
  <si>
    <t>do 20% plochy podlahy chodeb</t>
  </si>
  <si>
    <t>1079,75*0,20</t>
  </si>
  <si>
    <t>57</t>
  </si>
  <si>
    <t>965048150R00</t>
  </si>
  <si>
    <t>Dočištění povrchu po vybourání dlažeb, tmel do 50%</t>
  </si>
  <si>
    <t>1079,75*0,50</t>
  </si>
  <si>
    <t>58</t>
  </si>
  <si>
    <t>965081713RT2</t>
  </si>
  <si>
    <t>Bourání dlažeb keramických tl.10 mm, nad 1 m2</t>
  </si>
  <si>
    <t>sbíječka, dlaždice keramické tl. 8-9 mm</t>
  </si>
  <si>
    <t>59</t>
  </si>
  <si>
    <t>965081702R00</t>
  </si>
  <si>
    <t>Bourání soklíků z dlažeb keramických</t>
  </si>
  <si>
    <t>60</t>
  </si>
  <si>
    <t>767581802R00</t>
  </si>
  <si>
    <t>Demontáž podhledů - lamel</t>
  </si>
  <si>
    <t>kovový lamelový podhled FEAL s lamelou š. do 150 mm</t>
  </si>
  <si>
    <t>121,6</t>
  </si>
  <si>
    <t>159,7</t>
  </si>
  <si>
    <t>767582800R00</t>
  </si>
  <si>
    <t>Demontáž podhledů - roštů</t>
  </si>
  <si>
    <t>kovový nosný rošt lamelového podhledu FEAL</t>
  </si>
  <si>
    <t>600,7</t>
  </si>
  <si>
    <t>62</t>
  </si>
  <si>
    <t>767584801R00</t>
  </si>
  <si>
    <t>Demontáž doplňků podhledů-zářivkových nebo LED těles</t>
  </si>
  <si>
    <t>přisazená k podhledu, svítidla z 1NP a 2NP (tj. 25 ks) jsou uvažována pro zpětné užití provozovatelem objektu</t>
  </si>
  <si>
    <t>767584811R00</t>
  </si>
  <si>
    <t>Demontáž doplňků podhledů-ostatních prvků, vč. odpojení</t>
  </si>
  <si>
    <t>reperduktor evakuačního rozhlasu, analog. hodiny, antény, Wifi AP</t>
  </si>
  <si>
    <t>3*2+1</t>
  </si>
  <si>
    <t>reproduktor</t>
  </si>
  <si>
    <t>analog. hodiny</t>
  </si>
  <si>
    <t>ant. strop 2.NP</t>
  </si>
  <si>
    <t>4*2</t>
  </si>
  <si>
    <t>Wifi AP stávající</t>
  </si>
  <si>
    <t>64</t>
  </si>
  <si>
    <t>965042141RT1</t>
  </si>
  <si>
    <t>Bourání mazanin betonových tl. 10 cm, nad 4 m2</t>
  </si>
  <si>
    <t>m3</t>
  </si>
  <si>
    <t>ručně tl. mazaniny 5 - 8 cm, do 20% plochy podlahy chodeb</t>
  </si>
  <si>
    <t>1079,75*0,055*0,20</t>
  </si>
  <si>
    <t>97</t>
  </si>
  <si>
    <t>Prorážení otvorů a ostatní bourací práce</t>
  </si>
  <si>
    <t>65</t>
  </si>
  <si>
    <t>974031121R00</t>
  </si>
  <si>
    <t>Vysekání rýh ve zdi cihelné 3 x 3 cm</t>
  </si>
  <si>
    <t>97_</t>
  </si>
  <si>
    <t>svislá drážka pro datové rozvody (2-4NP)</t>
  </si>
  <si>
    <t>uložení stávajícího kabelu pod omítku (1-4NP)</t>
  </si>
  <si>
    <t>66</t>
  </si>
  <si>
    <t>972054161R00</t>
  </si>
  <si>
    <t>Vybourání otvorů ve stropech ŽB plochy do 0,0225 m2, tl. do 250 mm</t>
  </si>
  <si>
    <t xml:space="preserve">pro svislé vedení datových rozvodů
</t>
  </si>
  <si>
    <t>strop nad 1NP</t>
  </si>
  <si>
    <t>1+1</t>
  </si>
  <si>
    <t>strop nad 2NP</t>
  </si>
  <si>
    <t>strop nad 3NP</t>
  </si>
  <si>
    <t>67</t>
  </si>
  <si>
    <t>974042532R00</t>
  </si>
  <si>
    <t>Vysekání rýh v podlaze betonové, 5x7 cm</t>
  </si>
  <si>
    <t>pro uložení UTP kabelu do podlahy 3NP</t>
  </si>
  <si>
    <t>H01</t>
  </si>
  <si>
    <t>Budovy občanské výstavby</t>
  </si>
  <si>
    <t>68</t>
  </si>
  <si>
    <t>998011002R00</t>
  </si>
  <si>
    <t>Přesun hmot pro budovy zděné výšky do 12 m</t>
  </si>
  <si>
    <t>H01_</t>
  </si>
  <si>
    <t>M22</t>
  </si>
  <si>
    <t>Montáže sdělovací a zabezpečovací techniky</t>
  </si>
  <si>
    <t>69</t>
  </si>
  <si>
    <t>650011111R00</t>
  </si>
  <si>
    <t>Montáž žlabu kabelového drátěného šířky do 150 mm</t>
  </si>
  <si>
    <t>M22_</t>
  </si>
  <si>
    <t>48*2+2,4</t>
  </si>
  <si>
    <t>70</t>
  </si>
  <si>
    <t>222M01R</t>
  </si>
  <si>
    <t>Kabelový drátěný žlab 150/50, GZ, vzd. podpěr 2m, vč. veškerého montážního příslušenství</t>
  </si>
  <si>
    <t>394</t>
  </si>
  <si>
    <t>71</t>
  </si>
  <si>
    <t>650011131R00</t>
  </si>
  <si>
    <t>Zhotovení T-kusu ze žlabu drátěného š. do 150 mm</t>
  </si>
  <si>
    <t>2*4</t>
  </si>
  <si>
    <t>2x / podlaží</t>
  </si>
  <si>
    <t>72</t>
  </si>
  <si>
    <t>650011171R00</t>
  </si>
  <si>
    <t>Změna horizontální úrovně drátěného kab. žlabu</t>
  </si>
  <si>
    <t>odhadem 2x/podlaží, bude upřesněno na stavbě</t>
  </si>
  <si>
    <t>73</t>
  </si>
  <si>
    <t>222290831R00</t>
  </si>
  <si>
    <t>Reproduktorové kabely do 2x1,5 v trubce</t>
  </si>
  <si>
    <t>35*2</t>
  </si>
  <si>
    <t>74</t>
  </si>
  <si>
    <t>222360101R00</t>
  </si>
  <si>
    <t>Reproduktor skříňkový nástěnný do 6 W</t>
  </si>
  <si>
    <t>montáž</t>
  </si>
  <si>
    <t>222M02R</t>
  </si>
  <si>
    <t>Evakuační reproduktor nástěnný, s certifikací dle EN 54-24, pol.č. X3</t>
  </si>
  <si>
    <t>76</t>
  </si>
  <si>
    <t>222360102R00</t>
  </si>
  <si>
    <t>Reproduktor do 6 W do podhledu</t>
  </si>
  <si>
    <t>77</t>
  </si>
  <si>
    <t>222M03R</t>
  </si>
  <si>
    <t>Evakuační reproduktor stropní, s certifikací dle EN 54-24, pol.č. X2</t>
  </si>
  <si>
    <t>78</t>
  </si>
  <si>
    <t>222290103R00</t>
  </si>
  <si>
    <t>Dvojzásuvka 2xRJ45 UTP kat.6 na omítku, pro 2xRJ 45 keystone moduly</t>
  </si>
  <si>
    <t xml:space="preserve">montáž, příprava pro napojení Wifi AP, montáž na stěnu nad kazetový podhled
</t>
  </si>
  <si>
    <t>9+1</t>
  </si>
  <si>
    <t>79</t>
  </si>
  <si>
    <t>222280215R00</t>
  </si>
  <si>
    <t>Kabel UTP kat.6 v trubkách</t>
  </si>
  <si>
    <t>20*2</t>
  </si>
  <si>
    <t>napojení TV ve 2NP</t>
  </si>
  <si>
    <t>vedení v SDK zákrytu v 1NP</t>
  </si>
  <si>
    <t>80</t>
  </si>
  <si>
    <t>222280501R00</t>
  </si>
  <si>
    <t>UTP,FTP,SEKU,SYKY do 7 mm vně.prům.volně ve žlabu, v liště</t>
  </si>
  <si>
    <t>(5+5+30+50+50)*4+10</t>
  </si>
  <si>
    <t>napojení nových IP kamer (STP)</t>
  </si>
  <si>
    <t>15+30*3</t>
  </si>
  <si>
    <t>napojení DC hodin</t>
  </si>
  <si>
    <t>(15+10+10+10+25+25+40+40+45)*2</t>
  </si>
  <si>
    <t>1NP - napojení dvojzásuvky RJ45 (2x STP)</t>
  </si>
  <si>
    <t>(5+10+20+25+35+40+50+50+55)*2*3</t>
  </si>
  <si>
    <t>2-4NP - napojení dvojzásuvky RJ45 (2x STP)</t>
  </si>
  <si>
    <t>propoj rack 1NP-2NP</t>
  </si>
  <si>
    <t>7+8+7+(5+7)*2</t>
  </si>
  <si>
    <t>napojení Wifi AP na schodišťových chodbách - příprava</t>
  </si>
  <si>
    <t>81</t>
  </si>
  <si>
    <t>222R01</t>
  </si>
  <si>
    <t>Demontáž IP nástěnné kamery vč. odpojení</t>
  </si>
  <si>
    <t>stávající kamery pro zpětné užití</t>
  </si>
  <si>
    <t>82</t>
  </si>
  <si>
    <t>222731201R00</t>
  </si>
  <si>
    <t>Vnitřní IP bullet/dome kamera na úchytné body</t>
  </si>
  <si>
    <t>5+1</t>
  </si>
  <si>
    <t>2+1</t>
  </si>
  <si>
    <t>4+1</t>
  </si>
  <si>
    <t>83</t>
  </si>
  <si>
    <t>222M04R</t>
  </si>
  <si>
    <t>IP kamera, nástěnná, 4MP, WDR, IR30, H.265, pol.č. X4 - rozšíření stávajícího kam. systému</t>
  </si>
  <si>
    <t>84</t>
  </si>
  <si>
    <t>222M05R</t>
  </si>
  <si>
    <t>IP kamera, podstropní, 4MP, WDR, IR30, H.265, pol.č. X4 - rozšíření stávajícího kam. systému</t>
  </si>
  <si>
    <t>85</t>
  </si>
  <si>
    <t>222260552R00</t>
  </si>
  <si>
    <t>Trubka plast.ohebná 23 pod omítku vč.drážky</t>
  </si>
  <si>
    <t>nové vedení datových rozvodů v konstrukci</t>
  </si>
  <si>
    <t>3*3,6</t>
  </si>
  <si>
    <t>svislé vedení mezi 1NP-4NP</t>
  </si>
  <si>
    <t>vedení v podlaze 3NP + 2x přes strop 2NP</t>
  </si>
  <si>
    <t>86</t>
  </si>
  <si>
    <t>34571051</t>
  </si>
  <si>
    <t>Trubka elektroinstalační ohebná 2323/LPE-1 d 22,9 mm</t>
  </si>
  <si>
    <t>87</t>
  </si>
  <si>
    <t>222731501R00</t>
  </si>
  <si>
    <t>Instalace SW, konfigurace a uvedení do provozu</t>
  </si>
  <si>
    <t>hod</t>
  </si>
  <si>
    <t>88</t>
  </si>
  <si>
    <t>222360601R00</t>
  </si>
  <si>
    <t>Odborné měření srozumitelnosti vč. měř.protokolu</t>
  </si>
  <si>
    <t>89</t>
  </si>
  <si>
    <t>222R02</t>
  </si>
  <si>
    <t>Vnitřní digitální oboustranné hodiny, na stropní závěs</t>
  </si>
  <si>
    <t>D.1.1.18.1 - pol. č. X1</t>
  </si>
  <si>
    <t>1*4</t>
  </si>
  <si>
    <t>222M06R</t>
  </si>
  <si>
    <t>Digitální hodiny DC, 4segmentový displej, výška všech číslic 100 mm, 4 číslice, zobrazují hodiny, minuty (HH:MM), červený displej, dvoustranné,</t>
  </si>
  <si>
    <t>91</t>
  </si>
  <si>
    <t>222260413R00</t>
  </si>
  <si>
    <t>Nástěnný 19" rozvaděč 13U-18U hl.nad 450 mm</t>
  </si>
  <si>
    <t>92</t>
  </si>
  <si>
    <t>222290971R00</t>
  </si>
  <si>
    <t>Patch panel</t>
  </si>
  <si>
    <t>STP</t>
  </si>
  <si>
    <t>UTP</t>
  </si>
  <si>
    <t>93</t>
  </si>
  <si>
    <t>22025R</t>
  </si>
  <si>
    <t>Montážní práce LAN - ostatní jinde neuvedené, včetně dopravy a koordinace na stavbě</t>
  </si>
  <si>
    <t>RTS II / 2024</t>
  </si>
  <si>
    <t>94</t>
  </si>
  <si>
    <t>22026R</t>
  </si>
  <si>
    <t>Konfigurace aktivních prvků a oživení systému</t>
  </si>
  <si>
    <t>vč. kontrolního měření a protokolu</t>
  </si>
  <si>
    <t>M2201R</t>
  </si>
  <si>
    <t>RACK 19” 18U hl. 500 mm, nástěnný, skleněné dveře, odnímací boky, uzamykatelný</t>
  </si>
  <si>
    <t>M2202R</t>
  </si>
  <si>
    <t>Patch panel 19” 1U 24x RJ45 CAT 6 STP</t>
  </si>
  <si>
    <t>M2203R</t>
  </si>
  <si>
    <t>Patch panel 19” 1U 24x RJ45 CAT 6 UTP</t>
  </si>
  <si>
    <t>98</t>
  </si>
  <si>
    <t>M2204R</t>
  </si>
  <si>
    <t>Vyvazovací panel 19” 1U</t>
  </si>
  <si>
    <t>99</t>
  </si>
  <si>
    <t>M2205R</t>
  </si>
  <si>
    <t>Napájecí panel s přepěťovou ochranou 19” 1U</t>
  </si>
  <si>
    <t>100</t>
  </si>
  <si>
    <t>M2206R</t>
  </si>
  <si>
    <t>Zásuvka nástěnná pro 2x keyston + 2x Keystone RJ45 CAT6</t>
  </si>
  <si>
    <t>101</t>
  </si>
  <si>
    <t>M2209R</t>
  </si>
  <si>
    <t>Lišta vkládací do rozměru 40 x 20 mm, bezhalogenová</t>
  </si>
  <si>
    <t>úpravy stávajících rozvodů - odhadem</t>
  </si>
  <si>
    <t>7*4+6</t>
  </si>
  <si>
    <t>napojení Wifi AP 1NP-4NP chodba schodiště</t>
  </si>
  <si>
    <t>102</t>
  </si>
  <si>
    <t>M2213R</t>
  </si>
  <si>
    <t>Kabel UTP CAT 6 LSOH, B2ca</t>
  </si>
  <si>
    <t>500</t>
  </si>
  <si>
    <t>vč. rezervy</t>
  </si>
  <si>
    <t>103</t>
  </si>
  <si>
    <t>M2214R</t>
  </si>
  <si>
    <t>Kabel STP CAT 6 LSOH, B2ca</t>
  </si>
  <si>
    <t>3000</t>
  </si>
  <si>
    <t>104</t>
  </si>
  <si>
    <t>M2215R</t>
  </si>
  <si>
    <t>Patch kabel CAT 6 UTP 0,5 m</t>
  </si>
  <si>
    <t>105</t>
  </si>
  <si>
    <t>M2216R</t>
  </si>
  <si>
    <t>Patch kabel CAT 6 UTP 1 m</t>
  </si>
  <si>
    <t>106</t>
  </si>
  <si>
    <t>M2217R</t>
  </si>
  <si>
    <t>Switch Aruba 2930F 48G PoE+</t>
  </si>
  <si>
    <t>107</t>
  </si>
  <si>
    <t>M2219R</t>
  </si>
  <si>
    <t>Kabel 10G SFP+ DAC, 1 m</t>
  </si>
  <si>
    <t>108</t>
  </si>
  <si>
    <t>M2224R</t>
  </si>
  <si>
    <t>Drobný montážní materiál - soubor</t>
  </si>
  <si>
    <t>M65</t>
  </si>
  <si>
    <t>Elektroinstalace</t>
  </si>
  <si>
    <t>109</t>
  </si>
  <si>
    <t>650801113R00</t>
  </si>
  <si>
    <t>Demontáž svítidla stropního přisazeného</t>
  </si>
  <si>
    <t>M65_</t>
  </si>
  <si>
    <t>pro zpětné užití provozovatelem objektu</t>
  </si>
  <si>
    <t>1NP - chodba 1.01</t>
  </si>
  <si>
    <t>3NP - chodba 3.01</t>
  </si>
  <si>
    <t>4NP - chodba 4.01</t>
  </si>
  <si>
    <t>110</t>
  </si>
  <si>
    <t>650710191R00</t>
  </si>
  <si>
    <t>Odvíčkování elektroinstalační lišty nebo kanálu</t>
  </si>
  <si>
    <t>úpravy stávajícího rozvodu elektro - odhadem</t>
  </si>
  <si>
    <t>odhadem</t>
  </si>
  <si>
    <t>111</t>
  </si>
  <si>
    <t>650710111R00</t>
  </si>
  <si>
    <t>Demontáž elektroinstalační lišty š. do 120 mm</t>
  </si>
  <si>
    <t>úpravy stávajícího rozvodu - odhadem</t>
  </si>
  <si>
    <t>112</t>
  </si>
  <si>
    <t>650125641RT6</t>
  </si>
  <si>
    <t>Uložení kabelu Cu 3 x 1,5 mm2 volně</t>
  </si>
  <si>
    <t>včetně dodávky kabelu 1-CXKH-R 3 x 1,5 mm2</t>
  </si>
  <si>
    <t>(25*2*4)*1,20</t>
  </si>
  <si>
    <t>napojení nových svítidel v kazetovém podhledu</t>
  </si>
  <si>
    <t>25+10</t>
  </si>
  <si>
    <t>napojení nových svítidel pod stropem - 1NP</t>
  </si>
  <si>
    <t>10+10</t>
  </si>
  <si>
    <t>113</t>
  </si>
  <si>
    <t>650125643RT6</t>
  </si>
  <si>
    <t>Uložení kabelu Cu 3 x 2,5 mm2 volně</t>
  </si>
  <si>
    <t>včetně dodávky kabelu 1-CXKH-R 3 x 2,5 mm2</t>
  </si>
  <si>
    <t>20+20+5</t>
  </si>
  <si>
    <t>napojení nových nástěnných zásuvek v dut. kazetovém podhledu - 1NP</t>
  </si>
  <si>
    <t>10+20+5</t>
  </si>
  <si>
    <t>5+20+5</t>
  </si>
  <si>
    <t>114</t>
  </si>
  <si>
    <t>650101511R00</t>
  </si>
  <si>
    <t>Montáž LED svítidla stropního vestavného</t>
  </si>
  <si>
    <t>pol. SV/1</t>
  </si>
  <si>
    <t>3+11</t>
  </si>
  <si>
    <t>115</t>
  </si>
  <si>
    <t>348M01R</t>
  </si>
  <si>
    <t>LED panel 60x60, 35 W, pro inst. do kaz. podhledu, 4400lm, 4000K, vč. zdroje a driveru, pol. SV/1</t>
  </si>
  <si>
    <t>116</t>
  </si>
  <si>
    <t>650101521R00</t>
  </si>
  <si>
    <t>Montáž LED svítidla stropního přisazeného</t>
  </si>
  <si>
    <t>pol. SV/2</t>
  </si>
  <si>
    <t>117</t>
  </si>
  <si>
    <t>348M01AR</t>
  </si>
  <si>
    <t>LED panel 60x60, 35 W, pro inst. do kaz. podhledu, 4400lm, 4000K, vč. zdroje a driveru, vč. rámečku pro přis. montáž, pol. SV/2</t>
  </si>
  <si>
    <t>118</t>
  </si>
  <si>
    <t>650101911R00</t>
  </si>
  <si>
    <t>Montáž nouzového svítidla stropního vestavného</t>
  </si>
  <si>
    <t>pol. NO/1 a NO/3</t>
  </si>
  <si>
    <t>4+3</t>
  </si>
  <si>
    <t>119</t>
  </si>
  <si>
    <t>348M02R</t>
  </si>
  <si>
    <t>Nouzové svítidlo LED 1W, svítící při výpadku, autonomní, vestavné do podhledu, plexi praporek + piktogram, NiCd, pol. NO/1</t>
  </si>
  <si>
    <t>120</t>
  </si>
  <si>
    <t>348M04R</t>
  </si>
  <si>
    <t>Nouzové svítidlo LED 6W, vestavné do podhledu, IP40, s optikou pro únikovou cestu, svítící při výpadku, autonomní, LiFePO4, pol. NO/3</t>
  </si>
  <si>
    <t>121</t>
  </si>
  <si>
    <t>650101921R00</t>
  </si>
  <si>
    <t>Montáž nouzového svítidla stropního přisazeného</t>
  </si>
  <si>
    <t>pol. NO/2</t>
  </si>
  <si>
    <t>122</t>
  </si>
  <si>
    <t>348M03R</t>
  </si>
  <si>
    <t>Svítidlo interiérové stropní nouzové LED 3W, IP65, autonomní, svítící při výpadku, LiFePO4, pol. NO/2</t>
  </si>
  <si>
    <t>bez plexi praporku</t>
  </si>
  <si>
    <t>s plexi praporkem + piktogramem EXIT</t>
  </si>
  <si>
    <t>123</t>
  </si>
  <si>
    <t>650051341RT4</t>
  </si>
  <si>
    <t>Montáž spínače zapuštěného, řaz. 6</t>
  </si>
  <si>
    <t>vč. dodávky strojku, krytu a rámečku, pol. X8</t>
  </si>
  <si>
    <t>124</t>
  </si>
  <si>
    <t>650052611R00</t>
  </si>
  <si>
    <t>Montáž zásuvky nástěnné 2P+PE</t>
  </si>
  <si>
    <t>125</t>
  </si>
  <si>
    <t>34551476.A</t>
  </si>
  <si>
    <t>Zásuvka jednonásobná s víčkem, IP44 5518-2929, pol. X10</t>
  </si>
  <si>
    <t>126</t>
  </si>
  <si>
    <t>650052711RT3</t>
  </si>
  <si>
    <t>Montáž zásuvky zapuštěné 2P+PE</t>
  </si>
  <si>
    <t>včetně dodávky zásuvky a rámečku, pol. X9</t>
  </si>
  <si>
    <t>650010192R00</t>
  </si>
  <si>
    <t>Zavíčkování stávající lišty nebo kanálu</t>
  </si>
  <si>
    <t>128</t>
  </si>
  <si>
    <t>650010111R00</t>
  </si>
  <si>
    <t>Montáž elektroinstalační lišty šířky do 40 mm</t>
  </si>
  <si>
    <t>podstropní montáž, pro napojení přisazených světel nouzového osvětlení</t>
  </si>
  <si>
    <t>20+5</t>
  </si>
  <si>
    <t>5+5</t>
  </si>
  <si>
    <t>129</t>
  </si>
  <si>
    <t>34572201</t>
  </si>
  <si>
    <t>Lišta hranatá bezhalogenová LHD 20 x 10 HF, délka 2 m, bílá</t>
  </si>
  <si>
    <t>130</t>
  </si>
  <si>
    <t>650012121R00</t>
  </si>
  <si>
    <t>Uložení krabice kruhové pod omítku se zapojením</t>
  </si>
  <si>
    <t>včetně dodávky krabice KU 68-45, vč. úpravy stávajícího otvoru</t>
  </si>
  <si>
    <t>9+5</t>
  </si>
  <si>
    <t>11+3</t>
  </si>
  <si>
    <t>14+3</t>
  </si>
  <si>
    <t>131</t>
  </si>
  <si>
    <t>650141211R00</t>
  </si>
  <si>
    <t>Ukončení vodiče v krabici + zapojení do 2,5 mm2</t>
  </si>
  <si>
    <t>(3*3)*4</t>
  </si>
  <si>
    <t>napojení nových zásuvek na stávající zásuvkový okruh</t>
  </si>
  <si>
    <t>132</t>
  </si>
  <si>
    <t>650R01</t>
  </si>
  <si>
    <t>Demontáž spínače vč. krytu a strojku, vč. odpojení</t>
  </si>
  <si>
    <t>spínač světel</t>
  </si>
  <si>
    <t>133</t>
  </si>
  <si>
    <t>650R02</t>
  </si>
  <si>
    <t>Demontáž zásuvky 2P+PE vč. krytu a zásubky, vč. odpojení</t>
  </si>
  <si>
    <t>zásuvka vestavěná / nástěnná</t>
  </si>
  <si>
    <t>134</t>
  </si>
  <si>
    <t>650023241R00</t>
  </si>
  <si>
    <t>Ucpávka protipožární, průchod stěnou, tl. 15 cm</t>
  </si>
  <si>
    <t>protipožární zpěňující tmel, přetíratelný</t>
  </si>
  <si>
    <t>(0,2*0,1)*2</t>
  </si>
  <si>
    <t>1NP - kabelový žlab</t>
  </si>
  <si>
    <t>0,05*0,05*2*2</t>
  </si>
  <si>
    <t>1NP - samostatné kabely</t>
  </si>
  <si>
    <t>2NP - samostatné kabely</t>
  </si>
  <si>
    <t>3NP - samostatné kabely</t>
  </si>
  <si>
    <t>4NP - samostatné kabely</t>
  </si>
  <si>
    <t>135</t>
  </si>
  <si>
    <t>650023611R00</t>
  </si>
  <si>
    <t>Zhotovení otvoru kruhového do průměru 20 mm</t>
  </si>
  <si>
    <t>vrtání prostupů stěnami pro kabelové rozvody</t>
  </si>
  <si>
    <t>2+2</t>
  </si>
  <si>
    <t>S</t>
  </si>
  <si>
    <t>Přesuny sutí</t>
  </si>
  <si>
    <t>136</t>
  </si>
  <si>
    <t>979011211R00</t>
  </si>
  <si>
    <t>Svislá doprava suti a vybour. hmot za 2.NP nošením</t>
  </si>
  <si>
    <t>S_</t>
  </si>
  <si>
    <t>137</t>
  </si>
  <si>
    <t>979011219R00</t>
  </si>
  <si>
    <t>Přípl.k svislé dopr.suti za každé další NP nošením</t>
  </si>
  <si>
    <t>4,4025*2</t>
  </si>
  <si>
    <t>3NP,4NP</t>
  </si>
  <si>
    <t>138</t>
  </si>
  <si>
    <t>979011311R00</t>
  </si>
  <si>
    <t>Svislá doprava suti a vybouraných hmot shozem</t>
  </si>
  <si>
    <t>139</t>
  </si>
  <si>
    <t>979082111R00</t>
  </si>
  <si>
    <t>Vnitrostaveništní doprava suti do 10 m</t>
  </si>
  <si>
    <t>51,83287</t>
  </si>
  <si>
    <t>140</t>
  </si>
  <si>
    <t>979082121R00</t>
  </si>
  <si>
    <t>Příplatek k vnitrost. dopravě suti za dalších 5 m</t>
  </si>
  <si>
    <t>(62,5-10)/5*51,83287</t>
  </si>
  <si>
    <t>141</t>
  </si>
  <si>
    <t>979081111RT2</t>
  </si>
  <si>
    <t>Odvoz suti a vybour. hmot na skládku do 1 km</t>
  </si>
  <si>
    <t>kontejnerem 4 t</t>
  </si>
  <si>
    <t>4,4025</t>
  </si>
  <si>
    <t>142</t>
  </si>
  <si>
    <t>979081121RT2</t>
  </si>
  <si>
    <t>Příplatek k odvozu za každý další 1 km</t>
  </si>
  <si>
    <t>kontejnerem 4 t, skladka Jihlava Henčov (25km)</t>
  </si>
  <si>
    <t>(25-1)*56,23537</t>
  </si>
  <si>
    <t>143</t>
  </si>
  <si>
    <t>979086112R00</t>
  </si>
  <si>
    <t>Nakládání nebo překládání suti a vybouraných hmot</t>
  </si>
  <si>
    <t>144</t>
  </si>
  <si>
    <t>979990107R00</t>
  </si>
  <si>
    <t>Poplatek za uložení suti - směs betonu, cihel, dřeva, skupina odpadu 170904</t>
  </si>
  <si>
    <t>dle ceníku provozovatele skladky</t>
  </si>
  <si>
    <t>145</t>
  </si>
  <si>
    <t>979011321R00</t>
  </si>
  <si>
    <t>Montáž a demontáž shozu za 2.NP</t>
  </si>
  <si>
    <t>146</t>
  </si>
  <si>
    <t>979011329R00</t>
  </si>
  <si>
    <t>Přípl. k mont.a dem. shozu za každé další podlaží</t>
  </si>
  <si>
    <t>podlaž</t>
  </si>
  <si>
    <t>do 3NP</t>
  </si>
  <si>
    <t>do 4NP</t>
  </si>
  <si>
    <t>VORN</t>
  </si>
  <si>
    <t>Vedlejší a ostatní rozpočtové náklady</t>
  </si>
  <si>
    <t>01VRN</t>
  </si>
  <si>
    <t>Průzkumy, geodetické a projektové práce</t>
  </si>
  <si>
    <t>147</t>
  </si>
  <si>
    <t>013002VRN</t>
  </si>
  <si>
    <t>Projektové práce</t>
  </si>
  <si>
    <t>Soubor</t>
  </si>
  <si>
    <t>01VRN_</t>
  </si>
  <si>
    <t>SO01_Â _</t>
  </si>
  <si>
    <t>Dokumentace skutečného provedení</t>
  </si>
  <si>
    <t>03VRN</t>
  </si>
  <si>
    <t>Zařízení staveniště</t>
  </si>
  <si>
    <t>148</t>
  </si>
  <si>
    <t>030001VRN</t>
  </si>
  <si>
    <t>03VRN_</t>
  </si>
  <si>
    <t>149</t>
  </si>
  <si>
    <t>039002VRN</t>
  </si>
  <si>
    <t>Odstranění zařízení staveniště</t>
  </si>
  <si>
    <t>150</t>
  </si>
  <si>
    <t>034002VRN</t>
  </si>
  <si>
    <t>Zabezpečení staveniště</t>
  </si>
  <si>
    <t>151</t>
  </si>
  <si>
    <t>031002VRN</t>
  </si>
  <si>
    <t>Přípravné práce</t>
  </si>
  <si>
    <t>Realizace přípravných prací pro provádění bouracích prací a pro realizací stavebních prací, podrobně viz Technická zpráva D.1.1.TZ</t>
  </si>
  <si>
    <t>152</t>
  </si>
  <si>
    <t>033002VRN</t>
  </si>
  <si>
    <t>Připojení na energie a jejich spotřeba</t>
  </si>
  <si>
    <t>napojení na stávající rozvody objektu, měření spotřeby</t>
  </si>
  <si>
    <t>04VRN</t>
  </si>
  <si>
    <t>Inženýrské činnosti</t>
  </si>
  <si>
    <t>153</t>
  </si>
  <si>
    <t>045002VRN</t>
  </si>
  <si>
    <t>Náklady na kompletaci a koordinaci</t>
  </si>
  <si>
    <t>04VRN_</t>
  </si>
  <si>
    <t>07VRN</t>
  </si>
  <si>
    <t>Provozní vlivy</t>
  </si>
  <si>
    <t>154</t>
  </si>
  <si>
    <t>070001VRN</t>
  </si>
  <si>
    <t>07VRN_</t>
  </si>
  <si>
    <t>Náklady na ztížené provádění stavebních prací v důsledku nepřerušeného provozu na staveništi nebo v případech nepřerušeného provozu v objektech v nichž se stavební práce provádí.
Náklady způsobené provozními vlivy vyjadřují ztížené provádění stavebních a montážních prací způsobené provozem investora nebo třetích osob a nelze jej v průběhu stavby vyloučit.</t>
  </si>
  <si>
    <t>Poznámka:</t>
  </si>
  <si>
    <t>Krycí list slepého rozpočtu</t>
  </si>
  <si>
    <t>IČO/DIČ:</t>
  </si>
  <si>
    <t>70890749/CZ70890749</t>
  </si>
  <si>
    <t>70672156/CZ7908021231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</si>
  <si>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</si>
  <si>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</si>
  <si>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</si>
  <si>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</si>
  <si>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</si>
  <si>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</si>
  <si>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</si>
  <si>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</si>
  <si>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</si>
  <si>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</si>
  <si>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</si>
  <si>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</si>
  <si>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Montáž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</si>
  <si>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</si>
  <si>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</si>
  <si>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</si>
  <si>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</si>
  <si>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</si>
  <si>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</si>
  <si>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</si>
  <si>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</si>
  <si>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</si>
  <si>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</si>
  <si>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</si>
  <si>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</si>
  <si>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</si>
  <si>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</si>
  <si>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</si>
  <si>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</si>
  <si>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</si>
  <si>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</si>
  <si>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</si>
  <si>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</si>
  <si>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</si>
  <si>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</si>
  <si>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</si>
  <si>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</si>
  <si>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</si>
  <si>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</si>
  <si>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</si>
  <si>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</si>
  <si>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</si>
  <si>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</si>
  <si>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</si>
  <si>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</si>
  <si>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</si>
  <si>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</si>
  <si>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</si>
  <si>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</si>
  <si>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</si>
  <si>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</si>
  <si>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</si>
  <si>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Finanční náklady</t>
  </si>
  <si>
    <t>Náklady na pracovníky</t>
  </si>
  <si>
    <t>Ostatní náklady</t>
  </si>
  <si>
    <t>Vlastní VORN</t>
  </si>
  <si>
    <t>Celkem VORN</t>
  </si>
  <si>
    <t>Soupis stavebních prací, dodávek a služeb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</si>
</sst>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0"/>
      <color rgb="FF800000"/>
      <name val="Arial"/>
      <charset val="238"/>
    </font>
    <font>
      <b/>
      <sz val="10"/>
      <color rgb="FF800000"/>
      <name val="Arial"/>
      <charset val="238"/>
    </font>
    <font>
      <i/>
      <sz val="10"/>
      <color rgb="FF800080"/>
      <name val="Arial"/>
      <charset val="238"/>
    </font>
    <font>
      <i/>
      <sz val="10"/>
      <color rgb="FF000000"/>
      <name val="Arial"/>
      <charset val="238"/>
    </font>
    <font>
      <i/>
      <sz val="10"/>
      <color rgb="FF0000FF"/>
      <name val="Arial"/>
      <charset val="238"/>
    </font>
    <font>
      <sz val="10"/>
      <color rgb="FF0000FF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4" fillId="4" borderId="29" xfId="0" applyNumberFormat="1" applyFont="1" applyFill="1" applyBorder="1" applyAlignment="1" applyProtection="1">
      <alignment horizontal="left" vertical="center"/>
    </xf>
    <xf numFmtId="0" fontId="5" fillId="4" borderId="30" xfId="0" applyNumberFormat="1" applyFont="1" applyFill="1" applyBorder="1" applyAlignment="1" applyProtection="1">
      <alignment horizontal="left" vertical="center"/>
    </xf>
    <xf numFmtId="0" fontId="4" fillId="4" borderId="30" xfId="0" applyNumberFormat="1" applyFont="1" applyFill="1" applyBorder="1" applyAlignment="1" applyProtection="1">
      <alignment horizontal="left" vertical="center"/>
    </xf>
    <xf numFmtId="0" fontId="4" fillId="5" borderId="30" xfId="0" applyNumberFormat="1" applyFont="1" applyFill="1" applyBorder="1" applyAlignment="1" applyProtection="1">
      <alignment horizontal="left" vertical="center"/>
      <protection locked="0"/>
    </xf>
    <xf numFmtId="4" fontId="5" fillId="4" borderId="30" xfId="0" applyNumberFormat="1" applyFont="1" applyFill="1" applyBorder="1" applyAlignment="1" applyProtection="1">
      <alignment horizontal="right" vertical="center"/>
    </xf>
    <xf numFmtId="0" fontId="5" fillId="4" borderId="30" xfId="0" applyNumberFormat="1" applyFont="1" applyFill="1" applyBorder="1" applyAlignment="1" applyProtection="1">
      <alignment horizontal="right" vertical="center"/>
    </xf>
    <xf numFmtId="0" fontId="5" fillId="4" borderId="31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horizontal="left" vertical="center"/>
      <protection locked="0"/>
    </xf>
    <xf numFmtId="0" fontId="2" fillId="2" borderId="6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" fontId="3" fillId="3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1" fontId="2" fillId="2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32" xfId="0" applyNumberFormat="1" applyFont="1" applyFill="1" applyBorder="1" applyAlignment="1" applyProtection="1"/>
    <xf numFmtId="0" fontId="6" fillId="0" borderId="33" xfId="0" applyNumberFormat="1" applyFont="1" applyFill="1" applyBorder="1" applyAlignment="1" applyProtection="1">
      <alignment horizontal="right" vertical="center"/>
    </xf>
    <xf numFmtId="4" fontId="2" fillId="0" borderId="35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2" borderId="37" xfId="0" applyNumberFormat="1" applyFont="1" applyFill="1" applyBorder="1" applyAlignment="1" applyProtection="1">
      <alignment horizontal="center" vertical="center"/>
    </xf>
    <xf numFmtId="0" fontId="12" fillId="2" borderId="40" xfId="0" applyNumberFormat="1" applyFont="1" applyFill="1" applyBorder="1" applyAlignment="1" applyProtection="1">
      <alignment horizontal="center" vertical="center"/>
    </xf>
    <xf numFmtId="0" fontId="14" fillId="0" borderId="41" xfId="0" applyNumberFormat="1" applyFont="1" applyFill="1" applyBorder="1" applyAlignment="1" applyProtection="1">
      <alignment horizontal="left" vertical="center"/>
    </xf>
    <xf numFmtId="0" fontId="15" fillId="0" borderId="42" xfId="0" applyNumberFormat="1" applyFont="1" applyFill="1" applyBorder="1" applyAlignment="1" applyProtection="1">
      <alignment horizontal="left" vertical="center"/>
    </xf>
    <xf numFmtId="4" fontId="15" fillId="0" borderId="42" xfId="0" applyNumberFormat="1" applyFont="1" applyFill="1" applyBorder="1" applyAlignment="1" applyProtection="1">
      <alignment horizontal="right" vertical="center"/>
    </xf>
    <xf numFmtId="0" fontId="15" fillId="0" borderId="42" xfId="0" applyNumberFormat="1" applyFont="1" applyFill="1" applyBorder="1" applyAlignment="1" applyProtection="1">
      <alignment horizontal="right" vertical="center"/>
    </xf>
    <xf numFmtId="0" fontId="14" fillId="0" borderId="45" xfId="0" applyNumberFormat="1" applyFont="1" applyFill="1" applyBorder="1" applyAlignment="1" applyProtection="1">
      <alignment horizontal="left" vertical="center"/>
    </xf>
    <xf numFmtId="4" fontId="15" fillId="0" borderId="49" xfId="0" applyNumberFormat="1" applyFont="1" applyFill="1" applyBorder="1" applyAlignment="1" applyProtection="1">
      <alignment horizontal="right" vertical="center"/>
    </xf>
    <xf numFmtId="0" fontId="15" fillId="0" borderId="49" xfId="0" applyNumberFormat="1" applyFont="1" applyFill="1" applyBorder="1" applyAlignment="1" applyProtection="1">
      <alignment horizontal="right" vertical="center"/>
    </xf>
    <xf numFmtId="4" fontId="15" fillId="0" borderId="40" xfId="0" applyNumberFormat="1" applyFont="1" applyFill="1" applyBorder="1" applyAlignment="1" applyProtection="1">
      <alignment horizontal="right" vertical="center"/>
    </xf>
    <xf numFmtId="4" fontId="15" fillId="0" borderId="26" xfId="0" applyNumberFormat="1" applyFont="1" applyFill="1" applyBorder="1" applyAlignment="1" applyProtection="1">
      <alignment horizontal="right" vertical="center"/>
    </xf>
    <xf numFmtId="4" fontId="14" fillId="2" borderId="39" xfId="0" applyNumberFormat="1" applyFont="1" applyFill="1" applyBorder="1" applyAlignment="1" applyProtection="1">
      <alignment horizontal="right" vertical="center"/>
    </xf>
    <xf numFmtId="4" fontId="14" fillId="2" borderId="44" xfId="0" applyNumberFormat="1" applyFont="1" applyFill="1" applyBorder="1" applyAlignment="1" applyProtection="1">
      <alignment horizontal="right" vertical="center"/>
    </xf>
    <xf numFmtId="0" fontId="10" fillId="0" borderId="30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right" vertical="center"/>
    </xf>
    <xf numFmtId="4" fontId="3" fillId="0" borderId="42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4" fontId="3" fillId="0" borderId="71" xfId="0" applyNumberFormat="1" applyFont="1" applyFill="1" applyBorder="1" applyAlignment="1" applyProtection="1">
      <alignment horizontal="righ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2" fillId="0" borderId="75" xfId="0" applyNumberFormat="1" applyFont="1" applyFill="1" applyBorder="1" applyAlignment="1" applyProtection="1">
      <alignment horizontal="left" vertical="center"/>
    </xf>
    <xf numFmtId="0" fontId="2" fillId="0" borderId="75" xfId="0" applyNumberFormat="1" applyFont="1" applyFill="1" applyBorder="1" applyAlignment="1" applyProtection="1">
      <alignment horizontal="right" vertical="center"/>
    </xf>
    <xf numFmtId="4" fontId="2" fillId="0" borderId="75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/>
      <protection locked="0"/>
    </xf>
    <xf numFmtId="0" fontId="3" fillId="3" borderId="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8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3" borderId="0" xfId="0" applyNumberFormat="1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5" fillId="4" borderId="30" xfId="0" applyNumberFormat="1" applyFont="1" applyFill="1" applyBorder="1" applyAlignment="1" applyProtection="1">
      <alignment horizontal="left" vertical="center" wrapText="1"/>
    </xf>
    <xf numFmtId="0" fontId="5" fillId="4" borderId="3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0" fontId="7" fillId="0" borderId="33" xfId="0" applyNumberFormat="1" applyFont="1" applyFill="1" applyBorder="1" applyAlignment="1" applyProtection="1">
      <alignment horizontal="left" vertical="center" wrapText="1"/>
    </xf>
    <xf numFmtId="0" fontId="7" fillId="0" borderId="33" xfId="0" applyNumberFormat="1" applyFont="1" applyFill="1" applyBorder="1" applyAlignment="1" applyProtection="1">
      <alignment horizontal="left" vertical="center"/>
    </xf>
    <xf numFmtId="0" fontId="7" fillId="3" borderId="33" xfId="0" applyNumberFormat="1" applyFont="1" applyFill="1" applyBorder="1" applyAlignment="1" applyProtection="1">
      <alignment horizontal="left" vertical="center"/>
      <protection locked="0"/>
    </xf>
    <xf numFmtId="0" fontId="7" fillId="0" borderId="34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left" vertical="center"/>
    </xf>
    <xf numFmtId="0" fontId="3" fillId="0" borderId="33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34" xfId="0" applyNumberFormat="1" applyFont="1" applyFill="1" applyBorder="1" applyAlignment="1" applyProtection="1">
      <alignment horizontal="left" vertical="center"/>
    </xf>
    <xf numFmtId="0" fontId="11" fillId="0" borderId="36" xfId="0" applyNumberFormat="1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0" fontId="13" fillId="0" borderId="39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/>
    </xf>
    <xf numFmtId="0" fontId="14" fillId="0" borderId="46" xfId="0" applyNumberFormat="1" applyFont="1" applyFill="1" applyBorder="1" applyAlignment="1" applyProtection="1">
      <alignment horizontal="left" vertical="center"/>
    </xf>
    <xf numFmtId="0" fontId="14" fillId="0" borderId="44" xfId="0" applyNumberFormat="1" applyFont="1" applyFill="1" applyBorder="1" applyAlignment="1" applyProtection="1">
      <alignment horizontal="left" vertical="center"/>
    </xf>
    <xf numFmtId="0" fontId="14" fillId="0" borderId="47" xfId="0" applyNumberFormat="1" applyFont="1" applyFill="1" applyBorder="1" applyAlignment="1" applyProtection="1">
      <alignment horizontal="left" vertical="center"/>
    </xf>
    <xf numFmtId="0" fontId="14" fillId="0" borderId="48" xfId="0" applyNumberFormat="1" applyFont="1" applyFill="1" applyBorder="1" applyAlignment="1" applyProtection="1">
      <alignment horizontal="left" vertical="center"/>
    </xf>
    <xf numFmtId="0" fontId="14" fillId="0" borderId="51" xfId="0" applyNumberFormat="1" applyFont="1" applyFill="1" applyBorder="1" applyAlignment="1" applyProtection="1">
      <alignment horizontal="left" vertical="center"/>
    </xf>
    <xf numFmtId="0" fontId="14" fillId="0" borderId="39" xfId="0" applyNumberFormat="1" applyFont="1" applyFill="1" applyBorder="1" applyAlignment="1" applyProtection="1">
      <alignment horizontal="left" vertical="center"/>
    </xf>
    <xf numFmtId="0" fontId="15" fillId="0" borderId="43" xfId="0" applyNumberFormat="1" applyFont="1" applyFill="1" applyBorder="1" applyAlignment="1" applyProtection="1">
      <alignment horizontal="left" vertical="center"/>
    </xf>
    <xf numFmtId="0" fontId="15" fillId="0" borderId="44" xfId="0" applyNumberFormat="1" applyFont="1" applyFill="1" applyBorder="1" applyAlignment="1" applyProtection="1">
      <alignment horizontal="left" vertical="center"/>
    </xf>
    <xf numFmtId="0" fontId="15" fillId="0" borderId="50" xfId="0" applyNumberFormat="1" applyFont="1" applyFill="1" applyBorder="1" applyAlignment="1" applyProtection="1">
      <alignment horizontal="left" vertical="center"/>
    </xf>
    <xf numFmtId="0" fontId="15" fillId="0" borderId="48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  <xf numFmtId="0" fontId="14" fillId="0" borderId="43" xfId="0" applyNumberFormat="1" applyFont="1" applyFill="1" applyBorder="1" applyAlignment="1" applyProtection="1">
      <alignment horizontal="left" vertical="center"/>
    </xf>
    <xf numFmtId="0" fontId="14" fillId="2" borderId="51" xfId="0" applyNumberFormat="1" applyFont="1" applyFill="1" applyBorder="1" applyAlignment="1" applyProtection="1">
      <alignment horizontal="left" vertical="center"/>
    </xf>
    <xf numFmtId="0" fontId="14" fillId="2" borderId="52" xfId="0" applyNumberFormat="1" applyFont="1" applyFill="1" applyBorder="1" applyAlignment="1" applyProtection="1">
      <alignment horizontal="left" vertical="center"/>
    </xf>
    <xf numFmtId="0" fontId="14" fillId="2" borderId="46" xfId="0" applyNumberFormat="1" applyFont="1" applyFill="1" applyBorder="1" applyAlignment="1" applyProtection="1">
      <alignment horizontal="left" vertical="center"/>
    </xf>
    <xf numFmtId="0" fontId="14" fillId="2" borderId="53" xfId="0" applyNumberFormat="1" applyFont="1" applyFill="1" applyBorder="1" applyAlignment="1" applyProtection="1">
      <alignment horizontal="left" vertical="center"/>
    </xf>
    <xf numFmtId="0" fontId="14" fillId="2" borderId="38" xfId="0" applyNumberFormat="1" applyFont="1" applyFill="1" applyBorder="1" applyAlignment="1" applyProtection="1">
      <alignment horizontal="left" vertical="center"/>
    </xf>
    <xf numFmtId="0" fontId="14" fillId="2" borderId="43" xfId="0" applyNumberFormat="1" applyFont="1" applyFill="1" applyBorder="1" applyAlignment="1" applyProtection="1">
      <alignment horizontal="left" vertical="center"/>
    </xf>
    <xf numFmtId="0" fontId="15" fillId="0" borderId="57" xfId="0" applyNumberFormat="1" applyFont="1" applyFill="1" applyBorder="1" applyAlignment="1" applyProtection="1">
      <alignment horizontal="left" vertical="center"/>
    </xf>
    <xf numFmtId="0" fontId="15" fillId="0" borderId="55" xfId="0" applyNumberFormat="1" applyFont="1" applyFill="1" applyBorder="1" applyAlignment="1" applyProtection="1">
      <alignment horizontal="left" vertical="center"/>
    </xf>
    <xf numFmtId="0" fontId="15" fillId="0" borderId="56" xfId="0" applyNumberFormat="1" applyFont="1" applyFill="1" applyBorder="1" applyAlignment="1" applyProtection="1">
      <alignment horizontal="left" vertical="center"/>
    </xf>
    <xf numFmtId="0" fontId="15" fillId="0" borderId="6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59" xfId="0" applyNumberFormat="1" applyFont="1" applyFill="1" applyBorder="1" applyAlignment="1" applyProtection="1">
      <alignment horizontal="left" vertical="center"/>
    </xf>
    <xf numFmtId="0" fontId="15" fillId="0" borderId="64" xfId="0" applyNumberFormat="1" applyFont="1" applyFill="1" applyBorder="1" applyAlignment="1" applyProtection="1">
      <alignment horizontal="left" vertical="center"/>
    </xf>
    <xf numFmtId="0" fontId="15" fillId="0" borderId="62" xfId="0" applyNumberFormat="1" applyFont="1" applyFill="1" applyBorder="1" applyAlignment="1" applyProtection="1">
      <alignment horizontal="left" vertical="center"/>
    </xf>
    <xf numFmtId="0" fontId="15" fillId="0" borderId="63" xfId="0" applyNumberFormat="1" applyFont="1" applyFill="1" applyBorder="1" applyAlignment="1" applyProtection="1">
      <alignment horizontal="left" vertical="center"/>
    </xf>
    <xf numFmtId="0" fontId="15" fillId="0" borderId="54" xfId="0" applyNumberFormat="1" applyFont="1" applyFill="1" applyBorder="1" applyAlignment="1" applyProtection="1">
      <alignment horizontal="left" vertical="center"/>
    </xf>
    <xf numFmtId="0" fontId="15" fillId="0" borderId="58" xfId="0" applyNumberFormat="1" applyFont="1" applyFill="1" applyBorder="1" applyAlignment="1" applyProtection="1">
      <alignment horizontal="left" vertical="center"/>
    </xf>
    <xf numFmtId="0" fontId="15" fillId="0" borderId="61" xfId="0" applyNumberFormat="1" applyFont="1" applyFill="1" applyBorder="1" applyAlignment="1" applyProtection="1">
      <alignment horizontal="left" vertical="center"/>
    </xf>
    <xf numFmtId="0" fontId="14" fillId="0" borderId="8" xfId="0" applyNumberFormat="1" applyFont="1" applyFill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3" fillId="0" borderId="46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3" fillId="0" borderId="68" xfId="0" applyNumberFormat="1" applyFont="1" applyFill="1" applyBorder="1" applyAlignment="1" applyProtection="1">
      <alignment horizontal="left" vertical="center"/>
    </xf>
    <xf numFmtId="0" fontId="3" fillId="0" borderId="69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left" vertical="center"/>
    </xf>
    <xf numFmtId="0" fontId="2" fillId="0" borderId="72" xfId="0" applyNumberFormat="1" applyFont="1" applyFill="1" applyBorder="1" applyAlignment="1" applyProtection="1">
      <alignment horizontal="left" vertical="center"/>
    </xf>
    <xf numFmtId="0" fontId="2" fillId="0" borderId="73" xfId="0" applyNumberFormat="1" applyFont="1" applyFill="1" applyBorder="1" applyAlignment="1" applyProtection="1">
      <alignment horizontal="left" vertical="center"/>
    </xf>
    <xf numFmtId="0" fontId="2" fillId="0" borderId="74" xfId="0" applyNumberFormat="1" applyFont="1" applyFill="1" applyBorder="1" applyAlignment="1" applyProtection="1">
      <alignment horizontal="left" vertical="center"/>
    </xf>
    <xf numFmtId="0" fontId="14" fillId="0" borderId="72" xfId="0" applyNumberFormat="1" applyFont="1" applyFill="1" applyBorder="1" applyAlignment="1" applyProtection="1">
      <alignment horizontal="left" vertical="center"/>
    </xf>
    <xf numFmtId="0" fontId="14" fillId="0" borderId="73" xfId="0" applyNumberFormat="1" applyFont="1" applyFill="1" applyBorder="1" applyAlignment="1" applyProtection="1">
      <alignment horizontal="left" vertical="center"/>
    </xf>
    <xf numFmtId="0" fontId="14" fillId="0" borderId="74" xfId="0" applyNumberFormat="1" applyFont="1" applyFill="1" applyBorder="1" applyAlignment="1" applyProtection="1">
      <alignment horizontal="left" vertical="center"/>
    </xf>
    <xf numFmtId="4" fontId="14" fillId="0" borderId="76" xfId="0" applyNumberFormat="1" applyFont="1" applyFill="1" applyBorder="1" applyAlignment="1" applyProtection="1">
      <alignment horizontal="right" vertical="center"/>
    </xf>
    <xf numFmtId="0" fontId="14" fillId="0" borderId="73" xfId="0" applyNumberFormat="1" applyFont="1" applyFill="1" applyBorder="1" applyAlignment="1" applyProtection="1">
      <alignment horizontal="right" vertical="center"/>
    </xf>
    <xf numFmtId="0" fontId="14" fillId="0" borderId="74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19100" cy="4381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9100" cy="4381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630"/>
  <sheetViews>
    <sheetView tabSelected="1" workbookViewId="0">
      <pane ySplit="11" topLeftCell="A12" activePane="bottomLeft" state="frozen"/>
      <selection pane="bottomLeft" activeCell="F16" sqref="F16"/>
    </sheetView>
  </sheetViews>
  <sheetFormatPr defaultColWidth="12.1796875" defaultRowHeight="15" customHeight="1" x14ac:dyDescent="0.35"/>
  <cols>
    <col min="1" max="1" width="3.1796875" customWidth="1"/>
    <col min="2" max="2" width="17.81640625" customWidth="1"/>
    <col min="3" max="3" width="42.81640625" customWidth="1"/>
    <col min="4" max="4" width="35.7265625" customWidth="1"/>
    <col min="5" max="5" width="9.81640625" customWidth="1"/>
    <col min="6" max="6" width="12.81640625" customWidth="1"/>
    <col min="7" max="7" width="12" customWidth="1"/>
    <col min="8" max="8" width="15.7265625" customWidth="1"/>
    <col min="9" max="11" width="11.7265625" customWidth="1"/>
    <col min="12" max="12" width="17.81640625" customWidth="1"/>
    <col min="25" max="75" width="12.1796875" hidden="1"/>
    <col min="76" max="76" width="78.54296875" hidden="1" customWidth="1"/>
    <col min="77" max="78" width="12.1796875" hidden="1"/>
  </cols>
  <sheetData>
    <row r="1" spans="1:76" ht="54.75" customHeight="1" x14ac:dyDescent="0.35">
      <c r="A1" s="77" t="s">
        <v>986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ht="14.5" x14ac:dyDescent="0.35">
      <c r="A2" s="78" t="s">
        <v>0</v>
      </c>
      <c r="B2" s="79"/>
      <c r="C2" s="87" t="s">
        <v>1</v>
      </c>
      <c r="D2" s="88"/>
      <c r="E2" s="79" t="s">
        <v>2</v>
      </c>
      <c r="F2" s="79"/>
      <c r="G2" s="99" t="s">
        <v>3</v>
      </c>
      <c r="H2" s="85" t="s">
        <v>4</v>
      </c>
      <c r="I2" s="85" t="s">
        <v>5</v>
      </c>
      <c r="J2" s="79"/>
      <c r="K2" s="79"/>
      <c r="L2" s="90"/>
    </row>
    <row r="3" spans="1:76" ht="14.5" x14ac:dyDescent="0.35">
      <c r="A3" s="80"/>
      <c r="B3" s="81"/>
      <c r="C3" s="89"/>
      <c r="D3" s="89"/>
      <c r="E3" s="81"/>
      <c r="F3" s="81"/>
      <c r="G3" s="92"/>
      <c r="H3" s="81"/>
      <c r="I3" s="81"/>
      <c r="J3" s="81"/>
      <c r="K3" s="81"/>
      <c r="L3" s="91"/>
    </row>
    <row r="4" spans="1:76" ht="14.5" x14ac:dyDescent="0.35">
      <c r="A4" s="82" t="s">
        <v>6</v>
      </c>
      <c r="B4" s="81"/>
      <c r="C4" s="86" t="s">
        <v>3</v>
      </c>
      <c r="D4" s="81"/>
      <c r="E4" s="81" t="s">
        <v>7</v>
      </c>
      <c r="F4" s="81"/>
      <c r="G4" s="92" t="s">
        <v>8</v>
      </c>
      <c r="H4" s="86" t="s">
        <v>9</v>
      </c>
      <c r="I4" s="86" t="s">
        <v>10</v>
      </c>
      <c r="J4" s="81"/>
      <c r="K4" s="81"/>
      <c r="L4" s="91"/>
    </row>
    <row r="5" spans="1:76" ht="14.5" x14ac:dyDescent="0.35">
      <c r="A5" s="80"/>
      <c r="B5" s="81"/>
      <c r="C5" s="81"/>
      <c r="D5" s="81"/>
      <c r="E5" s="81"/>
      <c r="F5" s="81"/>
      <c r="G5" s="92"/>
      <c r="H5" s="81"/>
      <c r="I5" s="81"/>
      <c r="J5" s="81"/>
      <c r="K5" s="81"/>
      <c r="L5" s="91"/>
    </row>
    <row r="6" spans="1:76" ht="14.5" x14ac:dyDescent="0.35">
      <c r="A6" s="82" t="s">
        <v>11</v>
      </c>
      <c r="B6" s="81"/>
      <c r="C6" s="86" t="s">
        <v>12</v>
      </c>
      <c r="D6" s="81"/>
      <c r="E6" s="81" t="s">
        <v>13</v>
      </c>
      <c r="F6" s="81"/>
      <c r="G6" s="92" t="s">
        <v>3</v>
      </c>
      <c r="H6" s="86" t="s">
        <v>14</v>
      </c>
      <c r="I6" s="92" t="s">
        <v>15</v>
      </c>
      <c r="J6" s="92"/>
      <c r="K6" s="92"/>
      <c r="L6" s="93"/>
    </row>
    <row r="7" spans="1:76" ht="14.5" x14ac:dyDescent="0.35">
      <c r="A7" s="80"/>
      <c r="B7" s="81"/>
      <c r="C7" s="81"/>
      <c r="D7" s="81"/>
      <c r="E7" s="81"/>
      <c r="F7" s="81"/>
      <c r="G7" s="92"/>
      <c r="H7" s="81"/>
      <c r="I7" s="92"/>
      <c r="J7" s="92"/>
      <c r="K7" s="92"/>
      <c r="L7" s="93"/>
    </row>
    <row r="8" spans="1:76" ht="14.5" x14ac:dyDescent="0.35">
      <c r="A8" s="82" t="s">
        <v>16</v>
      </c>
      <c r="B8" s="81"/>
      <c r="C8" s="86" t="s">
        <v>17</v>
      </c>
      <c r="D8" s="81"/>
      <c r="E8" s="81" t="s">
        <v>18</v>
      </c>
      <c r="F8" s="81"/>
      <c r="G8" s="92" t="s">
        <v>19</v>
      </c>
      <c r="H8" s="86" t="s">
        <v>20</v>
      </c>
      <c r="I8" s="94" t="s">
        <v>10</v>
      </c>
      <c r="J8" s="92"/>
      <c r="K8" s="92"/>
      <c r="L8" s="93"/>
    </row>
    <row r="9" spans="1:76" ht="14.5" x14ac:dyDescent="0.35">
      <c r="A9" s="83"/>
      <c r="B9" s="84"/>
      <c r="C9" s="84"/>
      <c r="D9" s="84"/>
      <c r="E9" s="84"/>
      <c r="F9" s="84"/>
      <c r="G9" s="95"/>
      <c r="H9" s="84"/>
      <c r="I9" s="95"/>
      <c r="J9" s="95"/>
      <c r="K9" s="95"/>
      <c r="L9" s="96"/>
    </row>
    <row r="10" spans="1:76" ht="14.5" x14ac:dyDescent="0.35">
      <c r="A10" s="5" t="s">
        <v>21</v>
      </c>
      <c r="B10" s="6" t="s">
        <v>22</v>
      </c>
      <c r="C10" s="97" t="s">
        <v>23</v>
      </c>
      <c r="D10" s="98"/>
      <c r="E10" s="6" t="s">
        <v>24</v>
      </c>
      <c r="F10" s="7" t="s">
        <v>25</v>
      </c>
      <c r="G10" s="8" t="s">
        <v>26</v>
      </c>
      <c r="H10" s="9" t="s">
        <v>27</v>
      </c>
      <c r="I10" s="106" t="s">
        <v>28</v>
      </c>
      <c r="J10" s="107"/>
      <c r="K10" s="108"/>
      <c r="L10" s="10" t="s">
        <v>29</v>
      </c>
      <c r="BK10" s="11" t="s">
        <v>30</v>
      </c>
      <c r="BL10" s="12" t="s">
        <v>31</v>
      </c>
      <c r="BW10" s="12" t="s">
        <v>32</v>
      </c>
    </row>
    <row r="11" spans="1:76" ht="14.5" x14ac:dyDescent="0.35">
      <c r="A11" s="13" t="s">
        <v>3</v>
      </c>
      <c r="B11" s="14" t="s">
        <v>3</v>
      </c>
      <c r="C11" s="104" t="s">
        <v>33</v>
      </c>
      <c r="D11" s="105"/>
      <c r="E11" s="14" t="s">
        <v>3</v>
      </c>
      <c r="F11" s="14" t="s">
        <v>3</v>
      </c>
      <c r="G11" s="15" t="s">
        <v>34</v>
      </c>
      <c r="H11" s="16" t="s">
        <v>35</v>
      </c>
      <c r="I11" s="17" t="s">
        <v>36</v>
      </c>
      <c r="J11" s="18" t="s">
        <v>37</v>
      </c>
      <c r="K11" s="19" t="s">
        <v>35</v>
      </c>
      <c r="L11" s="20" t="s">
        <v>38</v>
      </c>
      <c r="Z11" s="11" t="s">
        <v>39</v>
      </c>
      <c r="AA11" s="11" t="s">
        <v>40</v>
      </c>
      <c r="AB11" s="11" t="s">
        <v>41</v>
      </c>
      <c r="AC11" s="11" t="s">
        <v>42</v>
      </c>
      <c r="AD11" s="11" t="s">
        <v>43</v>
      </c>
      <c r="AE11" s="11" t="s">
        <v>44</v>
      </c>
      <c r="AF11" s="11" t="s">
        <v>45</v>
      </c>
      <c r="AG11" s="11" t="s">
        <v>46</v>
      </c>
      <c r="AH11" s="11" t="s">
        <v>47</v>
      </c>
      <c r="BH11" s="11" t="s">
        <v>48</v>
      </c>
      <c r="BI11" s="11" t="s">
        <v>49</v>
      </c>
      <c r="BJ11" s="11" t="s">
        <v>50</v>
      </c>
    </row>
    <row r="12" spans="1:76" ht="14.5" x14ac:dyDescent="0.35">
      <c r="A12" s="21" t="s">
        <v>51</v>
      </c>
      <c r="B12" s="22" t="s">
        <v>51</v>
      </c>
      <c r="C12" s="109" t="s">
        <v>52</v>
      </c>
      <c r="D12" s="110"/>
      <c r="E12" s="23" t="s">
        <v>3</v>
      </c>
      <c r="F12" s="23" t="s">
        <v>3</v>
      </c>
      <c r="G12" s="24" t="s">
        <v>3</v>
      </c>
      <c r="H12" s="25">
        <f>H13+H29+H66+H79+H92+H104+H138+H219+H237+H289+H296+H304+H345+H356+H358+H467+H587+H612+H615+H623+H625</f>
        <v>0</v>
      </c>
      <c r="I12" s="26" t="s">
        <v>51</v>
      </c>
      <c r="J12" s="26" t="s">
        <v>51</v>
      </c>
      <c r="K12" s="25">
        <f>K13+K29+K66+K79+K92+K104+K138+K219+K237+K289+K296+K304+K345+K356+K358+K467+K587+K612+K615+K623+K625</f>
        <v>128.56402831499997</v>
      </c>
      <c r="L12" s="27" t="s">
        <v>51</v>
      </c>
    </row>
    <row r="13" spans="1:76" ht="14.5" x14ac:dyDescent="0.35">
      <c r="A13" s="28" t="s">
        <v>51</v>
      </c>
      <c r="B13" s="29" t="s">
        <v>53</v>
      </c>
      <c r="C13" s="111" t="s">
        <v>54</v>
      </c>
      <c r="D13" s="112"/>
      <c r="E13" s="30" t="s">
        <v>3</v>
      </c>
      <c r="F13" s="30" t="s">
        <v>3</v>
      </c>
      <c r="G13" s="31" t="s">
        <v>3</v>
      </c>
      <c r="H13" s="1">
        <f>SUM(H14:H27)</f>
        <v>0</v>
      </c>
      <c r="I13" s="11" t="s">
        <v>51</v>
      </c>
      <c r="J13" s="11" t="s">
        <v>51</v>
      </c>
      <c r="K13" s="1">
        <f>SUM(K14:K27)</f>
        <v>4.9785999999999997E-2</v>
      </c>
      <c r="L13" s="32" t="s">
        <v>51</v>
      </c>
      <c r="AI13" s="11" t="s">
        <v>55</v>
      </c>
      <c r="AS13" s="1">
        <f>SUM(AJ14:AJ27)</f>
        <v>0</v>
      </c>
      <c r="AT13" s="1">
        <f>SUM(AK14:AK27)</f>
        <v>0</v>
      </c>
      <c r="AU13" s="1">
        <f>SUM(AL14:AL27)</f>
        <v>0</v>
      </c>
    </row>
    <row r="14" spans="1:76" ht="25" x14ac:dyDescent="0.35">
      <c r="A14" s="2" t="s">
        <v>56</v>
      </c>
      <c r="B14" s="3" t="s">
        <v>57</v>
      </c>
      <c r="C14" s="86" t="s">
        <v>58</v>
      </c>
      <c r="D14" s="81"/>
      <c r="E14" s="3" t="s">
        <v>59</v>
      </c>
      <c r="F14" s="33">
        <v>2.41</v>
      </c>
      <c r="G14" s="34">
        <v>0</v>
      </c>
      <c r="H14" s="33">
        <f>ROUND(F14*G14,2)</f>
        <v>0</v>
      </c>
      <c r="I14" s="33">
        <v>1.205E-2</v>
      </c>
      <c r="J14" s="33">
        <v>0</v>
      </c>
      <c r="K14" s="33">
        <f>F14*I14</f>
        <v>2.90405E-2</v>
      </c>
      <c r="L14" s="35" t="s">
        <v>60</v>
      </c>
      <c r="Z14" s="33">
        <f>ROUND(IF(AQ14="5",BJ14,0),2)</f>
        <v>0</v>
      </c>
      <c r="AB14" s="33">
        <f>ROUND(IF(AQ14="1",BH14,0),2)</f>
        <v>0</v>
      </c>
      <c r="AC14" s="33">
        <f>ROUND(IF(AQ14="1",BI14,0),2)</f>
        <v>0</v>
      </c>
      <c r="AD14" s="33">
        <f>ROUND(IF(AQ14="7",BH14,0),2)</f>
        <v>0</v>
      </c>
      <c r="AE14" s="33">
        <f>ROUND(IF(AQ14="7",BI14,0),2)</f>
        <v>0</v>
      </c>
      <c r="AF14" s="33">
        <f>ROUND(IF(AQ14="2",BH14,0),2)</f>
        <v>0</v>
      </c>
      <c r="AG14" s="33">
        <f>ROUND(IF(AQ14="2",BI14,0),2)</f>
        <v>0</v>
      </c>
      <c r="AH14" s="33">
        <f>ROUND(IF(AQ14="0",BJ14,0),2)</f>
        <v>0</v>
      </c>
      <c r="AI14" s="11" t="s">
        <v>55</v>
      </c>
      <c r="AJ14" s="33">
        <f>IF(AN14=0,H14,0)</f>
        <v>0</v>
      </c>
      <c r="AK14" s="33">
        <f>IF(AN14=12,H14,0)</f>
        <v>0</v>
      </c>
      <c r="AL14" s="33">
        <f>IF(AN14=21,H14,0)</f>
        <v>0</v>
      </c>
      <c r="AN14" s="33">
        <v>21</v>
      </c>
      <c r="AO14" s="33">
        <f>G14*0.351189664</f>
        <v>0</v>
      </c>
      <c r="AP14" s="33">
        <f>G14*(1-0.351189664)</f>
        <v>0</v>
      </c>
      <c r="AQ14" s="36" t="s">
        <v>56</v>
      </c>
      <c r="AV14" s="33">
        <f>ROUND(AW14+AX14,2)</f>
        <v>0</v>
      </c>
      <c r="AW14" s="33">
        <f>ROUND(F14*AO14,2)</f>
        <v>0</v>
      </c>
      <c r="AX14" s="33">
        <f>ROUND(F14*AP14,2)</f>
        <v>0</v>
      </c>
      <c r="AY14" s="36" t="s">
        <v>61</v>
      </c>
      <c r="AZ14" s="36" t="s">
        <v>62</v>
      </c>
      <c r="BA14" s="11" t="s">
        <v>63</v>
      </c>
      <c r="BB14" s="37">
        <v>100024</v>
      </c>
      <c r="BC14" s="33">
        <f>AW14+AX14</f>
        <v>0</v>
      </c>
      <c r="BD14" s="33">
        <f>G14/(100-BE14)*100</f>
        <v>0</v>
      </c>
      <c r="BE14" s="33">
        <v>0</v>
      </c>
      <c r="BF14" s="33">
        <f>K14</f>
        <v>2.90405E-2</v>
      </c>
      <c r="BH14" s="33">
        <f>F14*AO14</f>
        <v>0</v>
      </c>
      <c r="BI14" s="33">
        <f>F14*AP14</f>
        <v>0</v>
      </c>
      <c r="BJ14" s="33">
        <f>F14*G14</f>
        <v>0</v>
      </c>
      <c r="BK14" s="36" t="s">
        <v>64</v>
      </c>
      <c r="BL14" s="33">
        <v>34</v>
      </c>
      <c r="BW14" s="33">
        <v>21</v>
      </c>
      <c r="BX14" s="4" t="s">
        <v>58</v>
      </c>
    </row>
    <row r="15" spans="1:76" ht="13.5" customHeight="1" x14ac:dyDescent="0.35">
      <c r="A15" s="38"/>
      <c r="B15" s="39" t="s">
        <v>65</v>
      </c>
      <c r="C15" s="100" t="s">
        <v>66</v>
      </c>
      <c r="D15" s="101"/>
      <c r="E15" s="101"/>
      <c r="F15" s="101"/>
      <c r="G15" s="102"/>
      <c r="H15" s="101"/>
      <c r="I15" s="101"/>
      <c r="J15" s="101"/>
      <c r="K15" s="101"/>
      <c r="L15" s="103"/>
    </row>
    <row r="16" spans="1:76" ht="14.5" x14ac:dyDescent="0.35">
      <c r="A16" s="38"/>
      <c r="C16" s="41" t="s">
        <v>67</v>
      </c>
      <c r="D16" s="40" t="s">
        <v>68</v>
      </c>
      <c r="F16" s="42">
        <v>1.19</v>
      </c>
      <c r="L16" s="43"/>
    </row>
    <row r="17" spans="1:76" ht="14.5" x14ac:dyDescent="0.35">
      <c r="A17" s="38"/>
      <c r="C17" s="41" t="s">
        <v>69</v>
      </c>
      <c r="D17" s="40" t="s">
        <v>70</v>
      </c>
      <c r="F17" s="42">
        <v>0.45</v>
      </c>
      <c r="L17" s="43"/>
    </row>
    <row r="18" spans="1:76" ht="14.5" x14ac:dyDescent="0.35">
      <c r="A18" s="38"/>
      <c r="C18" s="41" t="s">
        <v>71</v>
      </c>
      <c r="D18" s="40" t="s">
        <v>72</v>
      </c>
      <c r="F18" s="42">
        <v>0.77</v>
      </c>
      <c r="L18" s="43"/>
    </row>
    <row r="19" spans="1:76" ht="14.5" x14ac:dyDescent="0.35">
      <c r="A19" s="2" t="s">
        <v>73</v>
      </c>
      <c r="B19" s="3" t="s">
        <v>74</v>
      </c>
      <c r="C19" s="86" t="s">
        <v>75</v>
      </c>
      <c r="D19" s="81"/>
      <c r="E19" s="3" t="s">
        <v>59</v>
      </c>
      <c r="F19" s="33">
        <v>2.41</v>
      </c>
      <c r="G19" s="34">
        <v>0</v>
      </c>
      <c r="H19" s="33">
        <f>ROUND(F19*G19,2)</f>
        <v>0</v>
      </c>
      <c r="I19" s="33">
        <v>0</v>
      </c>
      <c r="J19" s="33">
        <v>0</v>
      </c>
      <c r="K19" s="33">
        <f>F19*I19</f>
        <v>0</v>
      </c>
      <c r="L19" s="35" t="s">
        <v>60</v>
      </c>
      <c r="Z19" s="33">
        <f>ROUND(IF(AQ19="5",BJ19,0),2)</f>
        <v>0</v>
      </c>
      <c r="AB19" s="33">
        <f>ROUND(IF(AQ19="1",BH19,0),2)</f>
        <v>0</v>
      </c>
      <c r="AC19" s="33">
        <f>ROUND(IF(AQ19="1",BI19,0),2)</f>
        <v>0</v>
      </c>
      <c r="AD19" s="33">
        <f>ROUND(IF(AQ19="7",BH19,0),2)</f>
        <v>0</v>
      </c>
      <c r="AE19" s="33">
        <f>ROUND(IF(AQ19="7",BI19,0),2)</f>
        <v>0</v>
      </c>
      <c r="AF19" s="33">
        <f>ROUND(IF(AQ19="2",BH19,0),2)</f>
        <v>0</v>
      </c>
      <c r="AG19" s="33">
        <f>ROUND(IF(AQ19="2",BI19,0),2)</f>
        <v>0</v>
      </c>
      <c r="AH19" s="33">
        <f>ROUND(IF(AQ19="0",BJ19,0),2)</f>
        <v>0</v>
      </c>
      <c r="AI19" s="11" t="s">
        <v>55</v>
      </c>
      <c r="AJ19" s="33">
        <f>IF(AN19=0,H19,0)</f>
        <v>0</v>
      </c>
      <c r="AK19" s="33">
        <f>IF(AN19=12,H19,0)</f>
        <v>0</v>
      </c>
      <c r="AL19" s="33">
        <f>IF(AN19=21,H19,0)</f>
        <v>0</v>
      </c>
      <c r="AN19" s="33">
        <v>21</v>
      </c>
      <c r="AO19" s="33">
        <f>G19*0</f>
        <v>0</v>
      </c>
      <c r="AP19" s="33">
        <f>G19*(1-0)</f>
        <v>0</v>
      </c>
      <c r="AQ19" s="36" t="s">
        <v>56</v>
      </c>
      <c r="AV19" s="33">
        <f>ROUND(AW19+AX19,2)</f>
        <v>0</v>
      </c>
      <c r="AW19" s="33">
        <f>ROUND(F19*AO19,2)</f>
        <v>0</v>
      </c>
      <c r="AX19" s="33">
        <f>ROUND(F19*AP19,2)</f>
        <v>0</v>
      </c>
      <c r="AY19" s="36" t="s">
        <v>61</v>
      </c>
      <c r="AZ19" s="36" t="s">
        <v>62</v>
      </c>
      <c r="BA19" s="11" t="s">
        <v>63</v>
      </c>
      <c r="BB19" s="37">
        <v>100024</v>
      </c>
      <c r="BC19" s="33">
        <f>AW19+AX19</f>
        <v>0</v>
      </c>
      <c r="BD19" s="33">
        <f>G19/(100-BE19)*100</f>
        <v>0</v>
      </c>
      <c r="BE19" s="33">
        <v>0</v>
      </c>
      <c r="BF19" s="33">
        <f>K19</f>
        <v>0</v>
      </c>
      <c r="BH19" s="33">
        <f>F19*AO19</f>
        <v>0</v>
      </c>
      <c r="BI19" s="33">
        <f>F19*AP19</f>
        <v>0</v>
      </c>
      <c r="BJ19" s="33">
        <f>F19*G19</f>
        <v>0</v>
      </c>
      <c r="BK19" s="36" t="s">
        <v>64</v>
      </c>
      <c r="BL19" s="33">
        <v>34</v>
      </c>
      <c r="BW19" s="33">
        <v>21</v>
      </c>
      <c r="BX19" s="4" t="s">
        <v>75</v>
      </c>
    </row>
    <row r="20" spans="1:76" ht="13.5" customHeight="1" x14ac:dyDescent="0.35">
      <c r="A20" s="38"/>
      <c r="B20" s="39" t="s">
        <v>65</v>
      </c>
      <c r="C20" s="100" t="s">
        <v>76</v>
      </c>
      <c r="D20" s="101"/>
      <c r="E20" s="101"/>
      <c r="F20" s="101"/>
      <c r="G20" s="102"/>
      <c r="H20" s="101"/>
      <c r="I20" s="101"/>
      <c r="J20" s="101"/>
      <c r="K20" s="101"/>
      <c r="L20" s="103"/>
    </row>
    <row r="21" spans="1:76" ht="14.5" x14ac:dyDescent="0.35">
      <c r="A21" s="38"/>
      <c r="C21" s="41" t="s">
        <v>77</v>
      </c>
      <c r="D21" s="40" t="s">
        <v>78</v>
      </c>
      <c r="F21" s="42">
        <v>2.41</v>
      </c>
      <c r="L21" s="43"/>
    </row>
    <row r="22" spans="1:76" ht="25" x14ac:dyDescent="0.35">
      <c r="A22" s="2" t="s">
        <v>79</v>
      </c>
      <c r="B22" s="3" t="s">
        <v>80</v>
      </c>
      <c r="C22" s="86" t="s">
        <v>81</v>
      </c>
      <c r="D22" s="81"/>
      <c r="E22" s="3" t="s">
        <v>59</v>
      </c>
      <c r="F22" s="33">
        <v>1.6225000000000001</v>
      </c>
      <c r="G22" s="34">
        <v>0</v>
      </c>
      <c r="H22" s="33">
        <f>ROUND(F22*G22,2)</f>
        <v>0</v>
      </c>
      <c r="I22" s="33">
        <v>1.18E-2</v>
      </c>
      <c r="J22" s="33">
        <v>0</v>
      </c>
      <c r="K22" s="33">
        <f>F22*I22</f>
        <v>1.9145499999999999E-2</v>
      </c>
      <c r="L22" s="35" t="s">
        <v>60</v>
      </c>
      <c r="Z22" s="33">
        <f>ROUND(IF(AQ22="5",BJ22,0),2)</f>
        <v>0</v>
      </c>
      <c r="AB22" s="33">
        <f>ROUND(IF(AQ22="1",BH22,0),2)</f>
        <v>0</v>
      </c>
      <c r="AC22" s="33">
        <f>ROUND(IF(AQ22="1",BI22,0),2)</f>
        <v>0</v>
      </c>
      <c r="AD22" s="33">
        <f>ROUND(IF(AQ22="7",BH22,0),2)</f>
        <v>0</v>
      </c>
      <c r="AE22" s="33">
        <f>ROUND(IF(AQ22="7",BI22,0),2)</f>
        <v>0</v>
      </c>
      <c r="AF22" s="33">
        <f>ROUND(IF(AQ22="2",BH22,0),2)</f>
        <v>0</v>
      </c>
      <c r="AG22" s="33">
        <f>ROUND(IF(AQ22="2",BI22,0),2)</f>
        <v>0</v>
      </c>
      <c r="AH22" s="33">
        <f>ROUND(IF(AQ22="0",BJ22,0),2)</f>
        <v>0</v>
      </c>
      <c r="AI22" s="11" t="s">
        <v>55</v>
      </c>
      <c r="AJ22" s="33">
        <f>IF(AN22=0,H22,0)</f>
        <v>0</v>
      </c>
      <c r="AK22" s="33">
        <f>IF(AN22=12,H22,0)</f>
        <v>0</v>
      </c>
      <c r="AL22" s="33">
        <f>IF(AN22=21,H22,0)</f>
        <v>0</v>
      </c>
      <c r="AN22" s="33">
        <v>21</v>
      </c>
      <c r="AO22" s="33">
        <f>G22*0.34468231</f>
        <v>0</v>
      </c>
      <c r="AP22" s="33">
        <f>G22*(1-0.34468231)</f>
        <v>0</v>
      </c>
      <c r="AQ22" s="36" t="s">
        <v>56</v>
      </c>
      <c r="AV22" s="33">
        <f>ROUND(AW22+AX22,2)</f>
        <v>0</v>
      </c>
      <c r="AW22" s="33">
        <f>ROUND(F22*AO22,2)</f>
        <v>0</v>
      </c>
      <c r="AX22" s="33">
        <f>ROUND(F22*AP22,2)</f>
        <v>0</v>
      </c>
      <c r="AY22" s="36" t="s">
        <v>61</v>
      </c>
      <c r="AZ22" s="36" t="s">
        <v>62</v>
      </c>
      <c r="BA22" s="11" t="s">
        <v>63</v>
      </c>
      <c r="BB22" s="37">
        <v>100024</v>
      </c>
      <c r="BC22" s="33">
        <f>AW22+AX22</f>
        <v>0</v>
      </c>
      <c r="BD22" s="33">
        <f>G22/(100-BE22)*100</f>
        <v>0</v>
      </c>
      <c r="BE22" s="33">
        <v>0</v>
      </c>
      <c r="BF22" s="33">
        <f>K22</f>
        <v>1.9145499999999999E-2</v>
      </c>
      <c r="BH22" s="33">
        <f>F22*AO22</f>
        <v>0</v>
      </c>
      <c r="BI22" s="33">
        <f>F22*AP22</f>
        <v>0</v>
      </c>
      <c r="BJ22" s="33">
        <f>F22*G22</f>
        <v>0</v>
      </c>
      <c r="BK22" s="36" t="s">
        <v>64</v>
      </c>
      <c r="BL22" s="33">
        <v>34</v>
      </c>
      <c r="BW22" s="33">
        <v>21</v>
      </c>
      <c r="BX22" s="4" t="s">
        <v>81</v>
      </c>
    </row>
    <row r="23" spans="1:76" ht="14.5" x14ac:dyDescent="0.35">
      <c r="A23" s="38"/>
      <c r="C23" s="41" t="s">
        <v>82</v>
      </c>
      <c r="D23" s="40" t="s">
        <v>83</v>
      </c>
      <c r="F23" s="42">
        <v>1.6225000000000001</v>
      </c>
      <c r="L23" s="43"/>
    </row>
    <row r="24" spans="1:76" ht="14.5" x14ac:dyDescent="0.35">
      <c r="A24" s="2" t="s">
        <v>84</v>
      </c>
      <c r="B24" s="3" t="s">
        <v>85</v>
      </c>
      <c r="C24" s="86" t="s">
        <v>86</v>
      </c>
      <c r="D24" s="81"/>
      <c r="E24" s="3" t="s">
        <v>59</v>
      </c>
      <c r="F24" s="33">
        <v>1.6225000000000001</v>
      </c>
      <c r="G24" s="34">
        <v>0</v>
      </c>
      <c r="H24" s="33">
        <f>ROUND(F24*G24,2)</f>
        <v>0</v>
      </c>
      <c r="I24" s="33">
        <v>0</v>
      </c>
      <c r="J24" s="33">
        <v>0</v>
      </c>
      <c r="K24" s="33">
        <f>F24*I24</f>
        <v>0</v>
      </c>
      <c r="L24" s="35" t="s">
        <v>60</v>
      </c>
      <c r="Z24" s="33">
        <f>ROUND(IF(AQ24="5",BJ24,0),2)</f>
        <v>0</v>
      </c>
      <c r="AB24" s="33">
        <f>ROUND(IF(AQ24="1",BH24,0),2)</f>
        <v>0</v>
      </c>
      <c r="AC24" s="33">
        <f>ROUND(IF(AQ24="1",BI24,0),2)</f>
        <v>0</v>
      </c>
      <c r="AD24" s="33">
        <f>ROUND(IF(AQ24="7",BH24,0),2)</f>
        <v>0</v>
      </c>
      <c r="AE24" s="33">
        <f>ROUND(IF(AQ24="7",BI24,0),2)</f>
        <v>0</v>
      </c>
      <c r="AF24" s="33">
        <f>ROUND(IF(AQ24="2",BH24,0),2)</f>
        <v>0</v>
      </c>
      <c r="AG24" s="33">
        <f>ROUND(IF(AQ24="2",BI24,0),2)</f>
        <v>0</v>
      </c>
      <c r="AH24" s="33">
        <f>ROUND(IF(AQ24="0",BJ24,0),2)</f>
        <v>0</v>
      </c>
      <c r="AI24" s="11" t="s">
        <v>55</v>
      </c>
      <c r="AJ24" s="33">
        <f>IF(AN24=0,H24,0)</f>
        <v>0</v>
      </c>
      <c r="AK24" s="33">
        <f>IF(AN24=12,H24,0)</f>
        <v>0</v>
      </c>
      <c r="AL24" s="33">
        <f>IF(AN24=21,H24,0)</f>
        <v>0</v>
      </c>
      <c r="AN24" s="33">
        <v>21</v>
      </c>
      <c r="AO24" s="33">
        <f>G24*0</f>
        <v>0</v>
      </c>
      <c r="AP24" s="33">
        <f>G24*(1-0)</f>
        <v>0</v>
      </c>
      <c r="AQ24" s="36" t="s">
        <v>56</v>
      </c>
      <c r="AV24" s="33">
        <f>ROUND(AW24+AX24,2)</f>
        <v>0</v>
      </c>
      <c r="AW24" s="33">
        <f>ROUND(F24*AO24,2)</f>
        <v>0</v>
      </c>
      <c r="AX24" s="33">
        <f>ROUND(F24*AP24,2)</f>
        <v>0</v>
      </c>
      <c r="AY24" s="36" t="s">
        <v>61</v>
      </c>
      <c r="AZ24" s="36" t="s">
        <v>62</v>
      </c>
      <c r="BA24" s="11" t="s">
        <v>63</v>
      </c>
      <c r="BB24" s="37">
        <v>100024</v>
      </c>
      <c r="BC24" s="33">
        <f>AW24+AX24</f>
        <v>0</v>
      </c>
      <c r="BD24" s="33">
        <f>G24/(100-BE24)*100</f>
        <v>0</v>
      </c>
      <c r="BE24" s="33">
        <v>0</v>
      </c>
      <c r="BF24" s="33">
        <f>K24</f>
        <v>0</v>
      </c>
      <c r="BH24" s="33">
        <f>F24*AO24</f>
        <v>0</v>
      </c>
      <c r="BI24" s="33">
        <f>F24*AP24</f>
        <v>0</v>
      </c>
      <c r="BJ24" s="33">
        <f>F24*G24</f>
        <v>0</v>
      </c>
      <c r="BK24" s="36" t="s">
        <v>64</v>
      </c>
      <c r="BL24" s="33">
        <v>34</v>
      </c>
      <c r="BW24" s="33">
        <v>21</v>
      </c>
      <c r="BX24" s="4" t="s">
        <v>86</v>
      </c>
    </row>
    <row r="25" spans="1:76" ht="13.5" customHeight="1" x14ac:dyDescent="0.35">
      <c r="A25" s="38"/>
      <c r="B25" s="39" t="s">
        <v>65</v>
      </c>
      <c r="C25" s="100" t="s">
        <v>87</v>
      </c>
      <c r="D25" s="101"/>
      <c r="E25" s="101"/>
      <c r="F25" s="101"/>
      <c r="G25" s="102"/>
      <c r="H25" s="101"/>
      <c r="I25" s="101"/>
      <c r="J25" s="101"/>
      <c r="K25" s="101"/>
      <c r="L25" s="103"/>
    </row>
    <row r="26" spans="1:76" ht="14.5" x14ac:dyDescent="0.35">
      <c r="A26" s="2" t="s">
        <v>88</v>
      </c>
      <c r="B26" s="3" t="s">
        <v>89</v>
      </c>
      <c r="C26" s="86" t="s">
        <v>90</v>
      </c>
      <c r="D26" s="81"/>
      <c r="E26" s="3" t="s">
        <v>91</v>
      </c>
      <c r="F26" s="33">
        <v>0</v>
      </c>
      <c r="G26" s="34">
        <v>0</v>
      </c>
      <c r="H26" s="33">
        <f>ROUND(F26*G26,2)</f>
        <v>0</v>
      </c>
      <c r="I26" s="33">
        <v>1.6000000000000001E-4</v>
      </c>
      <c r="J26" s="33">
        <v>0</v>
      </c>
      <c r="K26" s="33">
        <f>F26*I26</f>
        <v>0</v>
      </c>
      <c r="L26" s="35" t="s">
        <v>60</v>
      </c>
      <c r="Z26" s="33">
        <f>ROUND(IF(AQ26="5",BJ26,0),2)</f>
        <v>0</v>
      </c>
      <c r="AB26" s="33">
        <f>ROUND(IF(AQ26="1",BH26,0),2)</f>
        <v>0</v>
      </c>
      <c r="AC26" s="33">
        <f>ROUND(IF(AQ26="1",BI26,0),2)</f>
        <v>0</v>
      </c>
      <c r="AD26" s="33">
        <f>ROUND(IF(AQ26="7",BH26,0),2)</f>
        <v>0</v>
      </c>
      <c r="AE26" s="33">
        <f>ROUND(IF(AQ26="7",BI26,0),2)</f>
        <v>0</v>
      </c>
      <c r="AF26" s="33">
        <f>ROUND(IF(AQ26="2",BH26,0),2)</f>
        <v>0</v>
      </c>
      <c r="AG26" s="33">
        <f>ROUND(IF(AQ26="2",BI26,0),2)</f>
        <v>0</v>
      </c>
      <c r="AH26" s="33">
        <f>ROUND(IF(AQ26="0",BJ26,0),2)</f>
        <v>0</v>
      </c>
      <c r="AI26" s="11" t="s">
        <v>55</v>
      </c>
      <c r="AJ26" s="33">
        <f>IF(AN26=0,H26,0)</f>
        <v>0</v>
      </c>
      <c r="AK26" s="33">
        <f>IF(AN26=12,H26,0)</f>
        <v>0</v>
      </c>
      <c r="AL26" s="33">
        <f>IF(AN26=21,H26,0)</f>
        <v>0</v>
      </c>
      <c r="AN26" s="33">
        <v>21</v>
      </c>
      <c r="AO26" s="33">
        <f>G26*0</f>
        <v>0</v>
      </c>
      <c r="AP26" s="33">
        <f>G26*(1-0)</f>
        <v>0</v>
      </c>
      <c r="AQ26" s="36" t="s">
        <v>56</v>
      </c>
      <c r="AV26" s="33">
        <f>ROUND(AW26+AX26,2)</f>
        <v>0</v>
      </c>
      <c r="AW26" s="33">
        <f>ROUND(F26*AO26,2)</f>
        <v>0</v>
      </c>
      <c r="AX26" s="33">
        <f>ROUND(F26*AP26,2)</f>
        <v>0</v>
      </c>
      <c r="AY26" s="36" t="s">
        <v>61</v>
      </c>
      <c r="AZ26" s="36" t="s">
        <v>62</v>
      </c>
      <c r="BA26" s="11" t="s">
        <v>63</v>
      </c>
      <c r="BB26" s="37">
        <v>100024</v>
      </c>
      <c r="BC26" s="33">
        <f>AW26+AX26</f>
        <v>0</v>
      </c>
      <c r="BD26" s="33">
        <f>G26/(100-BE26)*100</f>
        <v>0</v>
      </c>
      <c r="BE26" s="33">
        <v>0</v>
      </c>
      <c r="BF26" s="33">
        <f>K26</f>
        <v>0</v>
      </c>
      <c r="BH26" s="33">
        <f>F26*AO26</f>
        <v>0</v>
      </c>
      <c r="BI26" s="33">
        <f>F26*AP26</f>
        <v>0</v>
      </c>
      <c r="BJ26" s="33">
        <f>F26*G26</f>
        <v>0</v>
      </c>
      <c r="BK26" s="36" t="s">
        <v>64</v>
      </c>
      <c r="BL26" s="33">
        <v>34</v>
      </c>
      <c r="BW26" s="33">
        <v>21</v>
      </c>
      <c r="BX26" s="4" t="s">
        <v>90</v>
      </c>
    </row>
    <row r="27" spans="1:76" ht="14.5" x14ac:dyDescent="0.35">
      <c r="A27" s="44" t="s">
        <v>92</v>
      </c>
      <c r="B27" s="45" t="s">
        <v>93</v>
      </c>
      <c r="C27" s="113" t="s">
        <v>94</v>
      </c>
      <c r="D27" s="114"/>
      <c r="E27" s="45" t="s">
        <v>91</v>
      </c>
      <c r="F27" s="47">
        <v>1</v>
      </c>
      <c r="G27" s="48">
        <v>0</v>
      </c>
      <c r="H27" s="47">
        <f>ROUND(F27*G27,2)</f>
        <v>0</v>
      </c>
      <c r="I27" s="47">
        <v>1.6000000000000001E-3</v>
      </c>
      <c r="J27" s="47">
        <v>0</v>
      </c>
      <c r="K27" s="47">
        <f>F27*I27</f>
        <v>1.6000000000000001E-3</v>
      </c>
      <c r="L27" s="49" t="s">
        <v>60</v>
      </c>
      <c r="Z27" s="33">
        <f>ROUND(IF(AQ27="5",BJ27,0),2)</f>
        <v>0</v>
      </c>
      <c r="AB27" s="33">
        <f>ROUND(IF(AQ27="1",BH27,0),2)</f>
        <v>0</v>
      </c>
      <c r="AC27" s="33">
        <f>ROUND(IF(AQ27="1",BI27,0),2)</f>
        <v>0</v>
      </c>
      <c r="AD27" s="33">
        <f>ROUND(IF(AQ27="7",BH27,0),2)</f>
        <v>0</v>
      </c>
      <c r="AE27" s="33">
        <f>ROUND(IF(AQ27="7",BI27,0),2)</f>
        <v>0</v>
      </c>
      <c r="AF27" s="33">
        <f>ROUND(IF(AQ27="2",BH27,0),2)</f>
        <v>0</v>
      </c>
      <c r="AG27" s="33">
        <f>ROUND(IF(AQ27="2",BI27,0),2)</f>
        <v>0</v>
      </c>
      <c r="AH27" s="33">
        <f>ROUND(IF(AQ27="0",BJ27,0),2)</f>
        <v>0</v>
      </c>
      <c r="AI27" s="11" t="s">
        <v>55</v>
      </c>
      <c r="AJ27" s="47">
        <f>IF(AN27=0,H27,0)</f>
        <v>0</v>
      </c>
      <c r="AK27" s="47">
        <f>IF(AN27=12,H27,0)</f>
        <v>0</v>
      </c>
      <c r="AL27" s="47">
        <f>IF(AN27=21,H27,0)</f>
        <v>0</v>
      </c>
      <c r="AN27" s="33">
        <v>21</v>
      </c>
      <c r="AO27" s="33">
        <f>G27*1</f>
        <v>0</v>
      </c>
      <c r="AP27" s="33">
        <f>G27*(1-1)</f>
        <v>0</v>
      </c>
      <c r="AQ27" s="50" t="s">
        <v>56</v>
      </c>
      <c r="AV27" s="33">
        <f>ROUND(AW27+AX27,2)</f>
        <v>0</v>
      </c>
      <c r="AW27" s="33">
        <f>ROUND(F27*AO27,2)</f>
        <v>0</v>
      </c>
      <c r="AX27" s="33">
        <f>ROUND(F27*AP27,2)</f>
        <v>0</v>
      </c>
      <c r="AY27" s="36" t="s">
        <v>61</v>
      </c>
      <c r="AZ27" s="36" t="s">
        <v>62</v>
      </c>
      <c r="BA27" s="11" t="s">
        <v>63</v>
      </c>
      <c r="BC27" s="33">
        <f>AW27+AX27</f>
        <v>0</v>
      </c>
      <c r="BD27" s="33">
        <f>G27/(100-BE27)*100</f>
        <v>0</v>
      </c>
      <c r="BE27" s="33">
        <v>0</v>
      </c>
      <c r="BF27" s="33">
        <f>K27</f>
        <v>1.6000000000000001E-3</v>
      </c>
      <c r="BH27" s="47">
        <f>F27*AO27</f>
        <v>0</v>
      </c>
      <c r="BI27" s="47">
        <f>F27*AP27</f>
        <v>0</v>
      </c>
      <c r="BJ27" s="47">
        <f>F27*G27</f>
        <v>0</v>
      </c>
      <c r="BK27" s="50" t="s">
        <v>95</v>
      </c>
      <c r="BL27" s="33">
        <v>34</v>
      </c>
      <c r="BW27" s="33">
        <v>21</v>
      </c>
      <c r="BX27" s="46" t="s">
        <v>94</v>
      </c>
    </row>
    <row r="28" spans="1:76" ht="14.5" x14ac:dyDescent="0.35">
      <c r="A28" s="38"/>
      <c r="C28" s="41" t="s">
        <v>56</v>
      </c>
      <c r="D28" s="40" t="s">
        <v>96</v>
      </c>
      <c r="F28" s="42">
        <v>1</v>
      </c>
      <c r="L28" s="43"/>
    </row>
    <row r="29" spans="1:76" ht="14.5" x14ac:dyDescent="0.35">
      <c r="A29" s="28" t="s">
        <v>51</v>
      </c>
      <c r="B29" s="29" t="s">
        <v>97</v>
      </c>
      <c r="C29" s="111" t="s">
        <v>98</v>
      </c>
      <c r="D29" s="112"/>
      <c r="E29" s="30" t="s">
        <v>3</v>
      </c>
      <c r="F29" s="30" t="s">
        <v>3</v>
      </c>
      <c r="G29" s="31" t="s">
        <v>3</v>
      </c>
      <c r="H29" s="1">
        <f>SUM(H30:H60)</f>
        <v>0</v>
      </c>
      <c r="I29" s="11" t="s">
        <v>51</v>
      </c>
      <c r="J29" s="11" t="s">
        <v>51</v>
      </c>
      <c r="K29" s="1">
        <f>SUM(K30:K60)</f>
        <v>4.0261807999999997</v>
      </c>
      <c r="L29" s="32" t="s">
        <v>51</v>
      </c>
      <c r="AI29" s="11" t="s">
        <v>55</v>
      </c>
      <c r="AS29" s="1">
        <f>SUM(AJ30:AJ60)</f>
        <v>0</v>
      </c>
      <c r="AT29" s="1">
        <f>SUM(AK30:AK60)</f>
        <v>0</v>
      </c>
      <c r="AU29" s="1">
        <f>SUM(AL30:AL60)</f>
        <v>0</v>
      </c>
    </row>
    <row r="30" spans="1:76" ht="25" x14ac:dyDescent="0.35">
      <c r="A30" s="2" t="s">
        <v>99</v>
      </c>
      <c r="B30" s="3" t="s">
        <v>100</v>
      </c>
      <c r="C30" s="86" t="s">
        <v>101</v>
      </c>
      <c r="D30" s="81"/>
      <c r="E30" s="3" t="s">
        <v>59</v>
      </c>
      <c r="F30" s="33">
        <v>161.28</v>
      </c>
      <c r="G30" s="34">
        <v>0</v>
      </c>
      <c r="H30" s="33">
        <f>ROUND(F30*G30,2)</f>
        <v>0</v>
      </c>
      <c r="I30" s="33">
        <v>1.042E-2</v>
      </c>
      <c r="J30" s="33">
        <v>0</v>
      </c>
      <c r="K30" s="33">
        <f>F30*I30</f>
        <v>1.6805376000000001</v>
      </c>
      <c r="L30" s="35" t="s">
        <v>60</v>
      </c>
      <c r="Z30" s="33">
        <f>ROUND(IF(AQ30="5",BJ30,0),2)</f>
        <v>0</v>
      </c>
      <c r="AB30" s="33">
        <f>ROUND(IF(AQ30="1",BH30,0),2)</f>
        <v>0</v>
      </c>
      <c r="AC30" s="33">
        <f>ROUND(IF(AQ30="1",BI30,0),2)</f>
        <v>0</v>
      </c>
      <c r="AD30" s="33">
        <f>ROUND(IF(AQ30="7",BH30,0),2)</f>
        <v>0</v>
      </c>
      <c r="AE30" s="33">
        <f>ROUND(IF(AQ30="7",BI30,0),2)</f>
        <v>0</v>
      </c>
      <c r="AF30" s="33">
        <f>ROUND(IF(AQ30="2",BH30,0),2)</f>
        <v>0</v>
      </c>
      <c r="AG30" s="33">
        <f>ROUND(IF(AQ30="2",BI30,0),2)</f>
        <v>0</v>
      </c>
      <c r="AH30" s="33">
        <f>ROUND(IF(AQ30="0",BJ30,0),2)</f>
        <v>0</v>
      </c>
      <c r="AI30" s="11" t="s">
        <v>55</v>
      </c>
      <c r="AJ30" s="33">
        <f>IF(AN30=0,H30,0)</f>
        <v>0</v>
      </c>
      <c r="AK30" s="33">
        <f>IF(AN30=12,H30,0)</f>
        <v>0</v>
      </c>
      <c r="AL30" s="33">
        <f>IF(AN30=21,H30,0)</f>
        <v>0</v>
      </c>
      <c r="AN30" s="33">
        <v>21</v>
      </c>
      <c r="AO30" s="33">
        <f>G30*0.777169391</f>
        <v>0</v>
      </c>
      <c r="AP30" s="33">
        <f>G30*(1-0.777169391)</f>
        <v>0</v>
      </c>
      <c r="AQ30" s="36" t="s">
        <v>56</v>
      </c>
      <c r="AV30" s="33">
        <f>ROUND(AW30+AX30,2)</f>
        <v>0</v>
      </c>
      <c r="AW30" s="33">
        <f>ROUND(F30*AO30,2)</f>
        <v>0</v>
      </c>
      <c r="AX30" s="33">
        <f>ROUND(F30*AP30,2)</f>
        <v>0</v>
      </c>
      <c r="AY30" s="36" t="s">
        <v>102</v>
      </c>
      <c r="AZ30" s="36" t="s">
        <v>103</v>
      </c>
      <c r="BA30" s="11" t="s">
        <v>63</v>
      </c>
      <c r="BB30" s="37">
        <v>100003</v>
      </c>
      <c r="BC30" s="33">
        <f>AW30+AX30</f>
        <v>0</v>
      </c>
      <c r="BD30" s="33">
        <f>G30/(100-BE30)*100</f>
        <v>0</v>
      </c>
      <c r="BE30" s="33">
        <v>0</v>
      </c>
      <c r="BF30" s="33">
        <f>K30</f>
        <v>1.6805376000000001</v>
      </c>
      <c r="BH30" s="33">
        <f>F30*AO30</f>
        <v>0</v>
      </c>
      <c r="BI30" s="33">
        <f>F30*AP30</f>
        <v>0</v>
      </c>
      <c r="BJ30" s="33">
        <f>F30*G30</f>
        <v>0</v>
      </c>
      <c r="BK30" s="36" t="s">
        <v>64</v>
      </c>
      <c r="BL30" s="33">
        <v>41</v>
      </c>
      <c r="BW30" s="33">
        <v>21</v>
      </c>
      <c r="BX30" s="4" t="s">
        <v>101</v>
      </c>
    </row>
    <row r="31" spans="1:76" ht="13.5" customHeight="1" x14ac:dyDescent="0.35">
      <c r="A31" s="38"/>
      <c r="B31" s="39" t="s">
        <v>65</v>
      </c>
      <c r="C31" s="100" t="s">
        <v>104</v>
      </c>
      <c r="D31" s="101"/>
      <c r="E31" s="101"/>
      <c r="F31" s="101"/>
      <c r="G31" s="102"/>
      <c r="H31" s="101"/>
      <c r="I31" s="101"/>
      <c r="J31" s="101"/>
      <c r="K31" s="101"/>
      <c r="L31" s="103"/>
    </row>
    <row r="32" spans="1:76" ht="14.5" x14ac:dyDescent="0.35">
      <c r="A32" s="38"/>
      <c r="C32" s="41" t="s">
        <v>105</v>
      </c>
      <c r="D32" s="40" t="s">
        <v>106</v>
      </c>
      <c r="F32" s="42">
        <v>40.32</v>
      </c>
      <c r="L32" s="43"/>
    </row>
    <row r="33" spans="1:76" ht="14.5" x14ac:dyDescent="0.35">
      <c r="A33" s="38"/>
      <c r="C33" s="41" t="s">
        <v>105</v>
      </c>
      <c r="D33" s="40" t="s">
        <v>107</v>
      </c>
      <c r="F33" s="42">
        <v>40.32</v>
      </c>
      <c r="L33" s="43"/>
    </row>
    <row r="34" spans="1:76" ht="14.5" x14ac:dyDescent="0.35">
      <c r="A34" s="38"/>
      <c r="C34" s="41" t="s">
        <v>105</v>
      </c>
      <c r="D34" s="40" t="s">
        <v>108</v>
      </c>
      <c r="F34" s="42">
        <v>40.32</v>
      </c>
      <c r="L34" s="43"/>
    </row>
    <row r="35" spans="1:76" ht="14.5" x14ac:dyDescent="0.35">
      <c r="A35" s="38"/>
      <c r="C35" s="41" t="s">
        <v>105</v>
      </c>
      <c r="D35" s="40" t="s">
        <v>109</v>
      </c>
      <c r="F35" s="42">
        <v>40.32</v>
      </c>
      <c r="L35" s="43"/>
    </row>
    <row r="36" spans="1:76" ht="14.5" x14ac:dyDescent="0.35">
      <c r="A36" s="38"/>
      <c r="C36" s="41" t="s">
        <v>110</v>
      </c>
      <c r="D36" s="40" t="s">
        <v>111</v>
      </c>
      <c r="F36" s="42">
        <v>0</v>
      </c>
      <c r="L36" s="43"/>
    </row>
    <row r="37" spans="1:76" ht="14.5" x14ac:dyDescent="0.35">
      <c r="A37" s="2" t="s">
        <v>112</v>
      </c>
      <c r="B37" s="3" t="s">
        <v>113</v>
      </c>
      <c r="C37" s="86" t="s">
        <v>114</v>
      </c>
      <c r="D37" s="81"/>
      <c r="E37" s="3" t="s">
        <v>115</v>
      </c>
      <c r="F37" s="33">
        <v>233.8</v>
      </c>
      <c r="G37" s="34">
        <v>0</v>
      </c>
      <c r="H37" s="33">
        <f>ROUND(F37*G37,2)</f>
        <v>0</v>
      </c>
      <c r="I37" s="33">
        <v>0</v>
      </c>
      <c r="J37" s="33">
        <v>0</v>
      </c>
      <c r="K37" s="33">
        <f>F37*I37</f>
        <v>0</v>
      </c>
      <c r="L37" s="35" t="s">
        <v>60</v>
      </c>
      <c r="Z37" s="33">
        <f>ROUND(IF(AQ37="5",BJ37,0),2)</f>
        <v>0</v>
      </c>
      <c r="AB37" s="33">
        <f>ROUND(IF(AQ37="1",BH37,0),2)</f>
        <v>0</v>
      </c>
      <c r="AC37" s="33">
        <f>ROUND(IF(AQ37="1",BI37,0),2)</f>
        <v>0</v>
      </c>
      <c r="AD37" s="33">
        <f>ROUND(IF(AQ37="7",BH37,0),2)</f>
        <v>0</v>
      </c>
      <c r="AE37" s="33">
        <f>ROUND(IF(AQ37="7",BI37,0),2)</f>
        <v>0</v>
      </c>
      <c r="AF37" s="33">
        <f>ROUND(IF(AQ37="2",BH37,0),2)</f>
        <v>0</v>
      </c>
      <c r="AG37" s="33">
        <f>ROUND(IF(AQ37="2",BI37,0),2)</f>
        <v>0</v>
      </c>
      <c r="AH37" s="33">
        <f>ROUND(IF(AQ37="0",BJ37,0),2)</f>
        <v>0</v>
      </c>
      <c r="AI37" s="11" t="s">
        <v>55</v>
      </c>
      <c r="AJ37" s="33">
        <f>IF(AN37=0,H37,0)</f>
        <v>0</v>
      </c>
      <c r="AK37" s="33">
        <f>IF(AN37=12,H37,0)</f>
        <v>0</v>
      </c>
      <c r="AL37" s="33">
        <f>IF(AN37=21,H37,0)</f>
        <v>0</v>
      </c>
      <c r="AN37" s="33">
        <v>21</v>
      </c>
      <c r="AO37" s="33">
        <f>G37*0</f>
        <v>0</v>
      </c>
      <c r="AP37" s="33">
        <f>G37*(1-0)</f>
        <v>0</v>
      </c>
      <c r="AQ37" s="36" t="s">
        <v>56</v>
      </c>
      <c r="AV37" s="33">
        <f>ROUND(AW37+AX37,2)</f>
        <v>0</v>
      </c>
      <c r="AW37" s="33">
        <f>ROUND(F37*AO37,2)</f>
        <v>0</v>
      </c>
      <c r="AX37" s="33">
        <f>ROUND(F37*AP37,2)</f>
        <v>0</v>
      </c>
      <c r="AY37" s="36" t="s">
        <v>102</v>
      </c>
      <c r="AZ37" s="36" t="s">
        <v>103</v>
      </c>
      <c r="BA37" s="11" t="s">
        <v>63</v>
      </c>
      <c r="BB37" s="37">
        <v>100003</v>
      </c>
      <c r="BC37" s="33">
        <f>AW37+AX37</f>
        <v>0</v>
      </c>
      <c r="BD37" s="33">
        <f>G37/(100-BE37)*100</f>
        <v>0</v>
      </c>
      <c r="BE37" s="33">
        <v>0</v>
      </c>
      <c r="BF37" s="33">
        <f>K37</f>
        <v>0</v>
      </c>
      <c r="BH37" s="33">
        <f>F37*AO37</f>
        <v>0</v>
      </c>
      <c r="BI37" s="33">
        <f>F37*AP37</f>
        <v>0</v>
      </c>
      <c r="BJ37" s="33">
        <f>F37*G37</f>
        <v>0</v>
      </c>
      <c r="BK37" s="36" t="s">
        <v>64</v>
      </c>
      <c r="BL37" s="33">
        <v>41</v>
      </c>
      <c r="BW37" s="33">
        <v>21</v>
      </c>
      <c r="BX37" s="4" t="s">
        <v>114</v>
      </c>
    </row>
    <row r="38" spans="1:76" ht="13.5" customHeight="1" x14ac:dyDescent="0.35">
      <c r="A38" s="38"/>
      <c r="B38" s="39" t="s">
        <v>65</v>
      </c>
      <c r="C38" s="100" t="s">
        <v>116</v>
      </c>
      <c r="D38" s="101"/>
      <c r="E38" s="101"/>
      <c r="F38" s="101"/>
      <c r="G38" s="102"/>
      <c r="H38" s="101"/>
      <c r="I38" s="101"/>
      <c r="J38" s="101"/>
      <c r="K38" s="101"/>
      <c r="L38" s="103"/>
    </row>
    <row r="39" spans="1:76" ht="14.5" x14ac:dyDescent="0.35">
      <c r="A39" s="38"/>
      <c r="C39" s="41" t="s">
        <v>117</v>
      </c>
      <c r="D39" s="40" t="s">
        <v>106</v>
      </c>
      <c r="F39" s="42">
        <v>61.15</v>
      </c>
      <c r="L39" s="43"/>
    </row>
    <row r="40" spans="1:76" ht="14.5" x14ac:dyDescent="0.35">
      <c r="A40" s="38"/>
      <c r="C40" s="41" t="s">
        <v>118</v>
      </c>
      <c r="D40" s="40" t="s">
        <v>107</v>
      </c>
      <c r="F40" s="42">
        <v>57.55</v>
      </c>
      <c r="L40" s="43"/>
    </row>
    <row r="41" spans="1:76" ht="14.5" x14ac:dyDescent="0.35">
      <c r="A41" s="38"/>
      <c r="C41" s="41" t="s">
        <v>118</v>
      </c>
      <c r="D41" s="40" t="s">
        <v>108</v>
      </c>
      <c r="F41" s="42">
        <v>57.55</v>
      </c>
      <c r="L41" s="43"/>
    </row>
    <row r="42" spans="1:76" ht="14.5" x14ac:dyDescent="0.35">
      <c r="A42" s="38"/>
      <c r="C42" s="41" t="s">
        <v>118</v>
      </c>
      <c r="D42" s="40" t="s">
        <v>109</v>
      </c>
      <c r="F42" s="42">
        <v>57.55</v>
      </c>
      <c r="L42" s="43"/>
    </row>
    <row r="43" spans="1:76" ht="14.5" x14ac:dyDescent="0.35">
      <c r="A43" s="2" t="s">
        <v>119</v>
      </c>
      <c r="B43" s="3" t="s">
        <v>120</v>
      </c>
      <c r="C43" s="86" t="s">
        <v>121</v>
      </c>
      <c r="D43" s="81"/>
      <c r="E43" s="3" t="s">
        <v>59</v>
      </c>
      <c r="F43" s="33">
        <v>483.48</v>
      </c>
      <c r="G43" s="34">
        <v>0</v>
      </c>
      <c r="H43" s="33">
        <f>ROUND(F43*G43,2)</f>
        <v>0</v>
      </c>
      <c r="I43" s="33">
        <v>0</v>
      </c>
      <c r="J43" s="33">
        <v>0</v>
      </c>
      <c r="K43" s="33">
        <f>F43*I43</f>
        <v>0</v>
      </c>
      <c r="L43" s="35" t="s">
        <v>60</v>
      </c>
      <c r="Z43" s="33">
        <f>ROUND(IF(AQ43="5",BJ43,0),2)</f>
        <v>0</v>
      </c>
      <c r="AB43" s="33">
        <f>ROUND(IF(AQ43="1",BH43,0),2)</f>
        <v>0</v>
      </c>
      <c r="AC43" s="33">
        <f>ROUND(IF(AQ43="1",BI43,0),2)</f>
        <v>0</v>
      </c>
      <c r="AD43" s="33">
        <f>ROUND(IF(AQ43="7",BH43,0),2)</f>
        <v>0</v>
      </c>
      <c r="AE43" s="33">
        <f>ROUND(IF(AQ43="7",BI43,0),2)</f>
        <v>0</v>
      </c>
      <c r="AF43" s="33">
        <f>ROUND(IF(AQ43="2",BH43,0),2)</f>
        <v>0</v>
      </c>
      <c r="AG43" s="33">
        <f>ROUND(IF(AQ43="2",BI43,0),2)</f>
        <v>0</v>
      </c>
      <c r="AH43" s="33">
        <f>ROUND(IF(AQ43="0",BJ43,0),2)</f>
        <v>0</v>
      </c>
      <c r="AI43" s="11" t="s">
        <v>55</v>
      </c>
      <c r="AJ43" s="33">
        <f>IF(AN43=0,H43,0)</f>
        <v>0</v>
      </c>
      <c r="AK43" s="33">
        <f>IF(AN43=12,H43,0)</f>
        <v>0</v>
      </c>
      <c r="AL43" s="33">
        <f>IF(AN43=21,H43,0)</f>
        <v>0</v>
      </c>
      <c r="AN43" s="33">
        <v>21</v>
      </c>
      <c r="AO43" s="33">
        <f>G43*0.314896798</f>
        <v>0</v>
      </c>
      <c r="AP43" s="33">
        <f>G43*(1-0.314896798)</f>
        <v>0</v>
      </c>
      <c r="AQ43" s="36" t="s">
        <v>56</v>
      </c>
      <c r="AV43" s="33">
        <f>ROUND(AW43+AX43,2)</f>
        <v>0</v>
      </c>
      <c r="AW43" s="33">
        <f>ROUND(F43*AO43,2)</f>
        <v>0</v>
      </c>
      <c r="AX43" s="33">
        <f>ROUND(F43*AP43,2)</f>
        <v>0</v>
      </c>
      <c r="AY43" s="36" t="s">
        <v>102</v>
      </c>
      <c r="AZ43" s="36" t="s">
        <v>103</v>
      </c>
      <c r="BA43" s="11" t="s">
        <v>63</v>
      </c>
      <c r="BB43" s="37">
        <v>100003</v>
      </c>
      <c r="BC43" s="33">
        <f>AW43+AX43</f>
        <v>0</v>
      </c>
      <c r="BD43" s="33">
        <f>G43/(100-BE43)*100</f>
        <v>0</v>
      </c>
      <c r="BE43" s="33">
        <v>0</v>
      </c>
      <c r="BF43" s="33">
        <f>K43</f>
        <v>0</v>
      </c>
      <c r="BH43" s="33">
        <f>F43*AO43</f>
        <v>0</v>
      </c>
      <c r="BI43" s="33">
        <f>F43*AP43</f>
        <v>0</v>
      </c>
      <c r="BJ43" s="33">
        <f>F43*G43</f>
        <v>0</v>
      </c>
      <c r="BK43" s="36" t="s">
        <v>64</v>
      </c>
      <c r="BL43" s="33">
        <v>41</v>
      </c>
      <c r="BW43" s="33">
        <v>21</v>
      </c>
      <c r="BX43" s="4" t="s">
        <v>121</v>
      </c>
    </row>
    <row r="44" spans="1:76" ht="13.5" customHeight="1" x14ac:dyDescent="0.35">
      <c r="A44" s="38"/>
      <c r="B44" s="39" t="s">
        <v>65</v>
      </c>
      <c r="C44" s="100" t="s">
        <v>122</v>
      </c>
      <c r="D44" s="101"/>
      <c r="E44" s="101"/>
      <c r="F44" s="101"/>
      <c r="G44" s="102"/>
      <c r="H44" s="101"/>
      <c r="I44" s="101"/>
      <c r="J44" s="101"/>
      <c r="K44" s="101"/>
      <c r="L44" s="103"/>
    </row>
    <row r="45" spans="1:76" ht="14.5" x14ac:dyDescent="0.35">
      <c r="A45" s="38"/>
      <c r="C45" s="41" t="s">
        <v>123</v>
      </c>
      <c r="D45" s="40" t="s">
        <v>106</v>
      </c>
      <c r="F45" s="42">
        <v>119.52</v>
      </c>
      <c r="L45" s="43"/>
    </row>
    <row r="46" spans="1:76" ht="14.5" x14ac:dyDescent="0.35">
      <c r="A46" s="38"/>
      <c r="C46" s="41" t="s">
        <v>124</v>
      </c>
      <c r="D46" s="40" t="s">
        <v>107</v>
      </c>
      <c r="F46" s="42">
        <v>121.32</v>
      </c>
      <c r="L46" s="43"/>
    </row>
    <row r="47" spans="1:76" ht="14.5" x14ac:dyDescent="0.35">
      <c r="A47" s="38"/>
      <c r="C47" s="41" t="s">
        <v>124</v>
      </c>
      <c r="D47" s="40" t="s">
        <v>108</v>
      </c>
      <c r="F47" s="42">
        <v>121.32</v>
      </c>
      <c r="L47" s="43"/>
    </row>
    <row r="48" spans="1:76" ht="14.5" x14ac:dyDescent="0.35">
      <c r="A48" s="38"/>
      <c r="C48" s="41" t="s">
        <v>124</v>
      </c>
      <c r="D48" s="40" t="s">
        <v>109</v>
      </c>
      <c r="F48" s="42">
        <v>121.32</v>
      </c>
      <c r="L48" s="43"/>
    </row>
    <row r="49" spans="1:76" ht="14.5" x14ac:dyDescent="0.35">
      <c r="A49" s="2" t="s">
        <v>125</v>
      </c>
      <c r="B49" s="3" t="s">
        <v>126</v>
      </c>
      <c r="C49" s="86" t="s">
        <v>127</v>
      </c>
      <c r="D49" s="81"/>
      <c r="E49" s="3" t="s">
        <v>59</v>
      </c>
      <c r="F49" s="33">
        <v>483.84</v>
      </c>
      <c r="G49" s="34">
        <v>0</v>
      </c>
      <c r="H49" s="33">
        <f>ROUND(F49*G49,2)</f>
        <v>0</v>
      </c>
      <c r="I49" s="33">
        <v>4.8300000000000001E-3</v>
      </c>
      <c r="J49" s="33">
        <v>0</v>
      </c>
      <c r="K49" s="33">
        <f>F49*I49</f>
        <v>2.3369472</v>
      </c>
      <c r="L49" s="35" t="s">
        <v>60</v>
      </c>
      <c r="Z49" s="33">
        <f>ROUND(IF(AQ49="5",BJ49,0),2)</f>
        <v>0</v>
      </c>
      <c r="AB49" s="33">
        <f>ROUND(IF(AQ49="1",BH49,0),2)</f>
        <v>0</v>
      </c>
      <c r="AC49" s="33">
        <f>ROUND(IF(AQ49="1",BI49,0),2)</f>
        <v>0</v>
      </c>
      <c r="AD49" s="33">
        <f>ROUND(IF(AQ49="7",BH49,0),2)</f>
        <v>0</v>
      </c>
      <c r="AE49" s="33">
        <f>ROUND(IF(AQ49="7",BI49,0),2)</f>
        <v>0</v>
      </c>
      <c r="AF49" s="33">
        <f>ROUND(IF(AQ49="2",BH49,0),2)</f>
        <v>0</v>
      </c>
      <c r="AG49" s="33">
        <f>ROUND(IF(AQ49="2",BI49,0),2)</f>
        <v>0</v>
      </c>
      <c r="AH49" s="33">
        <f>ROUND(IF(AQ49="0",BJ49,0),2)</f>
        <v>0</v>
      </c>
      <c r="AI49" s="11" t="s">
        <v>55</v>
      </c>
      <c r="AJ49" s="33">
        <f>IF(AN49=0,H49,0)</f>
        <v>0</v>
      </c>
      <c r="AK49" s="33">
        <f>IF(AN49=12,H49,0)</f>
        <v>0</v>
      </c>
      <c r="AL49" s="33">
        <f>IF(AN49=21,H49,0)</f>
        <v>0</v>
      </c>
      <c r="AN49" s="33">
        <v>21</v>
      </c>
      <c r="AO49" s="33">
        <f>G49*0.636659018</f>
        <v>0</v>
      </c>
      <c r="AP49" s="33">
        <f>G49*(1-0.636659018)</f>
        <v>0</v>
      </c>
      <c r="AQ49" s="36" t="s">
        <v>56</v>
      </c>
      <c r="AV49" s="33">
        <f>ROUND(AW49+AX49,2)</f>
        <v>0</v>
      </c>
      <c r="AW49" s="33">
        <f>ROUND(F49*AO49,2)</f>
        <v>0</v>
      </c>
      <c r="AX49" s="33">
        <f>ROUND(F49*AP49,2)</f>
        <v>0</v>
      </c>
      <c r="AY49" s="36" t="s">
        <v>102</v>
      </c>
      <c r="AZ49" s="36" t="s">
        <v>103</v>
      </c>
      <c r="BA49" s="11" t="s">
        <v>63</v>
      </c>
      <c r="BB49" s="37">
        <v>100003</v>
      </c>
      <c r="BC49" s="33">
        <f>AW49+AX49</f>
        <v>0</v>
      </c>
      <c r="BD49" s="33">
        <f>G49/(100-BE49)*100</f>
        <v>0</v>
      </c>
      <c r="BE49" s="33">
        <v>0</v>
      </c>
      <c r="BF49" s="33">
        <f>K49</f>
        <v>2.3369472</v>
      </c>
      <c r="BH49" s="33">
        <f>F49*AO49</f>
        <v>0</v>
      </c>
      <c r="BI49" s="33">
        <f>F49*AP49</f>
        <v>0</v>
      </c>
      <c r="BJ49" s="33">
        <f>F49*G49</f>
        <v>0</v>
      </c>
      <c r="BK49" s="36" t="s">
        <v>64</v>
      </c>
      <c r="BL49" s="33">
        <v>41</v>
      </c>
      <c r="BW49" s="33">
        <v>21</v>
      </c>
      <c r="BX49" s="4" t="s">
        <v>127</v>
      </c>
    </row>
    <row r="50" spans="1:76" ht="13.5" customHeight="1" x14ac:dyDescent="0.35">
      <c r="A50" s="38"/>
      <c r="B50" s="39" t="s">
        <v>65</v>
      </c>
      <c r="C50" s="100" t="s">
        <v>128</v>
      </c>
      <c r="D50" s="101"/>
      <c r="E50" s="101"/>
      <c r="F50" s="101"/>
      <c r="G50" s="102"/>
      <c r="H50" s="101"/>
      <c r="I50" s="101"/>
      <c r="J50" s="101"/>
      <c r="K50" s="101"/>
      <c r="L50" s="103"/>
    </row>
    <row r="51" spans="1:76" ht="14.5" x14ac:dyDescent="0.35">
      <c r="A51" s="38"/>
      <c r="C51" s="41" t="s">
        <v>123</v>
      </c>
      <c r="D51" s="40" t="s">
        <v>106</v>
      </c>
      <c r="F51" s="42">
        <v>119.52</v>
      </c>
      <c r="L51" s="43"/>
    </row>
    <row r="52" spans="1:76" ht="14.5" x14ac:dyDescent="0.35">
      <c r="A52" s="38"/>
      <c r="C52" s="41" t="s">
        <v>124</v>
      </c>
      <c r="D52" s="40" t="s">
        <v>107</v>
      </c>
      <c r="F52" s="42">
        <v>121.32</v>
      </c>
      <c r="L52" s="43"/>
    </row>
    <row r="53" spans="1:76" ht="14.5" x14ac:dyDescent="0.35">
      <c r="A53" s="38"/>
      <c r="C53" s="41" t="s">
        <v>124</v>
      </c>
      <c r="D53" s="40" t="s">
        <v>108</v>
      </c>
      <c r="F53" s="42">
        <v>121.32</v>
      </c>
      <c r="L53" s="43"/>
    </row>
    <row r="54" spans="1:76" ht="14.5" x14ac:dyDescent="0.35">
      <c r="A54" s="38"/>
      <c r="C54" s="41" t="s">
        <v>124</v>
      </c>
      <c r="D54" s="40" t="s">
        <v>109</v>
      </c>
      <c r="F54" s="42">
        <v>121.32</v>
      </c>
      <c r="L54" s="43"/>
    </row>
    <row r="55" spans="1:76" ht="14.5" x14ac:dyDescent="0.35">
      <c r="A55" s="38"/>
      <c r="C55" s="41" t="s">
        <v>129</v>
      </c>
      <c r="D55" s="40" t="s">
        <v>130</v>
      </c>
      <c r="F55" s="42">
        <v>0.36</v>
      </c>
      <c r="L55" s="43"/>
    </row>
    <row r="56" spans="1:76" ht="14.5" x14ac:dyDescent="0.35">
      <c r="A56" s="2" t="s">
        <v>131</v>
      </c>
      <c r="B56" s="3" t="s">
        <v>132</v>
      </c>
      <c r="C56" s="86" t="s">
        <v>133</v>
      </c>
      <c r="D56" s="81"/>
      <c r="E56" s="3" t="s">
        <v>91</v>
      </c>
      <c r="F56" s="33">
        <v>52</v>
      </c>
      <c r="G56" s="34">
        <v>0</v>
      </c>
      <c r="H56" s="33">
        <f>ROUND(F56*G56,2)</f>
        <v>0</v>
      </c>
      <c r="I56" s="33">
        <v>0</v>
      </c>
      <c r="J56" s="33">
        <v>0</v>
      </c>
      <c r="K56" s="33">
        <f>F56*I56</f>
        <v>0</v>
      </c>
      <c r="L56" s="35" t="s">
        <v>60</v>
      </c>
      <c r="Z56" s="33">
        <f>ROUND(IF(AQ56="5",BJ56,0),2)</f>
        <v>0</v>
      </c>
      <c r="AB56" s="33">
        <f>ROUND(IF(AQ56="1",BH56,0),2)</f>
        <v>0</v>
      </c>
      <c r="AC56" s="33">
        <f>ROUND(IF(AQ56="1",BI56,0),2)</f>
        <v>0</v>
      </c>
      <c r="AD56" s="33">
        <f>ROUND(IF(AQ56="7",BH56,0),2)</f>
        <v>0</v>
      </c>
      <c r="AE56" s="33">
        <f>ROUND(IF(AQ56="7",BI56,0),2)</f>
        <v>0</v>
      </c>
      <c r="AF56" s="33">
        <f>ROUND(IF(AQ56="2",BH56,0),2)</f>
        <v>0</v>
      </c>
      <c r="AG56" s="33">
        <f>ROUND(IF(AQ56="2",BI56,0),2)</f>
        <v>0</v>
      </c>
      <c r="AH56" s="33">
        <f>ROUND(IF(AQ56="0",BJ56,0),2)</f>
        <v>0</v>
      </c>
      <c r="AI56" s="11" t="s">
        <v>55</v>
      </c>
      <c r="AJ56" s="33">
        <f>IF(AN56=0,H56,0)</f>
        <v>0</v>
      </c>
      <c r="AK56" s="33">
        <f>IF(AN56=12,H56,0)</f>
        <v>0</v>
      </c>
      <c r="AL56" s="33">
        <f>IF(AN56=21,H56,0)</f>
        <v>0</v>
      </c>
      <c r="AN56" s="33">
        <v>21</v>
      </c>
      <c r="AO56" s="33">
        <f>G56*0</f>
        <v>0</v>
      </c>
      <c r="AP56" s="33">
        <f>G56*(1-0)</f>
        <v>0</v>
      </c>
      <c r="AQ56" s="36" t="s">
        <v>56</v>
      </c>
      <c r="AV56" s="33">
        <f>ROUND(AW56+AX56,2)</f>
        <v>0</v>
      </c>
      <c r="AW56" s="33">
        <f>ROUND(F56*AO56,2)</f>
        <v>0</v>
      </c>
      <c r="AX56" s="33">
        <f>ROUND(F56*AP56,2)</f>
        <v>0</v>
      </c>
      <c r="AY56" s="36" t="s">
        <v>102</v>
      </c>
      <c r="AZ56" s="36" t="s">
        <v>103</v>
      </c>
      <c r="BA56" s="11" t="s">
        <v>63</v>
      </c>
      <c r="BB56" s="37">
        <v>100003</v>
      </c>
      <c r="BC56" s="33">
        <f>AW56+AX56</f>
        <v>0</v>
      </c>
      <c r="BD56" s="33">
        <f>G56/(100-BE56)*100</f>
        <v>0</v>
      </c>
      <c r="BE56" s="33">
        <v>0</v>
      </c>
      <c r="BF56" s="33">
        <f>K56</f>
        <v>0</v>
      </c>
      <c r="BH56" s="33">
        <f>F56*AO56</f>
        <v>0</v>
      </c>
      <c r="BI56" s="33">
        <f>F56*AP56</f>
        <v>0</v>
      </c>
      <c r="BJ56" s="33">
        <f>F56*G56</f>
        <v>0</v>
      </c>
      <c r="BK56" s="36" t="s">
        <v>64</v>
      </c>
      <c r="BL56" s="33">
        <v>41</v>
      </c>
      <c r="BW56" s="33">
        <v>21</v>
      </c>
      <c r="BX56" s="4" t="s">
        <v>133</v>
      </c>
    </row>
    <row r="57" spans="1:76" ht="14.5" x14ac:dyDescent="0.35">
      <c r="A57" s="38"/>
      <c r="C57" s="41" t="s">
        <v>134</v>
      </c>
      <c r="D57" s="40" t="s">
        <v>135</v>
      </c>
      <c r="F57" s="42">
        <v>16</v>
      </c>
      <c r="L57" s="43"/>
    </row>
    <row r="58" spans="1:76" ht="14.5" x14ac:dyDescent="0.35">
      <c r="A58" s="38"/>
      <c r="C58" s="41" t="s">
        <v>136</v>
      </c>
      <c r="D58" s="40" t="s">
        <v>137</v>
      </c>
      <c r="F58" s="42">
        <v>12</v>
      </c>
      <c r="L58" s="43"/>
    </row>
    <row r="59" spans="1:76" ht="14.5" x14ac:dyDescent="0.35">
      <c r="A59" s="38"/>
      <c r="C59" s="41" t="s">
        <v>138</v>
      </c>
      <c r="D59" s="40" t="s">
        <v>139</v>
      </c>
      <c r="F59" s="42">
        <v>24</v>
      </c>
      <c r="L59" s="43"/>
    </row>
    <row r="60" spans="1:76" ht="14.5" x14ac:dyDescent="0.35">
      <c r="A60" s="2" t="s">
        <v>140</v>
      </c>
      <c r="B60" s="3" t="s">
        <v>141</v>
      </c>
      <c r="C60" s="86" t="s">
        <v>142</v>
      </c>
      <c r="D60" s="81"/>
      <c r="E60" s="3" t="s">
        <v>115</v>
      </c>
      <c r="F60" s="33">
        <v>434.8</v>
      </c>
      <c r="G60" s="34">
        <v>0</v>
      </c>
      <c r="H60" s="33">
        <f>ROUND(F60*G60,2)</f>
        <v>0</v>
      </c>
      <c r="I60" s="33">
        <v>2.0000000000000002E-5</v>
      </c>
      <c r="J60" s="33">
        <v>0</v>
      </c>
      <c r="K60" s="33">
        <f>F60*I60</f>
        <v>8.6960000000000006E-3</v>
      </c>
      <c r="L60" s="35" t="s">
        <v>60</v>
      </c>
      <c r="Z60" s="33">
        <f>ROUND(IF(AQ60="5",BJ60,0),2)</f>
        <v>0</v>
      </c>
      <c r="AB60" s="33">
        <f>ROUND(IF(AQ60="1",BH60,0),2)</f>
        <v>0</v>
      </c>
      <c r="AC60" s="33">
        <f>ROUND(IF(AQ60="1",BI60,0),2)</f>
        <v>0</v>
      </c>
      <c r="AD60" s="33">
        <f>ROUND(IF(AQ60="7",BH60,0),2)</f>
        <v>0</v>
      </c>
      <c r="AE60" s="33">
        <f>ROUND(IF(AQ60="7",BI60,0),2)</f>
        <v>0</v>
      </c>
      <c r="AF60" s="33">
        <f>ROUND(IF(AQ60="2",BH60,0),2)</f>
        <v>0</v>
      </c>
      <c r="AG60" s="33">
        <f>ROUND(IF(AQ60="2",BI60,0),2)</f>
        <v>0</v>
      </c>
      <c r="AH60" s="33">
        <f>ROUND(IF(AQ60="0",BJ60,0),2)</f>
        <v>0</v>
      </c>
      <c r="AI60" s="11" t="s">
        <v>55</v>
      </c>
      <c r="AJ60" s="33">
        <f>IF(AN60=0,H60,0)</f>
        <v>0</v>
      </c>
      <c r="AK60" s="33">
        <f>IF(AN60=12,H60,0)</f>
        <v>0</v>
      </c>
      <c r="AL60" s="33">
        <f>IF(AN60=21,H60,0)</f>
        <v>0</v>
      </c>
      <c r="AN60" s="33">
        <v>21</v>
      </c>
      <c r="AO60" s="33">
        <f>G60*0.01907873</f>
        <v>0</v>
      </c>
      <c r="AP60" s="33">
        <f>G60*(1-0.01907873)</f>
        <v>0</v>
      </c>
      <c r="AQ60" s="36" t="s">
        <v>56</v>
      </c>
      <c r="AV60" s="33">
        <f>ROUND(AW60+AX60,2)</f>
        <v>0</v>
      </c>
      <c r="AW60" s="33">
        <f>ROUND(F60*AO60,2)</f>
        <v>0</v>
      </c>
      <c r="AX60" s="33">
        <f>ROUND(F60*AP60,2)</f>
        <v>0</v>
      </c>
      <c r="AY60" s="36" t="s">
        <v>102</v>
      </c>
      <c r="AZ60" s="36" t="s">
        <v>103</v>
      </c>
      <c r="BA60" s="11" t="s">
        <v>63</v>
      </c>
      <c r="BB60" s="37">
        <v>100003</v>
      </c>
      <c r="BC60" s="33">
        <f>AW60+AX60</f>
        <v>0</v>
      </c>
      <c r="BD60" s="33">
        <f>G60/(100-BE60)*100</f>
        <v>0</v>
      </c>
      <c r="BE60" s="33">
        <v>0</v>
      </c>
      <c r="BF60" s="33">
        <f>K60</f>
        <v>8.6960000000000006E-3</v>
      </c>
      <c r="BH60" s="33">
        <f>F60*AO60</f>
        <v>0</v>
      </c>
      <c r="BI60" s="33">
        <f>F60*AP60</f>
        <v>0</v>
      </c>
      <c r="BJ60" s="33">
        <f>F60*G60</f>
        <v>0</v>
      </c>
      <c r="BK60" s="36" t="s">
        <v>64</v>
      </c>
      <c r="BL60" s="33">
        <v>41</v>
      </c>
      <c r="BW60" s="33">
        <v>21</v>
      </c>
      <c r="BX60" s="4" t="s">
        <v>142</v>
      </c>
    </row>
    <row r="61" spans="1:76" ht="13.5" customHeight="1" x14ac:dyDescent="0.35">
      <c r="A61" s="38"/>
      <c r="B61" s="39" t="s">
        <v>65</v>
      </c>
      <c r="C61" s="100" t="s">
        <v>143</v>
      </c>
      <c r="D61" s="101"/>
      <c r="E61" s="101"/>
      <c r="F61" s="101"/>
      <c r="G61" s="102"/>
      <c r="H61" s="101"/>
      <c r="I61" s="101"/>
      <c r="J61" s="101"/>
      <c r="K61" s="101"/>
      <c r="L61" s="103"/>
    </row>
    <row r="62" spans="1:76" ht="14.5" x14ac:dyDescent="0.35">
      <c r="A62" s="38"/>
      <c r="C62" s="41" t="s">
        <v>144</v>
      </c>
      <c r="D62" s="40" t="s">
        <v>106</v>
      </c>
      <c r="F62" s="42">
        <v>114.1</v>
      </c>
      <c r="L62" s="43"/>
    </row>
    <row r="63" spans="1:76" ht="14.5" x14ac:dyDescent="0.35">
      <c r="A63" s="38"/>
      <c r="C63" s="41" t="s">
        <v>145</v>
      </c>
      <c r="D63" s="40" t="s">
        <v>107</v>
      </c>
      <c r="F63" s="42">
        <v>106.9</v>
      </c>
      <c r="L63" s="43"/>
    </row>
    <row r="64" spans="1:76" ht="14.5" x14ac:dyDescent="0.35">
      <c r="A64" s="38"/>
      <c r="C64" s="41" t="s">
        <v>145</v>
      </c>
      <c r="D64" s="40" t="s">
        <v>108</v>
      </c>
      <c r="F64" s="42">
        <v>106.9</v>
      </c>
      <c r="L64" s="43"/>
    </row>
    <row r="65" spans="1:76" ht="14.5" x14ac:dyDescent="0.35">
      <c r="A65" s="38"/>
      <c r="C65" s="41" t="s">
        <v>145</v>
      </c>
      <c r="D65" s="40" t="s">
        <v>109</v>
      </c>
      <c r="F65" s="42">
        <v>106.9</v>
      </c>
      <c r="L65" s="43"/>
    </row>
    <row r="66" spans="1:76" ht="14.5" x14ac:dyDescent="0.35">
      <c r="A66" s="28" t="s">
        <v>51</v>
      </c>
      <c r="B66" s="29" t="s">
        <v>146</v>
      </c>
      <c r="C66" s="111" t="s">
        <v>147</v>
      </c>
      <c r="D66" s="112"/>
      <c r="E66" s="30" t="s">
        <v>3</v>
      </c>
      <c r="F66" s="30" t="s">
        <v>3</v>
      </c>
      <c r="G66" s="31" t="s">
        <v>3</v>
      </c>
      <c r="H66" s="1">
        <f>SUM(H67:H76)</f>
        <v>0</v>
      </c>
      <c r="I66" s="11" t="s">
        <v>51</v>
      </c>
      <c r="J66" s="11" t="s">
        <v>51</v>
      </c>
      <c r="K66" s="1">
        <f>SUM(K67:K76)</f>
        <v>0.19678180000000001</v>
      </c>
      <c r="L66" s="32" t="s">
        <v>51</v>
      </c>
      <c r="AI66" s="11" t="s">
        <v>55</v>
      </c>
      <c r="AS66" s="1">
        <f>SUM(AJ67:AJ76)</f>
        <v>0</v>
      </c>
      <c r="AT66" s="1">
        <f>SUM(AK67:AK76)</f>
        <v>0</v>
      </c>
      <c r="AU66" s="1">
        <f>SUM(AL67:AL76)</f>
        <v>0</v>
      </c>
    </row>
    <row r="67" spans="1:76" ht="14.5" x14ac:dyDescent="0.35">
      <c r="A67" s="2" t="s">
        <v>148</v>
      </c>
      <c r="B67" s="3" t="s">
        <v>149</v>
      </c>
      <c r="C67" s="86" t="s">
        <v>150</v>
      </c>
      <c r="D67" s="81"/>
      <c r="E67" s="3" t="s">
        <v>59</v>
      </c>
      <c r="F67" s="33">
        <v>283.79500000000002</v>
      </c>
      <c r="G67" s="34">
        <v>0</v>
      </c>
      <c r="H67" s="33">
        <f>ROUND(F67*G67,2)</f>
        <v>0</v>
      </c>
      <c r="I67" s="33">
        <v>4.0000000000000003E-5</v>
      </c>
      <c r="J67" s="33">
        <v>0</v>
      </c>
      <c r="K67" s="33">
        <f>F67*I67</f>
        <v>1.1351800000000002E-2</v>
      </c>
      <c r="L67" s="35" t="s">
        <v>60</v>
      </c>
      <c r="Z67" s="33">
        <f>ROUND(IF(AQ67="5",BJ67,0),2)</f>
        <v>0</v>
      </c>
      <c r="AB67" s="33">
        <f>ROUND(IF(AQ67="1",BH67,0),2)</f>
        <v>0</v>
      </c>
      <c r="AC67" s="33">
        <f>ROUND(IF(AQ67="1",BI67,0),2)</f>
        <v>0</v>
      </c>
      <c r="AD67" s="33">
        <f>ROUND(IF(AQ67="7",BH67,0),2)</f>
        <v>0</v>
      </c>
      <c r="AE67" s="33">
        <f>ROUND(IF(AQ67="7",BI67,0),2)</f>
        <v>0</v>
      </c>
      <c r="AF67" s="33">
        <f>ROUND(IF(AQ67="2",BH67,0),2)</f>
        <v>0</v>
      </c>
      <c r="AG67" s="33">
        <f>ROUND(IF(AQ67="2",BI67,0),2)</f>
        <v>0</v>
      </c>
      <c r="AH67" s="33">
        <f>ROUND(IF(AQ67="0",BJ67,0),2)</f>
        <v>0</v>
      </c>
      <c r="AI67" s="11" t="s">
        <v>55</v>
      </c>
      <c r="AJ67" s="33">
        <f>IF(AN67=0,H67,0)</f>
        <v>0</v>
      </c>
      <c r="AK67" s="33">
        <f>IF(AN67=12,H67,0)</f>
        <v>0</v>
      </c>
      <c r="AL67" s="33">
        <f>IF(AN67=21,H67,0)</f>
        <v>0</v>
      </c>
      <c r="AN67" s="33">
        <v>21</v>
      </c>
      <c r="AO67" s="33">
        <f>G67*0.267961881</f>
        <v>0</v>
      </c>
      <c r="AP67" s="33">
        <f>G67*(1-0.267961881)</f>
        <v>0</v>
      </c>
      <c r="AQ67" s="36" t="s">
        <v>56</v>
      </c>
      <c r="AV67" s="33">
        <f>ROUND(AW67+AX67,2)</f>
        <v>0</v>
      </c>
      <c r="AW67" s="33">
        <f>ROUND(F67*AO67,2)</f>
        <v>0</v>
      </c>
      <c r="AX67" s="33">
        <f>ROUND(F67*AP67,2)</f>
        <v>0</v>
      </c>
      <c r="AY67" s="36" t="s">
        <v>151</v>
      </c>
      <c r="AZ67" s="36" t="s">
        <v>152</v>
      </c>
      <c r="BA67" s="11" t="s">
        <v>63</v>
      </c>
      <c r="BB67" s="37">
        <v>100017</v>
      </c>
      <c r="BC67" s="33">
        <f>AW67+AX67</f>
        <v>0</v>
      </c>
      <c r="BD67" s="33">
        <f>G67/(100-BE67)*100</f>
        <v>0</v>
      </c>
      <c r="BE67" s="33">
        <v>0</v>
      </c>
      <c r="BF67" s="33">
        <f>K67</f>
        <v>1.1351800000000002E-2</v>
      </c>
      <c r="BH67" s="33">
        <f>F67*AO67</f>
        <v>0</v>
      </c>
      <c r="BI67" s="33">
        <f>F67*AP67</f>
        <v>0</v>
      </c>
      <c r="BJ67" s="33">
        <f>F67*G67</f>
        <v>0</v>
      </c>
      <c r="BK67" s="36" t="s">
        <v>64</v>
      </c>
      <c r="BL67" s="33">
        <v>61</v>
      </c>
      <c r="BW67" s="33">
        <v>21</v>
      </c>
      <c r="BX67" s="4" t="s">
        <v>150</v>
      </c>
    </row>
    <row r="68" spans="1:76" ht="13.5" customHeight="1" x14ac:dyDescent="0.35">
      <c r="A68" s="38"/>
      <c r="B68" s="39" t="s">
        <v>65</v>
      </c>
      <c r="C68" s="100" t="s">
        <v>153</v>
      </c>
      <c r="D68" s="101"/>
      <c r="E68" s="101"/>
      <c r="F68" s="101"/>
      <c r="G68" s="102"/>
      <c r="H68" s="101"/>
      <c r="I68" s="101"/>
      <c r="J68" s="101"/>
      <c r="K68" s="101"/>
      <c r="L68" s="103"/>
    </row>
    <row r="69" spans="1:76" ht="14.5" x14ac:dyDescent="0.35">
      <c r="A69" s="38"/>
      <c r="C69" s="41" t="s">
        <v>154</v>
      </c>
      <c r="D69" s="40" t="s">
        <v>106</v>
      </c>
      <c r="F69" s="42">
        <v>59.685000000000002</v>
      </c>
      <c r="L69" s="43"/>
    </row>
    <row r="70" spans="1:76" ht="14.5" x14ac:dyDescent="0.35">
      <c r="A70" s="38"/>
      <c r="C70" s="41" t="s">
        <v>155</v>
      </c>
      <c r="D70" s="40" t="s">
        <v>107</v>
      </c>
      <c r="F70" s="42">
        <v>68.37</v>
      </c>
      <c r="L70" s="43"/>
    </row>
    <row r="71" spans="1:76" ht="14.5" x14ac:dyDescent="0.35">
      <c r="A71" s="38"/>
      <c r="C71" s="41" t="s">
        <v>156</v>
      </c>
      <c r="D71" s="40" t="s">
        <v>108</v>
      </c>
      <c r="F71" s="42">
        <v>73.875</v>
      </c>
      <c r="L71" s="43"/>
    </row>
    <row r="72" spans="1:76" ht="14.5" x14ac:dyDescent="0.35">
      <c r="A72" s="38"/>
      <c r="C72" s="41" t="s">
        <v>157</v>
      </c>
      <c r="D72" s="40" t="s">
        <v>109</v>
      </c>
      <c r="F72" s="42">
        <v>81.864999999999995</v>
      </c>
      <c r="L72" s="43"/>
    </row>
    <row r="73" spans="1:76" ht="14.5" x14ac:dyDescent="0.35">
      <c r="A73" s="2" t="s">
        <v>158</v>
      </c>
      <c r="B73" s="3" t="s">
        <v>159</v>
      </c>
      <c r="C73" s="86" t="s">
        <v>160</v>
      </c>
      <c r="D73" s="81"/>
      <c r="E73" s="3" t="s">
        <v>115</v>
      </c>
      <c r="F73" s="33">
        <v>9</v>
      </c>
      <c r="G73" s="34">
        <v>0</v>
      </c>
      <c r="H73" s="33">
        <f>ROUND(F73*G73,2)</f>
        <v>0</v>
      </c>
      <c r="I73" s="33">
        <v>1.47E-3</v>
      </c>
      <c r="J73" s="33">
        <v>0</v>
      </c>
      <c r="K73" s="33">
        <f>F73*I73</f>
        <v>1.3229999999999999E-2</v>
      </c>
      <c r="L73" s="35" t="s">
        <v>60</v>
      </c>
      <c r="Z73" s="33">
        <f>ROUND(IF(AQ73="5",BJ73,0),2)</f>
        <v>0</v>
      </c>
      <c r="AB73" s="33">
        <f>ROUND(IF(AQ73="1",BH73,0),2)</f>
        <v>0</v>
      </c>
      <c r="AC73" s="33">
        <f>ROUND(IF(AQ73="1",BI73,0),2)</f>
        <v>0</v>
      </c>
      <c r="AD73" s="33">
        <f>ROUND(IF(AQ73="7",BH73,0),2)</f>
        <v>0</v>
      </c>
      <c r="AE73" s="33">
        <f>ROUND(IF(AQ73="7",BI73,0),2)</f>
        <v>0</v>
      </c>
      <c r="AF73" s="33">
        <f>ROUND(IF(AQ73="2",BH73,0),2)</f>
        <v>0</v>
      </c>
      <c r="AG73" s="33">
        <f>ROUND(IF(AQ73="2",BI73,0),2)</f>
        <v>0</v>
      </c>
      <c r="AH73" s="33">
        <f>ROUND(IF(AQ73="0",BJ73,0),2)</f>
        <v>0</v>
      </c>
      <c r="AI73" s="11" t="s">
        <v>55</v>
      </c>
      <c r="AJ73" s="33">
        <f>IF(AN73=0,H73,0)</f>
        <v>0</v>
      </c>
      <c r="AK73" s="33">
        <f>IF(AN73=12,H73,0)</f>
        <v>0</v>
      </c>
      <c r="AL73" s="33">
        <f>IF(AN73=21,H73,0)</f>
        <v>0</v>
      </c>
      <c r="AN73" s="33">
        <v>21</v>
      </c>
      <c r="AO73" s="33">
        <f>G73*0.110749186</f>
        <v>0</v>
      </c>
      <c r="AP73" s="33">
        <f>G73*(1-0.110749186)</f>
        <v>0</v>
      </c>
      <c r="AQ73" s="36" t="s">
        <v>56</v>
      </c>
      <c r="AV73" s="33">
        <f>ROUND(AW73+AX73,2)</f>
        <v>0</v>
      </c>
      <c r="AW73" s="33">
        <f>ROUND(F73*AO73,2)</f>
        <v>0</v>
      </c>
      <c r="AX73" s="33">
        <f>ROUND(F73*AP73,2)</f>
        <v>0</v>
      </c>
      <c r="AY73" s="36" t="s">
        <v>151</v>
      </c>
      <c r="AZ73" s="36" t="s">
        <v>152</v>
      </c>
      <c r="BA73" s="11" t="s">
        <v>63</v>
      </c>
      <c r="BB73" s="37">
        <v>100017</v>
      </c>
      <c r="BC73" s="33">
        <f>AW73+AX73</f>
        <v>0</v>
      </c>
      <c r="BD73" s="33">
        <f>G73/(100-BE73)*100</f>
        <v>0</v>
      </c>
      <c r="BE73" s="33">
        <v>0</v>
      </c>
      <c r="BF73" s="33">
        <f>K73</f>
        <v>1.3229999999999999E-2</v>
      </c>
      <c r="BH73" s="33">
        <f>F73*AO73</f>
        <v>0</v>
      </c>
      <c r="BI73" s="33">
        <f>F73*AP73</f>
        <v>0</v>
      </c>
      <c r="BJ73" s="33">
        <f>F73*G73</f>
        <v>0</v>
      </c>
      <c r="BK73" s="36" t="s">
        <v>64</v>
      </c>
      <c r="BL73" s="33">
        <v>61</v>
      </c>
      <c r="BW73" s="33">
        <v>21</v>
      </c>
      <c r="BX73" s="4" t="s">
        <v>160</v>
      </c>
    </row>
    <row r="74" spans="1:76" ht="13.5" customHeight="1" x14ac:dyDescent="0.35">
      <c r="A74" s="38"/>
      <c r="B74" s="39" t="s">
        <v>65</v>
      </c>
      <c r="C74" s="100" t="s">
        <v>161</v>
      </c>
      <c r="D74" s="101"/>
      <c r="E74" s="101"/>
      <c r="F74" s="101"/>
      <c r="G74" s="102"/>
      <c r="H74" s="101"/>
      <c r="I74" s="101"/>
      <c r="J74" s="101"/>
      <c r="K74" s="101"/>
      <c r="L74" s="103"/>
    </row>
    <row r="75" spans="1:76" ht="14.5" x14ac:dyDescent="0.35">
      <c r="A75" s="38"/>
      <c r="C75" s="41" t="s">
        <v>162</v>
      </c>
      <c r="D75" s="40" t="s">
        <v>51</v>
      </c>
      <c r="F75" s="42">
        <v>9</v>
      </c>
      <c r="L75" s="43"/>
    </row>
    <row r="76" spans="1:76" ht="14.5" x14ac:dyDescent="0.35">
      <c r="A76" s="2" t="s">
        <v>163</v>
      </c>
      <c r="B76" s="3" t="s">
        <v>164</v>
      </c>
      <c r="C76" s="86" t="s">
        <v>165</v>
      </c>
      <c r="D76" s="81"/>
      <c r="E76" s="3" t="s">
        <v>91</v>
      </c>
      <c r="F76" s="33">
        <v>4</v>
      </c>
      <c r="G76" s="34">
        <v>0</v>
      </c>
      <c r="H76" s="33">
        <f>ROUND(F76*G76,2)</f>
        <v>0</v>
      </c>
      <c r="I76" s="33">
        <v>4.3049999999999998E-2</v>
      </c>
      <c r="J76" s="33">
        <v>0</v>
      </c>
      <c r="K76" s="33">
        <f>F76*I76</f>
        <v>0.17219999999999999</v>
      </c>
      <c r="L76" s="35" t="s">
        <v>60</v>
      </c>
      <c r="Z76" s="33">
        <f>ROUND(IF(AQ76="5",BJ76,0),2)</f>
        <v>0</v>
      </c>
      <c r="AB76" s="33">
        <f>ROUND(IF(AQ76="1",BH76,0),2)</f>
        <v>0</v>
      </c>
      <c r="AC76" s="33">
        <f>ROUND(IF(AQ76="1",BI76,0),2)</f>
        <v>0</v>
      </c>
      <c r="AD76" s="33">
        <f>ROUND(IF(AQ76="7",BH76,0),2)</f>
        <v>0</v>
      </c>
      <c r="AE76" s="33">
        <f>ROUND(IF(AQ76="7",BI76,0),2)</f>
        <v>0</v>
      </c>
      <c r="AF76" s="33">
        <f>ROUND(IF(AQ76="2",BH76,0),2)</f>
        <v>0</v>
      </c>
      <c r="AG76" s="33">
        <f>ROUND(IF(AQ76="2",BI76,0),2)</f>
        <v>0</v>
      </c>
      <c r="AH76" s="33">
        <f>ROUND(IF(AQ76="0",BJ76,0),2)</f>
        <v>0</v>
      </c>
      <c r="AI76" s="11" t="s">
        <v>55</v>
      </c>
      <c r="AJ76" s="33">
        <f>IF(AN76=0,H76,0)</f>
        <v>0</v>
      </c>
      <c r="AK76" s="33">
        <f>IF(AN76=12,H76,0)</f>
        <v>0</v>
      </c>
      <c r="AL76" s="33">
        <f>IF(AN76=21,H76,0)</f>
        <v>0</v>
      </c>
      <c r="AN76" s="33">
        <v>21</v>
      </c>
      <c r="AO76" s="33">
        <f>G76*0.137517532</f>
        <v>0</v>
      </c>
      <c r="AP76" s="33">
        <f>G76*(1-0.137517532)</f>
        <v>0</v>
      </c>
      <c r="AQ76" s="36" t="s">
        <v>56</v>
      </c>
      <c r="AV76" s="33">
        <f>ROUND(AW76+AX76,2)</f>
        <v>0</v>
      </c>
      <c r="AW76" s="33">
        <f>ROUND(F76*AO76,2)</f>
        <v>0</v>
      </c>
      <c r="AX76" s="33">
        <f>ROUND(F76*AP76,2)</f>
        <v>0</v>
      </c>
      <c r="AY76" s="36" t="s">
        <v>151</v>
      </c>
      <c r="AZ76" s="36" t="s">
        <v>152</v>
      </c>
      <c r="BA76" s="11" t="s">
        <v>63</v>
      </c>
      <c r="BB76" s="37">
        <v>100017</v>
      </c>
      <c r="BC76" s="33">
        <f>AW76+AX76</f>
        <v>0</v>
      </c>
      <c r="BD76" s="33">
        <f>G76/(100-BE76)*100</f>
        <v>0</v>
      </c>
      <c r="BE76" s="33">
        <v>0</v>
      </c>
      <c r="BF76" s="33">
        <f>K76</f>
        <v>0.17219999999999999</v>
      </c>
      <c r="BH76" s="33">
        <f>F76*AO76</f>
        <v>0</v>
      </c>
      <c r="BI76" s="33">
        <f>F76*AP76</f>
        <v>0</v>
      </c>
      <c r="BJ76" s="33">
        <f>F76*G76</f>
        <v>0</v>
      </c>
      <c r="BK76" s="36" t="s">
        <v>64</v>
      </c>
      <c r="BL76" s="33">
        <v>61</v>
      </c>
      <c r="BW76" s="33">
        <v>21</v>
      </c>
      <c r="BX76" s="4" t="s">
        <v>165</v>
      </c>
    </row>
    <row r="77" spans="1:76" ht="13.5" customHeight="1" x14ac:dyDescent="0.35">
      <c r="A77" s="38"/>
      <c r="B77" s="39" t="s">
        <v>65</v>
      </c>
      <c r="C77" s="100" t="s">
        <v>166</v>
      </c>
      <c r="D77" s="101"/>
      <c r="E77" s="101"/>
      <c r="F77" s="101"/>
      <c r="G77" s="102"/>
      <c r="H77" s="101"/>
      <c r="I77" s="101"/>
      <c r="J77" s="101"/>
      <c r="K77" s="101"/>
      <c r="L77" s="103"/>
    </row>
    <row r="78" spans="1:76" ht="14.5" x14ac:dyDescent="0.35">
      <c r="A78" s="38"/>
      <c r="C78" s="41" t="s">
        <v>84</v>
      </c>
      <c r="D78" s="40" t="s">
        <v>167</v>
      </c>
      <c r="F78" s="42">
        <v>4</v>
      </c>
      <c r="L78" s="43"/>
    </row>
    <row r="79" spans="1:76" ht="14.5" x14ac:dyDescent="0.35">
      <c r="A79" s="28" t="s">
        <v>51</v>
      </c>
      <c r="B79" s="29" t="s">
        <v>168</v>
      </c>
      <c r="C79" s="111" t="s">
        <v>169</v>
      </c>
      <c r="D79" s="112"/>
      <c r="E79" s="30" t="s">
        <v>3</v>
      </c>
      <c r="F79" s="30" t="s">
        <v>3</v>
      </c>
      <c r="G79" s="31" t="s">
        <v>3</v>
      </c>
      <c r="H79" s="1">
        <f>SUM(H80:H86)</f>
        <v>0</v>
      </c>
      <c r="I79" s="11" t="s">
        <v>51</v>
      </c>
      <c r="J79" s="11" t="s">
        <v>51</v>
      </c>
      <c r="K79" s="1">
        <f>SUM(K80:K86)</f>
        <v>30.438152499999998</v>
      </c>
      <c r="L79" s="32" t="s">
        <v>51</v>
      </c>
      <c r="AI79" s="11" t="s">
        <v>55</v>
      </c>
      <c r="AS79" s="1">
        <f>SUM(AJ80:AJ86)</f>
        <v>0</v>
      </c>
      <c r="AT79" s="1">
        <f>SUM(AK80:AK86)</f>
        <v>0</v>
      </c>
      <c r="AU79" s="1">
        <f>SUM(AL80:AL86)</f>
        <v>0</v>
      </c>
    </row>
    <row r="80" spans="1:76" ht="14.5" x14ac:dyDescent="0.35">
      <c r="A80" s="2" t="s">
        <v>170</v>
      </c>
      <c r="B80" s="3" t="s">
        <v>171</v>
      </c>
      <c r="C80" s="86" t="s">
        <v>172</v>
      </c>
      <c r="D80" s="81"/>
      <c r="E80" s="3" t="s">
        <v>59</v>
      </c>
      <c r="F80" s="33">
        <v>215.95</v>
      </c>
      <c r="G80" s="34">
        <v>0</v>
      </c>
      <c r="H80" s="33">
        <f>ROUND(F80*G80,2)</f>
        <v>0</v>
      </c>
      <c r="I80" s="33">
        <v>0.1231</v>
      </c>
      <c r="J80" s="33">
        <v>0</v>
      </c>
      <c r="K80" s="33">
        <f>F80*I80</f>
        <v>26.583444999999998</v>
      </c>
      <c r="L80" s="35" t="s">
        <v>60</v>
      </c>
      <c r="Z80" s="33">
        <f>ROUND(IF(AQ80="5",BJ80,0),2)</f>
        <v>0</v>
      </c>
      <c r="AB80" s="33">
        <f>ROUND(IF(AQ80="1",BH80,0),2)</f>
        <v>0</v>
      </c>
      <c r="AC80" s="33">
        <f>ROUND(IF(AQ80="1",BI80,0),2)</f>
        <v>0</v>
      </c>
      <c r="AD80" s="33">
        <f>ROUND(IF(AQ80="7",BH80,0),2)</f>
        <v>0</v>
      </c>
      <c r="AE80" s="33">
        <f>ROUND(IF(AQ80="7",BI80,0),2)</f>
        <v>0</v>
      </c>
      <c r="AF80" s="33">
        <f>ROUND(IF(AQ80="2",BH80,0),2)</f>
        <v>0</v>
      </c>
      <c r="AG80" s="33">
        <f>ROUND(IF(AQ80="2",BI80,0),2)</f>
        <v>0</v>
      </c>
      <c r="AH80" s="33">
        <f>ROUND(IF(AQ80="0",BJ80,0),2)</f>
        <v>0</v>
      </c>
      <c r="AI80" s="11" t="s">
        <v>55</v>
      </c>
      <c r="AJ80" s="33">
        <f>IF(AN80=0,H80,0)</f>
        <v>0</v>
      </c>
      <c r="AK80" s="33">
        <f>IF(AN80=12,H80,0)</f>
        <v>0</v>
      </c>
      <c r="AL80" s="33">
        <f>IF(AN80=21,H80,0)</f>
        <v>0</v>
      </c>
      <c r="AN80" s="33">
        <v>21</v>
      </c>
      <c r="AO80" s="33">
        <f>G80*0.36119072</f>
        <v>0</v>
      </c>
      <c r="AP80" s="33">
        <f>G80*(1-0.36119072)</f>
        <v>0</v>
      </c>
      <c r="AQ80" s="36" t="s">
        <v>56</v>
      </c>
      <c r="AV80" s="33">
        <f>ROUND(AW80+AX80,2)</f>
        <v>0</v>
      </c>
      <c r="AW80" s="33">
        <f>ROUND(F80*AO80,2)</f>
        <v>0</v>
      </c>
      <c r="AX80" s="33">
        <f>ROUND(F80*AP80,2)</f>
        <v>0</v>
      </c>
      <c r="AY80" s="36" t="s">
        <v>173</v>
      </c>
      <c r="AZ80" s="36" t="s">
        <v>152</v>
      </c>
      <c r="BA80" s="11" t="s">
        <v>63</v>
      </c>
      <c r="BB80" s="37">
        <v>100005</v>
      </c>
      <c r="BC80" s="33">
        <f>AW80+AX80</f>
        <v>0</v>
      </c>
      <c r="BD80" s="33">
        <f>G80/(100-BE80)*100</f>
        <v>0</v>
      </c>
      <c r="BE80" s="33">
        <v>0</v>
      </c>
      <c r="BF80" s="33">
        <f>K80</f>
        <v>26.583444999999998</v>
      </c>
      <c r="BH80" s="33">
        <f>F80*AO80</f>
        <v>0</v>
      </c>
      <c r="BI80" s="33">
        <f>F80*AP80</f>
        <v>0</v>
      </c>
      <c r="BJ80" s="33">
        <f>F80*G80</f>
        <v>0</v>
      </c>
      <c r="BK80" s="36" t="s">
        <v>64</v>
      </c>
      <c r="BL80" s="33">
        <v>63</v>
      </c>
      <c r="BW80" s="33">
        <v>21</v>
      </c>
      <c r="BX80" s="4" t="s">
        <v>172</v>
      </c>
    </row>
    <row r="81" spans="1:76" ht="13.5" customHeight="1" x14ac:dyDescent="0.35">
      <c r="A81" s="38"/>
      <c r="B81" s="39" t="s">
        <v>65</v>
      </c>
      <c r="C81" s="100" t="s">
        <v>174</v>
      </c>
      <c r="D81" s="101"/>
      <c r="E81" s="101"/>
      <c r="F81" s="101"/>
      <c r="G81" s="102"/>
      <c r="H81" s="101"/>
      <c r="I81" s="101"/>
      <c r="J81" s="101"/>
      <c r="K81" s="101"/>
      <c r="L81" s="103"/>
    </row>
    <row r="82" spans="1:76" ht="14.5" x14ac:dyDescent="0.35">
      <c r="A82" s="38"/>
      <c r="C82" s="41" t="s">
        <v>175</v>
      </c>
      <c r="D82" s="40" t="s">
        <v>106</v>
      </c>
      <c r="F82" s="42">
        <v>60.182000000000002</v>
      </c>
      <c r="L82" s="43"/>
    </row>
    <row r="83" spans="1:76" ht="14.5" x14ac:dyDescent="0.35">
      <c r="A83" s="38"/>
      <c r="C83" s="41" t="s">
        <v>176</v>
      </c>
      <c r="D83" s="40" t="s">
        <v>107</v>
      </c>
      <c r="F83" s="42">
        <v>56.945999999999998</v>
      </c>
      <c r="L83" s="43"/>
    </row>
    <row r="84" spans="1:76" ht="14.5" x14ac:dyDescent="0.35">
      <c r="A84" s="38"/>
      <c r="C84" s="41" t="s">
        <v>177</v>
      </c>
      <c r="D84" s="40" t="s">
        <v>108</v>
      </c>
      <c r="F84" s="42">
        <v>49.823999999999998</v>
      </c>
      <c r="L84" s="43"/>
    </row>
    <row r="85" spans="1:76" ht="14.5" x14ac:dyDescent="0.35">
      <c r="A85" s="38"/>
      <c r="C85" s="41" t="s">
        <v>178</v>
      </c>
      <c r="D85" s="40" t="s">
        <v>109</v>
      </c>
      <c r="F85" s="42">
        <v>48.997999999999998</v>
      </c>
      <c r="L85" s="43"/>
    </row>
    <row r="86" spans="1:76" ht="14.5" x14ac:dyDescent="0.35">
      <c r="A86" s="2" t="s">
        <v>179</v>
      </c>
      <c r="B86" s="3" t="s">
        <v>180</v>
      </c>
      <c r="C86" s="86" t="s">
        <v>181</v>
      </c>
      <c r="D86" s="81"/>
      <c r="E86" s="3" t="s">
        <v>59</v>
      </c>
      <c r="F86" s="33">
        <v>1079.75</v>
      </c>
      <c r="G86" s="34">
        <v>0</v>
      </c>
      <c r="H86" s="33">
        <f>ROUND(F86*G86,2)</f>
        <v>0</v>
      </c>
      <c r="I86" s="33">
        <v>3.5699999999999998E-3</v>
      </c>
      <c r="J86" s="33">
        <v>0</v>
      </c>
      <c r="K86" s="33">
        <f>F86*I86</f>
        <v>3.8547075</v>
      </c>
      <c r="L86" s="35" t="s">
        <v>60</v>
      </c>
      <c r="Z86" s="33">
        <f>ROUND(IF(AQ86="5",BJ86,0),2)</f>
        <v>0</v>
      </c>
      <c r="AB86" s="33">
        <f>ROUND(IF(AQ86="1",BH86,0),2)</f>
        <v>0</v>
      </c>
      <c r="AC86" s="33">
        <f>ROUND(IF(AQ86="1",BI86,0),2)</f>
        <v>0</v>
      </c>
      <c r="AD86" s="33">
        <f>ROUND(IF(AQ86="7",BH86,0),2)</f>
        <v>0</v>
      </c>
      <c r="AE86" s="33">
        <f>ROUND(IF(AQ86="7",BI86,0),2)</f>
        <v>0</v>
      </c>
      <c r="AF86" s="33">
        <f>ROUND(IF(AQ86="2",BH86,0),2)</f>
        <v>0</v>
      </c>
      <c r="AG86" s="33">
        <f>ROUND(IF(AQ86="2",BI86,0),2)</f>
        <v>0</v>
      </c>
      <c r="AH86" s="33">
        <f>ROUND(IF(AQ86="0",BJ86,0),2)</f>
        <v>0</v>
      </c>
      <c r="AI86" s="11" t="s">
        <v>55</v>
      </c>
      <c r="AJ86" s="33">
        <f>IF(AN86=0,H86,0)</f>
        <v>0</v>
      </c>
      <c r="AK86" s="33">
        <f>IF(AN86=12,H86,0)</f>
        <v>0</v>
      </c>
      <c r="AL86" s="33">
        <f>IF(AN86=21,H86,0)</f>
        <v>0</v>
      </c>
      <c r="AN86" s="33">
        <v>21</v>
      </c>
      <c r="AO86" s="33">
        <f>G86*0.450048317</f>
        <v>0</v>
      </c>
      <c r="AP86" s="33">
        <f>G86*(1-0.450048317)</f>
        <v>0</v>
      </c>
      <c r="AQ86" s="36" t="s">
        <v>56</v>
      </c>
      <c r="AV86" s="33">
        <f>ROUND(AW86+AX86,2)</f>
        <v>0</v>
      </c>
      <c r="AW86" s="33">
        <f>ROUND(F86*AO86,2)</f>
        <v>0</v>
      </c>
      <c r="AX86" s="33">
        <f>ROUND(F86*AP86,2)</f>
        <v>0</v>
      </c>
      <c r="AY86" s="36" t="s">
        <v>173</v>
      </c>
      <c r="AZ86" s="36" t="s">
        <v>152</v>
      </c>
      <c r="BA86" s="11" t="s">
        <v>63</v>
      </c>
      <c r="BB86" s="37">
        <v>100031</v>
      </c>
      <c r="BC86" s="33">
        <f>AW86+AX86</f>
        <v>0</v>
      </c>
      <c r="BD86" s="33">
        <f>G86/(100-BE86)*100</f>
        <v>0</v>
      </c>
      <c r="BE86" s="33">
        <v>0</v>
      </c>
      <c r="BF86" s="33">
        <f>K86</f>
        <v>3.8547075</v>
      </c>
      <c r="BH86" s="33">
        <f>F86*AO86</f>
        <v>0</v>
      </c>
      <c r="BI86" s="33">
        <f>F86*AP86</f>
        <v>0</v>
      </c>
      <c r="BJ86" s="33">
        <f>F86*G86</f>
        <v>0</v>
      </c>
      <c r="BK86" s="36" t="s">
        <v>64</v>
      </c>
      <c r="BL86" s="33">
        <v>63</v>
      </c>
      <c r="BW86" s="33">
        <v>21</v>
      </c>
      <c r="BX86" s="4" t="s">
        <v>181</v>
      </c>
    </row>
    <row r="87" spans="1:76" ht="27" customHeight="1" x14ac:dyDescent="0.35">
      <c r="A87" s="38"/>
      <c r="B87" s="39" t="s">
        <v>65</v>
      </c>
      <c r="C87" s="100" t="s">
        <v>182</v>
      </c>
      <c r="D87" s="101"/>
      <c r="E87" s="101"/>
      <c r="F87" s="101"/>
      <c r="G87" s="102"/>
      <c r="H87" s="101"/>
      <c r="I87" s="101"/>
      <c r="J87" s="101"/>
      <c r="K87" s="101"/>
      <c r="L87" s="103"/>
    </row>
    <row r="88" spans="1:76" ht="14.5" x14ac:dyDescent="0.35">
      <c r="A88" s="38"/>
      <c r="C88" s="41" t="s">
        <v>183</v>
      </c>
      <c r="D88" s="40" t="s">
        <v>106</v>
      </c>
      <c r="F88" s="42">
        <v>300.91000000000003</v>
      </c>
      <c r="L88" s="43"/>
    </row>
    <row r="89" spans="1:76" ht="14.5" x14ac:dyDescent="0.35">
      <c r="A89" s="38"/>
      <c r="C89" s="41" t="s">
        <v>184</v>
      </c>
      <c r="D89" s="40" t="s">
        <v>107</v>
      </c>
      <c r="F89" s="42">
        <v>284.73</v>
      </c>
      <c r="L89" s="43"/>
    </row>
    <row r="90" spans="1:76" ht="14.5" x14ac:dyDescent="0.35">
      <c r="A90" s="38"/>
      <c r="C90" s="41" t="s">
        <v>185</v>
      </c>
      <c r="D90" s="40" t="s">
        <v>108</v>
      </c>
      <c r="F90" s="42">
        <v>249.12</v>
      </c>
      <c r="L90" s="43"/>
    </row>
    <row r="91" spans="1:76" ht="14.5" x14ac:dyDescent="0.35">
      <c r="A91" s="38"/>
      <c r="C91" s="41" t="s">
        <v>186</v>
      </c>
      <c r="D91" s="40" t="s">
        <v>109</v>
      </c>
      <c r="F91" s="42">
        <v>244.99</v>
      </c>
      <c r="L91" s="43"/>
    </row>
    <row r="92" spans="1:76" ht="14.5" x14ac:dyDescent="0.35">
      <c r="A92" s="28" t="s">
        <v>51</v>
      </c>
      <c r="B92" s="29" t="s">
        <v>187</v>
      </c>
      <c r="C92" s="111" t="s">
        <v>188</v>
      </c>
      <c r="D92" s="112"/>
      <c r="E92" s="30" t="s">
        <v>3</v>
      </c>
      <c r="F92" s="30" t="s">
        <v>3</v>
      </c>
      <c r="G92" s="31" t="s">
        <v>3</v>
      </c>
      <c r="H92" s="1">
        <f>SUM(H93:H99)</f>
        <v>0</v>
      </c>
      <c r="I92" s="11" t="s">
        <v>51</v>
      </c>
      <c r="J92" s="11" t="s">
        <v>51</v>
      </c>
      <c r="K92" s="1">
        <f>SUM(K93:K99)</f>
        <v>0.2926995</v>
      </c>
      <c r="L92" s="32" t="s">
        <v>51</v>
      </c>
      <c r="AI92" s="11" t="s">
        <v>55</v>
      </c>
      <c r="AS92" s="1">
        <f>SUM(AJ93:AJ99)</f>
        <v>0</v>
      </c>
      <c r="AT92" s="1">
        <f>SUM(AK93:AK99)</f>
        <v>0</v>
      </c>
      <c r="AU92" s="1">
        <f>SUM(AL93:AL99)</f>
        <v>0</v>
      </c>
    </row>
    <row r="93" spans="1:76" ht="14.5" x14ac:dyDescent="0.35">
      <c r="A93" s="2" t="s">
        <v>189</v>
      </c>
      <c r="B93" s="3" t="s">
        <v>190</v>
      </c>
      <c r="C93" s="86" t="s">
        <v>191</v>
      </c>
      <c r="D93" s="81"/>
      <c r="E93" s="3" t="s">
        <v>91</v>
      </c>
      <c r="F93" s="33">
        <v>75</v>
      </c>
      <c r="G93" s="34">
        <v>0</v>
      </c>
      <c r="H93" s="33">
        <f>ROUND(F93*G93,2)</f>
        <v>0</v>
      </c>
      <c r="I93" s="33">
        <v>1.8E-3</v>
      </c>
      <c r="J93" s="33">
        <v>1.8E-3</v>
      </c>
      <c r="K93" s="33">
        <f>F93*I93</f>
        <v>0.13500000000000001</v>
      </c>
      <c r="L93" s="35" t="s">
        <v>60</v>
      </c>
      <c r="Z93" s="33">
        <f>ROUND(IF(AQ93="5",BJ93,0),2)</f>
        <v>0</v>
      </c>
      <c r="AB93" s="33">
        <f>ROUND(IF(AQ93="1",BH93,0),2)</f>
        <v>0</v>
      </c>
      <c r="AC93" s="33">
        <f>ROUND(IF(AQ93="1",BI93,0),2)</f>
        <v>0</v>
      </c>
      <c r="AD93" s="33">
        <f>ROUND(IF(AQ93="7",BH93,0),2)</f>
        <v>0</v>
      </c>
      <c r="AE93" s="33">
        <f>ROUND(IF(AQ93="7",BI93,0),2)</f>
        <v>0</v>
      </c>
      <c r="AF93" s="33">
        <f>ROUND(IF(AQ93="2",BH93,0),2)</f>
        <v>0</v>
      </c>
      <c r="AG93" s="33">
        <f>ROUND(IF(AQ93="2",BI93,0),2)</f>
        <v>0</v>
      </c>
      <c r="AH93" s="33">
        <f>ROUND(IF(AQ93="0",BJ93,0),2)</f>
        <v>0</v>
      </c>
      <c r="AI93" s="11" t="s">
        <v>55</v>
      </c>
      <c r="AJ93" s="33">
        <f>IF(AN93=0,H93,0)</f>
        <v>0</v>
      </c>
      <c r="AK93" s="33">
        <f>IF(AN93=12,H93,0)</f>
        <v>0</v>
      </c>
      <c r="AL93" s="33">
        <f>IF(AN93=21,H93,0)</f>
        <v>0</v>
      </c>
      <c r="AN93" s="33">
        <v>21</v>
      </c>
      <c r="AO93" s="33">
        <f>G93*0</f>
        <v>0</v>
      </c>
      <c r="AP93" s="33">
        <f>G93*(1-0)</f>
        <v>0</v>
      </c>
      <c r="AQ93" s="36" t="s">
        <v>99</v>
      </c>
      <c r="AV93" s="33">
        <f>ROUND(AW93+AX93,2)</f>
        <v>0</v>
      </c>
      <c r="AW93" s="33">
        <f>ROUND(F93*AO93,2)</f>
        <v>0</v>
      </c>
      <c r="AX93" s="33">
        <f>ROUND(F93*AP93,2)</f>
        <v>0</v>
      </c>
      <c r="AY93" s="36" t="s">
        <v>192</v>
      </c>
      <c r="AZ93" s="36" t="s">
        <v>193</v>
      </c>
      <c r="BA93" s="11" t="s">
        <v>63</v>
      </c>
      <c r="BB93" s="37">
        <v>100010</v>
      </c>
      <c r="BC93" s="33">
        <f>AW93+AX93</f>
        <v>0</v>
      </c>
      <c r="BD93" s="33">
        <f>G93/(100-BE93)*100</f>
        <v>0</v>
      </c>
      <c r="BE93" s="33">
        <v>0</v>
      </c>
      <c r="BF93" s="33">
        <f>K93</f>
        <v>0.13500000000000001</v>
      </c>
      <c r="BH93" s="33">
        <f>F93*AO93</f>
        <v>0</v>
      </c>
      <c r="BI93" s="33">
        <f>F93*AP93</f>
        <v>0</v>
      </c>
      <c r="BJ93" s="33">
        <f>F93*G93</f>
        <v>0</v>
      </c>
      <c r="BK93" s="36" t="s">
        <v>64</v>
      </c>
      <c r="BL93" s="33">
        <v>766</v>
      </c>
      <c r="BW93" s="33">
        <v>21</v>
      </c>
      <c r="BX93" s="4" t="s">
        <v>191</v>
      </c>
    </row>
    <row r="94" spans="1:76" ht="13.5" customHeight="1" x14ac:dyDescent="0.35">
      <c r="A94" s="38"/>
      <c r="B94" s="39" t="s">
        <v>65</v>
      </c>
      <c r="C94" s="100" t="s">
        <v>194</v>
      </c>
      <c r="D94" s="101"/>
      <c r="E94" s="101"/>
      <c r="F94" s="101"/>
      <c r="G94" s="102"/>
      <c r="H94" s="101"/>
      <c r="I94" s="101"/>
      <c r="J94" s="101"/>
      <c r="K94" s="101"/>
      <c r="L94" s="103"/>
    </row>
    <row r="95" spans="1:76" ht="14.5" x14ac:dyDescent="0.35">
      <c r="A95" s="38"/>
      <c r="C95" s="41" t="s">
        <v>195</v>
      </c>
      <c r="D95" s="40" t="s">
        <v>106</v>
      </c>
      <c r="F95" s="42">
        <v>21</v>
      </c>
      <c r="L95" s="43"/>
    </row>
    <row r="96" spans="1:76" ht="14.5" x14ac:dyDescent="0.35">
      <c r="A96" s="38"/>
      <c r="C96" s="41" t="s">
        <v>196</v>
      </c>
      <c r="D96" s="40" t="s">
        <v>107</v>
      </c>
      <c r="F96" s="42">
        <v>15</v>
      </c>
      <c r="L96" s="43"/>
    </row>
    <row r="97" spans="1:76" ht="14.5" x14ac:dyDescent="0.35">
      <c r="A97" s="38"/>
      <c r="C97" s="41" t="s">
        <v>197</v>
      </c>
      <c r="D97" s="40" t="s">
        <v>108</v>
      </c>
      <c r="F97" s="42">
        <v>21</v>
      </c>
      <c r="L97" s="43"/>
    </row>
    <row r="98" spans="1:76" ht="14.5" x14ac:dyDescent="0.35">
      <c r="A98" s="38"/>
      <c r="C98" s="41" t="s">
        <v>198</v>
      </c>
      <c r="D98" s="40" t="s">
        <v>109</v>
      </c>
      <c r="F98" s="42">
        <v>18</v>
      </c>
      <c r="L98" s="43"/>
    </row>
    <row r="99" spans="1:76" ht="14.5" x14ac:dyDescent="0.35">
      <c r="A99" s="2" t="s">
        <v>199</v>
      </c>
      <c r="B99" s="3" t="s">
        <v>200</v>
      </c>
      <c r="C99" s="86" t="s">
        <v>201</v>
      </c>
      <c r="D99" s="81"/>
      <c r="E99" s="3" t="s">
        <v>59</v>
      </c>
      <c r="F99" s="33">
        <v>4.83</v>
      </c>
      <c r="G99" s="34">
        <v>0</v>
      </c>
      <c r="H99" s="33">
        <f>ROUND(F99*G99,2)</f>
        <v>0</v>
      </c>
      <c r="I99" s="33">
        <v>3.2649999999999998E-2</v>
      </c>
      <c r="J99" s="33">
        <v>3.2649999999999998E-2</v>
      </c>
      <c r="K99" s="33">
        <f>F99*I99</f>
        <v>0.15769949999999999</v>
      </c>
      <c r="L99" s="35" t="s">
        <v>60</v>
      </c>
      <c r="Z99" s="33">
        <f>ROUND(IF(AQ99="5",BJ99,0),2)</f>
        <v>0</v>
      </c>
      <c r="AB99" s="33">
        <f>ROUND(IF(AQ99="1",BH99,0),2)</f>
        <v>0</v>
      </c>
      <c r="AC99" s="33">
        <f>ROUND(IF(AQ99="1",BI99,0),2)</f>
        <v>0</v>
      </c>
      <c r="AD99" s="33">
        <f>ROUND(IF(AQ99="7",BH99,0),2)</f>
        <v>0</v>
      </c>
      <c r="AE99" s="33">
        <f>ROUND(IF(AQ99="7",BI99,0),2)</f>
        <v>0</v>
      </c>
      <c r="AF99" s="33">
        <f>ROUND(IF(AQ99="2",BH99,0),2)</f>
        <v>0</v>
      </c>
      <c r="AG99" s="33">
        <f>ROUND(IF(AQ99="2",BI99,0),2)</f>
        <v>0</v>
      </c>
      <c r="AH99" s="33">
        <f>ROUND(IF(AQ99="0",BJ99,0),2)</f>
        <v>0</v>
      </c>
      <c r="AI99" s="11" t="s">
        <v>55</v>
      </c>
      <c r="AJ99" s="33">
        <f>IF(AN99=0,H99,0)</f>
        <v>0</v>
      </c>
      <c r="AK99" s="33">
        <f>IF(AN99=12,H99,0)</f>
        <v>0</v>
      </c>
      <c r="AL99" s="33">
        <f>IF(AN99=21,H99,0)</f>
        <v>0</v>
      </c>
      <c r="AN99" s="33">
        <v>21</v>
      </c>
      <c r="AO99" s="33">
        <f>G99*0</f>
        <v>0</v>
      </c>
      <c r="AP99" s="33">
        <f>G99*(1-0)</f>
        <v>0</v>
      </c>
      <c r="AQ99" s="36" t="s">
        <v>99</v>
      </c>
      <c r="AV99" s="33">
        <f>ROUND(AW99+AX99,2)</f>
        <v>0</v>
      </c>
      <c r="AW99" s="33">
        <f>ROUND(F99*AO99,2)</f>
        <v>0</v>
      </c>
      <c r="AX99" s="33">
        <f>ROUND(F99*AP99,2)</f>
        <v>0</v>
      </c>
      <c r="AY99" s="36" t="s">
        <v>192</v>
      </c>
      <c r="AZ99" s="36" t="s">
        <v>193</v>
      </c>
      <c r="BA99" s="11" t="s">
        <v>63</v>
      </c>
      <c r="BB99" s="37">
        <v>100010</v>
      </c>
      <c r="BC99" s="33">
        <f>AW99+AX99</f>
        <v>0</v>
      </c>
      <c r="BD99" s="33">
        <f>G99/(100-BE99)*100</f>
        <v>0</v>
      </c>
      <c r="BE99" s="33">
        <v>0</v>
      </c>
      <c r="BF99" s="33">
        <f>K99</f>
        <v>0.15769949999999999</v>
      </c>
      <c r="BH99" s="33">
        <f>F99*AO99</f>
        <v>0</v>
      </c>
      <c r="BI99" s="33">
        <f>F99*AP99</f>
        <v>0</v>
      </c>
      <c r="BJ99" s="33">
        <f>F99*G99</f>
        <v>0</v>
      </c>
      <c r="BK99" s="36" t="s">
        <v>64</v>
      </c>
      <c r="BL99" s="33">
        <v>766</v>
      </c>
      <c r="BW99" s="33">
        <v>21</v>
      </c>
      <c r="BX99" s="4" t="s">
        <v>201</v>
      </c>
    </row>
    <row r="100" spans="1:76" ht="13.5" customHeight="1" x14ac:dyDescent="0.35">
      <c r="A100" s="38"/>
      <c r="B100" s="39" t="s">
        <v>65</v>
      </c>
      <c r="C100" s="100" t="s">
        <v>202</v>
      </c>
      <c r="D100" s="101"/>
      <c r="E100" s="101"/>
      <c r="F100" s="101"/>
      <c r="G100" s="102"/>
      <c r="H100" s="101"/>
      <c r="I100" s="101"/>
      <c r="J100" s="101"/>
      <c r="K100" s="101"/>
      <c r="L100" s="103"/>
    </row>
    <row r="101" spans="1:76" ht="14.5" x14ac:dyDescent="0.35">
      <c r="A101" s="38"/>
      <c r="C101" s="41" t="s">
        <v>203</v>
      </c>
      <c r="D101" s="40" t="s">
        <v>68</v>
      </c>
      <c r="F101" s="42">
        <v>3.61</v>
      </c>
      <c r="L101" s="43"/>
    </row>
    <row r="102" spans="1:76" ht="14.5" x14ac:dyDescent="0.35">
      <c r="A102" s="38"/>
      <c r="C102" s="41" t="s">
        <v>69</v>
      </c>
      <c r="D102" s="40" t="s">
        <v>70</v>
      </c>
      <c r="F102" s="42">
        <v>0.45</v>
      </c>
      <c r="L102" s="43"/>
    </row>
    <row r="103" spans="1:76" ht="14.5" x14ac:dyDescent="0.35">
      <c r="A103" s="38"/>
      <c r="C103" s="41" t="s">
        <v>71</v>
      </c>
      <c r="D103" s="40" t="s">
        <v>72</v>
      </c>
      <c r="F103" s="42">
        <v>0.77</v>
      </c>
      <c r="L103" s="43"/>
    </row>
    <row r="104" spans="1:76" ht="14.5" x14ac:dyDescent="0.35">
      <c r="A104" s="28" t="s">
        <v>51</v>
      </c>
      <c r="B104" s="29" t="s">
        <v>204</v>
      </c>
      <c r="C104" s="111" t="s">
        <v>205</v>
      </c>
      <c r="D104" s="112"/>
      <c r="E104" s="30" t="s">
        <v>3</v>
      </c>
      <c r="F104" s="30" t="s">
        <v>3</v>
      </c>
      <c r="G104" s="31" t="s">
        <v>3</v>
      </c>
      <c r="H104" s="1">
        <f>SUM(H105:H132)</f>
        <v>0</v>
      </c>
      <c r="I104" s="11" t="s">
        <v>51</v>
      </c>
      <c r="J104" s="11" t="s">
        <v>51</v>
      </c>
      <c r="K104" s="1">
        <f>SUM(K105:K132)</f>
        <v>0.17460000000000001</v>
      </c>
      <c r="L104" s="32" t="s">
        <v>51</v>
      </c>
      <c r="AI104" s="11" t="s">
        <v>55</v>
      </c>
      <c r="AS104" s="1">
        <f>SUM(AJ105:AJ132)</f>
        <v>0</v>
      </c>
      <c r="AT104" s="1">
        <f>SUM(AK105:AK132)</f>
        <v>0</v>
      </c>
      <c r="AU104" s="1">
        <f>SUM(AL105:AL132)</f>
        <v>0</v>
      </c>
    </row>
    <row r="105" spans="1:76" ht="14.5" x14ac:dyDescent="0.35">
      <c r="A105" s="2" t="s">
        <v>206</v>
      </c>
      <c r="B105" s="3" t="s">
        <v>207</v>
      </c>
      <c r="C105" s="86" t="s">
        <v>208</v>
      </c>
      <c r="D105" s="81"/>
      <c r="E105" s="3" t="s">
        <v>91</v>
      </c>
      <c r="F105" s="33">
        <v>6</v>
      </c>
      <c r="G105" s="34">
        <v>0</v>
      </c>
      <c r="H105" s="33">
        <f>ROUND(F105*G105,2)</f>
        <v>0</v>
      </c>
      <c r="I105" s="33">
        <v>1.1000000000000001E-3</v>
      </c>
      <c r="J105" s="33">
        <v>1.1000000000000001E-3</v>
      </c>
      <c r="K105" s="33">
        <f>F105*I105</f>
        <v>6.6E-3</v>
      </c>
      <c r="L105" s="35" t="s">
        <v>60</v>
      </c>
      <c r="Z105" s="33">
        <f>ROUND(IF(AQ105="5",BJ105,0),2)</f>
        <v>0</v>
      </c>
      <c r="AB105" s="33">
        <f>ROUND(IF(AQ105="1",BH105,0),2)</f>
        <v>0</v>
      </c>
      <c r="AC105" s="33">
        <f>ROUND(IF(AQ105="1",BI105,0),2)</f>
        <v>0</v>
      </c>
      <c r="AD105" s="33">
        <f>ROUND(IF(AQ105="7",BH105,0),2)</f>
        <v>0</v>
      </c>
      <c r="AE105" s="33">
        <f>ROUND(IF(AQ105="7",BI105,0),2)</f>
        <v>0</v>
      </c>
      <c r="AF105" s="33">
        <f>ROUND(IF(AQ105="2",BH105,0),2)</f>
        <v>0</v>
      </c>
      <c r="AG105" s="33">
        <f>ROUND(IF(AQ105="2",BI105,0),2)</f>
        <v>0</v>
      </c>
      <c r="AH105" s="33">
        <f>ROUND(IF(AQ105="0",BJ105,0),2)</f>
        <v>0</v>
      </c>
      <c r="AI105" s="11" t="s">
        <v>55</v>
      </c>
      <c r="AJ105" s="33">
        <f>IF(AN105=0,H105,0)</f>
        <v>0</v>
      </c>
      <c r="AK105" s="33">
        <f>IF(AN105=12,H105,0)</f>
        <v>0</v>
      </c>
      <c r="AL105" s="33">
        <f>IF(AN105=21,H105,0)</f>
        <v>0</v>
      </c>
      <c r="AN105" s="33">
        <v>21</v>
      </c>
      <c r="AO105" s="33">
        <f>G105*0</f>
        <v>0</v>
      </c>
      <c r="AP105" s="33">
        <f>G105*(1-0)</f>
        <v>0</v>
      </c>
      <c r="AQ105" s="36" t="s">
        <v>99</v>
      </c>
      <c r="AV105" s="33">
        <f>ROUND(AW105+AX105,2)</f>
        <v>0</v>
      </c>
      <c r="AW105" s="33">
        <f>ROUND(F105*AO105,2)</f>
        <v>0</v>
      </c>
      <c r="AX105" s="33">
        <f>ROUND(F105*AP105,2)</f>
        <v>0</v>
      </c>
      <c r="AY105" s="36" t="s">
        <v>209</v>
      </c>
      <c r="AZ105" s="36" t="s">
        <v>193</v>
      </c>
      <c r="BA105" s="11" t="s">
        <v>63</v>
      </c>
      <c r="BB105" s="37">
        <v>100004</v>
      </c>
      <c r="BC105" s="33">
        <f>AW105+AX105</f>
        <v>0</v>
      </c>
      <c r="BD105" s="33">
        <f>G105/(100-BE105)*100</f>
        <v>0</v>
      </c>
      <c r="BE105" s="33">
        <v>0</v>
      </c>
      <c r="BF105" s="33">
        <f>K105</f>
        <v>6.6E-3</v>
      </c>
      <c r="BH105" s="33">
        <f>F105*AO105</f>
        <v>0</v>
      </c>
      <c r="BI105" s="33">
        <f>F105*AP105</f>
        <v>0</v>
      </c>
      <c r="BJ105" s="33">
        <f>F105*G105</f>
        <v>0</v>
      </c>
      <c r="BK105" s="36" t="s">
        <v>64</v>
      </c>
      <c r="BL105" s="33">
        <v>767</v>
      </c>
      <c r="BW105" s="33">
        <v>21</v>
      </c>
      <c r="BX105" s="4" t="s">
        <v>208</v>
      </c>
    </row>
    <row r="106" spans="1:76" ht="14.5" x14ac:dyDescent="0.35">
      <c r="A106" s="38"/>
      <c r="C106" s="41" t="s">
        <v>84</v>
      </c>
      <c r="D106" s="40" t="s">
        <v>106</v>
      </c>
      <c r="F106" s="42">
        <v>4</v>
      </c>
      <c r="L106" s="43"/>
    </row>
    <row r="107" spans="1:76" ht="14.5" x14ac:dyDescent="0.35">
      <c r="A107" s="38"/>
      <c r="C107" s="41" t="s">
        <v>210</v>
      </c>
      <c r="D107" s="40" t="s">
        <v>107</v>
      </c>
      <c r="F107" s="42">
        <v>0</v>
      </c>
      <c r="L107" s="43"/>
    </row>
    <row r="108" spans="1:76" ht="14.5" x14ac:dyDescent="0.35">
      <c r="A108" s="38"/>
      <c r="C108" s="41" t="s">
        <v>73</v>
      </c>
      <c r="D108" s="40" t="s">
        <v>108</v>
      </c>
      <c r="F108" s="42">
        <v>2</v>
      </c>
      <c r="L108" s="43"/>
    </row>
    <row r="109" spans="1:76" ht="14.5" x14ac:dyDescent="0.35">
      <c r="A109" s="38"/>
      <c r="C109" s="41" t="s">
        <v>210</v>
      </c>
      <c r="D109" s="40" t="s">
        <v>109</v>
      </c>
      <c r="F109" s="42">
        <v>0</v>
      </c>
      <c r="L109" s="43"/>
    </row>
    <row r="110" spans="1:76" ht="14.5" x14ac:dyDescent="0.35">
      <c r="A110" s="2" t="s">
        <v>211</v>
      </c>
      <c r="B110" s="3" t="s">
        <v>212</v>
      </c>
      <c r="C110" s="86" t="s">
        <v>213</v>
      </c>
      <c r="D110" s="81"/>
      <c r="E110" s="3" t="s">
        <v>91</v>
      </c>
      <c r="F110" s="33">
        <v>54</v>
      </c>
      <c r="G110" s="34">
        <v>0</v>
      </c>
      <c r="H110" s="33">
        <f>ROUND(F110*G110,2)</f>
        <v>0</v>
      </c>
      <c r="I110" s="33">
        <v>2E-3</v>
      </c>
      <c r="J110" s="33">
        <v>2E-3</v>
      </c>
      <c r="K110" s="33">
        <f>F110*I110</f>
        <v>0.108</v>
      </c>
      <c r="L110" s="35" t="s">
        <v>60</v>
      </c>
      <c r="Z110" s="33">
        <f>ROUND(IF(AQ110="5",BJ110,0),2)</f>
        <v>0</v>
      </c>
      <c r="AB110" s="33">
        <f>ROUND(IF(AQ110="1",BH110,0),2)</f>
        <v>0</v>
      </c>
      <c r="AC110" s="33">
        <f>ROUND(IF(AQ110="1",BI110,0),2)</f>
        <v>0</v>
      </c>
      <c r="AD110" s="33">
        <f>ROUND(IF(AQ110="7",BH110,0),2)</f>
        <v>0</v>
      </c>
      <c r="AE110" s="33">
        <f>ROUND(IF(AQ110="7",BI110,0),2)</f>
        <v>0</v>
      </c>
      <c r="AF110" s="33">
        <f>ROUND(IF(AQ110="2",BH110,0),2)</f>
        <v>0</v>
      </c>
      <c r="AG110" s="33">
        <f>ROUND(IF(AQ110="2",BI110,0),2)</f>
        <v>0</v>
      </c>
      <c r="AH110" s="33">
        <f>ROUND(IF(AQ110="0",BJ110,0),2)</f>
        <v>0</v>
      </c>
      <c r="AI110" s="11" t="s">
        <v>55</v>
      </c>
      <c r="AJ110" s="33">
        <f>IF(AN110=0,H110,0)</f>
        <v>0</v>
      </c>
      <c r="AK110" s="33">
        <f>IF(AN110=12,H110,0)</f>
        <v>0</v>
      </c>
      <c r="AL110" s="33">
        <f>IF(AN110=21,H110,0)</f>
        <v>0</v>
      </c>
      <c r="AN110" s="33">
        <v>21</v>
      </c>
      <c r="AO110" s="33">
        <f>G110*0</f>
        <v>0</v>
      </c>
      <c r="AP110" s="33">
        <f>G110*(1-0)</f>
        <v>0</v>
      </c>
      <c r="AQ110" s="36" t="s">
        <v>99</v>
      </c>
      <c r="AV110" s="33">
        <f>ROUND(AW110+AX110,2)</f>
        <v>0</v>
      </c>
      <c r="AW110" s="33">
        <f>ROUND(F110*AO110,2)</f>
        <v>0</v>
      </c>
      <c r="AX110" s="33">
        <f>ROUND(F110*AP110,2)</f>
        <v>0</v>
      </c>
      <c r="AY110" s="36" t="s">
        <v>209</v>
      </c>
      <c r="AZ110" s="36" t="s">
        <v>193</v>
      </c>
      <c r="BA110" s="11" t="s">
        <v>63</v>
      </c>
      <c r="BB110" s="37">
        <v>100004</v>
      </c>
      <c r="BC110" s="33">
        <f>AW110+AX110</f>
        <v>0</v>
      </c>
      <c r="BD110" s="33">
        <f>G110/(100-BE110)*100</f>
        <v>0</v>
      </c>
      <c r="BE110" s="33">
        <v>0</v>
      </c>
      <c r="BF110" s="33">
        <f>K110</f>
        <v>0.108</v>
      </c>
      <c r="BH110" s="33">
        <f>F110*AO110</f>
        <v>0</v>
      </c>
      <c r="BI110" s="33">
        <f>F110*AP110</f>
        <v>0</v>
      </c>
      <c r="BJ110" s="33">
        <f>F110*G110</f>
        <v>0</v>
      </c>
      <c r="BK110" s="36" t="s">
        <v>64</v>
      </c>
      <c r="BL110" s="33">
        <v>767</v>
      </c>
      <c r="BW110" s="33">
        <v>21</v>
      </c>
      <c r="BX110" s="4" t="s">
        <v>213</v>
      </c>
    </row>
    <row r="111" spans="1:76" ht="13.5" customHeight="1" x14ac:dyDescent="0.35">
      <c r="A111" s="38"/>
      <c r="B111" s="39" t="s">
        <v>65</v>
      </c>
      <c r="C111" s="100" t="s">
        <v>214</v>
      </c>
      <c r="D111" s="101"/>
      <c r="E111" s="101"/>
      <c r="F111" s="101"/>
      <c r="G111" s="102"/>
      <c r="H111" s="101"/>
      <c r="I111" s="101"/>
      <c r="J111" s="101"/>
      <c r="K111" s="101"/>
      <c r="L111" s="103"/>
    </row>
    <row r="112" spans="1:76" ht="14.5" x14ac:dyDescent="0.35">
      <c r="A112" s="38"/>
      <c r="C112" s="41" t="s">
        <v>140</v>
      </c>
      <c r="D112" s="40" t="s">
        <v>106</v>
      </c>
      <c r="F112" s="42">
        <v>12</v>
      </c>
      <c r="L112" s="43"/>
    </row>
    <row r="113" spans="1:76" ht="14.5" x14ac:dyDescent="0.35">
      <c r="A113" s="38"/>
      <c r="C113" s="41" t="s">
        <v>170</v>
      </c>
      <c r="D113" s="40" t="s">
        <v>107</v>
      </c>
      <c r="F113" s="42">
        <v>16</v>
      </c>
      <c r="L113" s="43"/>
    </row>
    <row r="114" spans="1:76" ht="14.5" x14ac:dyDescent="0.35">
      <c r="A114" s="38"/>
      <c r="C114" s="41" t="s">
        <v>148</v>
      </c>
      <c r="D114" s="40" t="s">
        <v>108</v>
      </c>
      <c r="F114" s="42">
        <v>13</v>
      </c>
      <c r="L114" s="43"/>
    </row>
    <row r="115" spans="1:76" ht="14.5" x14ac:dyDescent="0.35">
      <c r="A115" s="38"/>
      <c r="C115" s="41" t="s">
        <v>148</v>
      </c>
      <c r="D115" s="40" t="s">
        <v>109</v>
      </c>
      <c r="F115" s="42">
        <v>13</v>
      </c>
      <c r="L115" s="43"/>
    </row>
    <row r="116" spans="1:76" ht="14.5" x14ac:dyDescent="0.35">
      <c r="A116" s="2" t="s">
        <v>215</v>
      </c>
      <c r="B116" s="3" t="s">
        <v>216</v>
      </c>
      <c r="C116" s="86" t="s">
        <v>217</v>
      </c>
      <c r="D116" s="81"/>
      <c r="E116" s="3" t="s">
        <v>218</v>
      </c>
      <c r="F116" s="33">
        <v>60</v>
      </c>
      <c r="G116" s="34">
        <v>0</v>
      </c>
      <c r="H116" s="33">
        <f>ROUND(F116*G116,2)</f>
        <v>0</v>
      </c>
      <c r="I116" s="33">
        <v>0</v>
      </c>
      <c r="J116" s="33">
        <v>0</v>
      </c>
      <c r="K116" s="33">
        <f>F116*I116</f>
        <v>0</v>
      </c>
      <c r="L116" s="35" t="s">
        <v>60</v>
      </c>
      <c r="Z116" s="33">
        <f>ROUND(IF(AQ116="5",BJ116,0),2)</f>
        <v>0</v>
      </c>
      <c r="AB116" s="33">
        <f>ROUND(IF(AQ116="1",BH116,0),2)</f>
        <v>0</v>
      </c>
      <c r="AC116" s="33">
        <f>ROUND(IF(AQ116="1",BI116,0),2)</f>
        <v>0</v>
      </c>
      <c r="AD116" s="33">
        <f>ROUND(IF(AQ116="7",BH116,0),2)</f>
        <v>0</v>
      </c>
      <c r="AE116" s="33">
        <f>ROUND(IF(AQ116="7",BI116,0),2)</f>
        <v>0</v>
      </c>
      <c r="AF116" s="33">
        <f>ROUND(IF(AQ116="2",BH116,0),2)</f>
        <v>0</v>
      </c>
      <c r="AG116" s="33">
        <f>ROUND(IF(AQ116="2",BI116,0),2)</f>
        <v>0</v>
      </c>
      <c r="AH116" s="33">
        <f>ROUND(IF(AQ116="0",BJ116,0),2)</f>
        <v>0</v>
      </c>
      <c r="AI116" s="11" t="s">
        <v>55</v>
      </c>
      <c r="AJ116" s="33">
        <f>IF(AN116=0,H116,0)</f>
        <v>0</v>
      </c>
      <c r="AK116" s="33">
        <f>IF(AN116=12,H116,0)</f>
        <v>0</v>
      </c>
      <c r="AL116" s="33">
        <f>IF(AN116=21,H116,0)</f>
        <v>0</v>
      </c>
      <c r="AN116" s="33">
        <v>21</v>
      </c>
      <c r="AO116" s="33">
        <f>G116*0</f>
        <v>0</v>
      </c>
      <c r="AP116" s="33">
        <f>G116*(1-0)</f>
        <v>0</v>
      </c>
      <c r="AQ116" s="36" t="s">
        <v>99</v>
      </c>
      <c r="AV116" s="33">
        <f>ROUND(AW116+AX116,2)</f>
        <v>0</v>
      </c>
      <c r="AW116" s="33">
        <f>ROUND(F116*AO116,2)</f>
        <v>0</v>
      </c>
      <c r="AX116" s="33">
        <f>ROUND(F116*AP116,2)</f>
        <v>0</v>
      </c>
      <c r="AY116" s="36" t="s">
        <v>209</v>
      </c>
      <c r="AZ116" s="36" t="s">
        <v>193</v>
      </c>
      <c r="BA116" s="11" t="s">
        <v>63</v>
      </c>
      <c r="BB116" s="37">
        <v>100004</v>
      </c>
      <c r="BC116" s="33">
        <f>AW116+AX116</f>
        <v>0</v>
      </c>
      <c r="BD116" s="33">
        <f>G116/(100-BE116)*100</f>
        <v>0</v>
      </c>
      <c r="BE116" s="33">
        <v>0</v>
      </c>
      <c r="BF116" s="33">
        <f>K116</f>
        <v>0</v>
      </c>
      <c r="BH116" s="33">
        <f>F116*AO116</f>
        <v>0</v>
      </c>
      <c r="BI116" s="33">
        <f>F116*AP116</f>
        <v>0</v>
      </c>
      <c r="BJ116" s="33">
        <f>F116*G116</f>
        <v>0</v>
      </c>
      <c r="BK116" s="36" t="s">
        <v>64</v>
      </c>
      <c r="BL116" s="33">
        <v>767</v>
      </c>
      <c r="BW116" s="33">
        <v>21</v>
      </c>
      <c r="BX116" s="4" t="s">
        <v>217</v>
      </c>
    </row>
    <row r="117" spans="1:76" ht="14.5" x14ac:dyDescent="0.35">
      <c r="A117" s="38"/>
      <c r="C117" s="41" t="s">
        <v>219</v>
      </c>
      <c r="D117" s="40" t="s">
        <v>106</v>
      </c>
      <c r="F117" s="42">
        <v>16</v>
      </c>
      <c r="L117" s="43"/>
    </row>
    <row r="118" spans="1:76" ht="14.5" x14ac:dyDescent="0.35">
      <c r="A118" s="38"/>
      <c r="C118" s="41" t="s">
        <v>170</v>
      </c>
      <c r="D118" s="40" t="s">
        <v>107</v>
      </c>
      <c r="F118" s="42">
        <v>16</v>
      </c>
      <c r="L118" s="43"/>
    </row>
    <row r="119" spans="1:76" ht="14.5" x14ac:dyDescent="0.35">
      <c r="A119" s="38"/>
      <c r="C119" s="41" t="s">
        <v>220</v>
      </c>
      <c r="D119" s="40" t="s">
        <v>108</v>
      </c>
      <c r="F119" s="42">
        <v>15</v>
      </c>
      <c r="L119" s="43"/>
    </row>
    <row r="120" spans="1:76" ht="14.5" x14ac:dyDescent="0.35">
      <c r="A120" s="38"/>
      <c r="C120" s="41" t="s">
        <v>148</v>
      </c>
      <c r="D120" s="40" t="s">
        <v>109</v>
      </c>
      <c r="F120" s="42">
        <v>13</v>
      </c>
      <c r="L120" s="43"/>
    </row>
    <row r="121" spans="1:76" ht="14.5" x14ac:dyDescent="0.35">
      <c r="A121" s="44" t="s">
        <v>221</v>
      </c>
      <c r="B121" s="45" t="s">
        <v>222</v>
      </c>
      <c r="C121" s="113" t="s">
        <v>223</v>
      </c>
      <c r="D121" s="114"/>
      <c r="E121" s="45" t="s">
        <v>91</v>
      </c>
      <c r="F121" s="47">
        <v>54</v>
      </c>
      <c r="G121" s="48">
        <v>0</v>
      </c>
      <c r="H121" s="47">
        <f>ROUND(F121*G121,2)</f>
        <v>0</v>
      </c>
      <c r="I121" s="47">
        <v>1E-3</v>
      </c>
      <c r="J121" s="47">
        <v>0</v>
      </c>
      <c r="K121" s="47">
        <f>F121*I121</f>
        <v>5.3999999999999999E-2</v>
      </c>
      <c r="L121" s="49" t="s">
        <v>224</v>
      </c>
      <c r="Z121" s="33">
        <f>ROUND(IF(AQ121="5",BJ121,0),2)</f>
        <v>0</v>
      </c>
      <c r="AB121" s="33">
        <f>ROUND(IF(AQ121="1",BH121,0),2)</f>
        <v>0</v>
      </c>
      <c r="AC121" s="33">
        <f>ROUND(IF(AQ121="1",BI121,0),2)</f>
        <v>0</v>
      </c>
      <c r="AD121" s="33">
        <f>ROUND(IF(AQ121="7",BH121,0),2)</f>
        <v>0</v>
      </c>
      <c r="AE121" s="33">
        <f>ROUND(IF(AQ121="7",BI121,0),2)</f>
        <v>0</v>
      </c>
      <c r="AF121" s="33">
        <f>ROUND(IF(AQ121="2",BH121,0),2)</f>
        <v>0</v>
      </c>
      <c r="AG121" s="33">
        <f>ROUND(IF(AQ121="2",BI121,0),2)</f>
        <v>0</v>
      </c>
      <c r="AH121" s="33">
        <f>ROUND(IF(AQ121="0",BJ121,0),2)</f>
        <v>0</v>
      </c>
      <c r="AI121" s="11" t="s">
        <v>55</v>
      </c>
      <c r="AJ121" s="47">
        <f>IF(AN121=0,H121,0)</f>
        <v>0</v>
      </c>
      <c r="AK121" s="47">
        <f>IF(AN121=12,H121,0)</f>
        <v>0</v>
      </c>
      <c r="AL121" s="47">
        <f>IF(AN121=21,H121,0)</f>
        <v>0</v>
      </c>
      <c r="AN121" s="33">
        <v>21</v>
      </c>
      <c r="AO121" s="33">
        <f>G121*1</f>
        <v>0</v>
      </c>
      <c r="AP121" s="33">
        <f>G121*(1-1)</f>
        <v>0</v>
      </c>
      <c r="AQ121" s="50" t="s">
        <v>99</v>
      </c>
      <c r="AV121" s="33">
        <f>ROUND(AW121+AX121,2)</f>
        <v>0</v>
      </c>
      <c r="AW121" s="33">
        <f>ROUND(F121*AO121,2)</f>
        <v>0</v>
      </c>
      <c r="AX121" s="33">
        <f>ROUND(F121*AP121,2)</f>
        <v>0</v>
      </c>
      <c r="AY121" s="36" t="s">
        <v>209</v>
      </c>
      <c r="AZ121" s="36" t="s">
        <v>193</v>
      </c>
      <c r="BA121" s="11" t="s">
        <v>63</v>
      </c>
      <c r="BC121" s="33">
        <f>AW121+AX121</f>
        <v>0</v>
      </c>
      <c r="BD121" s="33">
        <f>G121/(100-BE121)*100</f>
        <v>0</v>
      </c>
      <c r="BE121" s="33">
        <v>0</v>
      </c>
      <c r="BF121" s="33">
        <f>K121</f>
        <v>5.3999999999999999E-2</v>
      </c>
      <c r="BH121" s="47">
        <f>F121*AO121</f>
        <v>0</v>
      </c>
      <c r="BI121" s="47">
        <f>F121*AP121</f>
        <v>0</v>
      </c>
      <c r="BJ121" s="47">
        <f>F121*G121</f>
        <v>0</v>
      </c>
      <c r="BK121" s="50" t="s">
        <v>95</v>
      </c>
      <c r="BL121" s="33">
        <v>767</v>
      </c>
      <c r="BW121" s="33">
        <v>21</v>
      </c>
      <c r="BX121" s="46" t="s">
        <v>223</v>
      </c>
    </row>
    <row r="122" spans="1:76" ht="14.5" x14ac:dyDescent="0.35">
      <c r="A122" s="38"/>
      <c r="C122" s="41" t="s">
        <v>225</v>
      </c>
      <c r="D122" s="40" t="s">
        <v>51</v>
      </c>
      <c r="F122" s="42">
        <v>54</v>
      </c>
      <c r="L122" s="43"/>
    </row>
    <row r="123" spans="1:76" ht="14.5" x14ac:dyDescent="0.35">
      <c r="A123" s="44" t="s">
        <v>226</v>
      </c>
      <c r="B123" s="45" t="s">
        <v>227</v>
      </c>
      <c r="C123" s="113" t="s">
        <v>228</v>
      </c>
      <c r="D123" s="114"/>
      <c r="E123" s="45" t="s">
        <v>91</v>
      </c>
      <c r="F123" s="47">
        <v>6</v>
      </c>
      <c r="G123" s="48">
        <v>0</v>
      </c>
      <c r="H123" s="47">
        <f>ROUND(F123*G123,2)</f>
        <v>0</v>
      </c>
      <c r="I123" s="47">
        <v>1E-3</v>
      </c>
      <c r="J123" s="47">
        <v>0</v>
      </c>
      <c r="K123" s="47">
        <f>F123*I123</f>
        <v>6.0000000000000001E-3</v>
      </c>
      <c r="L123" s="49" t="s">
        <v>60</v>
      </c>
      <c r="Z123" s="33">
        <f>ROUND(IF(AQ123="5",BJ123,0),2)</f>
        <v>0</v>
      </c>
      <c r="AB123" s="33">
        <f>ROUND(IF(AQ123="1",BH123,0),2)</f>
        <v>0</v>
      </c>
      <c r="AC123" s="33">
        <f>ROUND(IF(AQ123="1",BI123,0),2)</f>
        <v>0</v>
      </c>
      <c r="AD123" s="33">
        <f>ROUND(IF(AQ123="7",BH123,0),2)</f>
        <v>0</v>
      </c>
      <c r="AE123" s="33">
        <f>ROUND(IF(AQ123="7",BI123,0),2)</f>
        <v>0</v>
      </c>
      <c r="AF123" s="33">
        <f>ROUND(IF(AQ123="2",BH123,0),2)</f>
        <v>0</v>
      </c>
      <c r="AG123" s="33">
        <f>ROUND(IF(AQ123="2",BI123,0),2)</f>
        <v>0</v>
      </c>
      <c r="AH123" s="33">
        <f>ROUND(IF(AQ123="0",BJ123,0),2)</f>
        <v>0</v>
      </c>
      <c r="AI123" s="11" t="s">
        <v>55</v>
      </c>
      <c r="AJ123" s="47">
        <f>IF(AN123=0,H123,0)</f>
        <v>0</v>
      </c>
      <c r="AK123" s="47">
        <f>IF(AN123=12,H123,0)</f>
        <v>0</v>
      </c>
      <c r="AL123" s="47">
        <f>IF(AN123=21,H123,0)</f>
        <v>0</v>
      </c>
      <c r="AN123" s="33">
        <v>21</v>
      </c>
      <c r="AO123" s="33">
        <f>G123*1</f>
        <v>0</v>
      </c>
      <c r="AP123" s="33">
        <f>G123*(1-1)</f>
        <v>0</v>
      </c>
      <c r="AQ123" s="50" t="s">
        <v>99</v>
      </c>
      <c r="AV123" s="33">
        <f>ROUND(AW123+AX123,2)</f>
        <v>0</v>
      </c>
      <c r="AW123" s="33">
        <f>ROUND(F123*AO123,2)</f>
        <v>0</v>
      </c>
      <c r="AX123" s="33">
        <f>ROUND(F123*AP123,2)</f>
        <v>0</v>
      </c>
      <c r="AY123" s="36" t="s">
        <v>209</v>
      </c>
      <c r="AZ123" s="36" t="s">
        <v>193</v>
      </c>
      <c r="BA123" s="11" t="s">
        <v>63</v>
      </c>
      <c r="BC123" s="33">
        <f>AW123+AX123</f>
        <v>0</v>
      </c>
      <c r="BD123" s="33">
        <f>G123/(100-BE123)*100</f>
        <v>0</v>
      </c>
      <c r="BE123" s="33">
        <v>0</v>
      </c>
      <c r="BF123" s="33">
        <f>K123</f>
        <v>6.0000000000000001E-3</v>
      </c>
      <c r="BH123" s="47">
        <f>F123*AO123</f>
        <v>0</v>
      </c>
      <c r="BI123" s="47">
        <f>F123*AP123</f>
        <v>0</v>
      </c>
      <c r="BJ123" s="47">
        <f>F123*G123</f>
        <v>0</v>
      </c>
      <c r="BK123" s="50" t="s">
        <v>95</v>
      </c>
      <c r="BL123" s="33">
        <v>767</v>
      </c>
      <c r="BW123" s="33">
        <v>21</v>
      </c>
      <c r="BX123" s="46" t="s">
        <v>228</v>
      </c>
    </row>
    <row r="124" spans="1:76" ht="14.5" x14ac:dyDescent="0.35">
      <c r="A124" s="38"/>
      <c r="C124" s="41" t="s">
        <v>92</v>
      </c>
      <c r="D124" s="40" t="s">
        <v>51</v>
      </c>
      <c r="F124" s="42">
        <v>6</v>
      </c>
      <c r="L124" s="43"/>
    </row>
    <row r="125" spans="1:76" ht="14.5" x14ac:dyDescent="0.35">
      <c r="A125" s="2" t="s">
        <v>229</v>
      </c>
      <c r="B125" s="3" t="s">
        <v>230</v>
      </c>
      <c r="C125" s="86" t="s">
        <v>231</v>
      </c>
      <c r="D125" s="81"/>
      <c r="E125" s="3" t="s">
        <v>232</v>
      </c>
      <c r="F125" s="33">
        <v>0.17460000000000001</v>
      </c>
      <c r="G125" s="34">
        <v>0</v>
      </c>
      <c r="H125" s="33">
        <f>ROUND(F125*G125,2)</f>
        <v>0</v>
      </c>
      <c r="I125" s="33">
        <v>0</v>
      </c>
      <c r="J125" s="33">
        <v>0</v>
      </c>
      <c r="K125" s="33">
        <f>F125*I125</f>
        <v>0</v>
      </c>
      <c r="L125" s="35" t="s">
        <v>60</v>
      </c>
      <c r="Z125" s="33">
        <f>ROUND(IF(AQ125="5",BJ125,0),2)</f>
        <v>0</v>
      </c>
      <c r="AB125" s="33">
        <f>ROUND(IF(AQ125="1",BH125,0),2)</f>
        <v>0</v>
      </c>
      <c r="AC125" s="33">
        <f>ROUND(IF(AQ125="1",BI125,0),2)</f>
        <v>0</v>
      </c>
      <c r="AD125" s="33">
        <f>ROUND(IF(AQ125="7",BH125,0),2)</f>
        <v>0</v>
      </c>
      <c r="AE125" s="33">
        <f>ROUND(IF(AQ125="7",BI125,0),2)</f>
        <v>0</v>
      </c>
      <c r="AF125" s="33">
        <f>ROUND(IF(AQ125="2",BH125,0),2)</f>
        <v>0</v>
      </c>
      <c r="AG125" s="33">
        <f>ROUND(IF(AQ125="2",BI125,0),2)</f>
        <v>0</v>
      </c>
      <c r="AH125" s="33">
        <f>ROUND(IF(AQ125="0",BJ125,0),2)</f>
        <v>0</v>
      </c>
      <c r="AI125" s="11" t="s">
        <v>55</v>
      </c>
      <c r="AJ125" s="33">
        <f>IF(AN125=0,H125,0)</f>
        <v>0</v>
      </c>
      <c r="AK125" s="33">
        <f>IF(AN125=12,H125,0)</f>
        <v>0</v>
      </c>
      <c r="AL125" s="33">
        <f>IF(AN125=21,H125,0)</f>
        <v>0</v>
      </c>
      <c r="AN125" s="33">
        <v>21</v>
      </c>
      <c r="AO125" s="33">
        <f>G125*0</f>
        <v>0</v>
      </c>
      <c r="AP125" s="33">
        <f>G125*(1-0)</f>
        <v>0</v>
      </c>
      <c r="AQ125" s="36" t="s">
        <v>88</v>
      </c>
      <c r="AV125" s="33">
        <f>ROUND(AW125+AX125,2)</f>
        <v>0</v>
      </c>
      <c r="AW125" s="33">
        <f>ROUND(F125*AO125,2)</f>
        <v>0</v>
      </c>
      <c r="AX125" s="33">
        <f>ROUND(F125*AP125,2)</f>
        <v>0</v>
      </c>
      <c r="AY125" s="36" t="s">
        <v>209</v>
      </c>
      <c r="AZ125" s="36" t="s">
        <v>193</v>
      </c>
      <c r="BA125" s="11" t="s">
        <v>63</v>
      </c>
      <c r="BC125" s="33">
        <f>AW125+AX125</f>
        <v>0</v>
      </c>
      <c r="BD125" s="33">
        <f>G125/(100-BE125)*100</f>
        <v>0</v>
      </c>
      <c r="BE125" s="33">
        <v>0</v>
      </c>
      <c r="BF125" s="33">
        <f>K125</f>
        <v>0</v>
      </c>
      <c r="BH125" s="33">
        <f>F125*AO125</f>
        <v>0</v>
      </c>
      <c r="BI125" s="33">
        <f>F125*AP125</f>
        <v>0</v>
      </c>
      <c r="BJ125" s="33">
        <f>F125*G125</f>
        <v>0</v>
      </c>
      <c r="BK125" s="36" t="s">
        <v>64</v>
      </c>
      <c r="BL125" s="33">
        <v>767</v>
      </c>
      <c r="BW125" s="33">
        <v>21</v>
      </c>
      <c r="BX125" s="4" t="s">
        <v>231</v>
      </c>
    </row>
    <row r="126" spans="1:76" ht="14.5" x14ac:dyDescent="0.35">
      <c r="A126" s="2" t="s">
        <v>233</v>
      </c>
      <c r="B126" s="3" t="s">
        <v>234</v>
      </c>
      <c r="C126" s="86" t="s">
        <v>235</v>
      </c>
      <c r="D126" s="81"/>
      <c r="E126" s="3" t="s">
        <v>218</v>
      </c>
      <c r="F126" s="33">
        <v>16</v>
      </c>
      <c r="G126" s="34">
        <v>0</v>
      </c>
      <c r="H126" s="33">
        <f>ROUND(F126*G126,2)</f>
        <v>0</v>
      </c>
      <c r="I126" s="33">
        <v>0</v>
      </c>
      <c r="J126" s="33">
        <v>0</v>
      </c>
      <c r="K126" s="33">
        <f>F126*I126</f>
        <v>0</v>
      </c>
      <c r="L126" s="35" t="s">
        <v>60</v>
      </c>
      <c r="Z126" s="33">
        <f>ROUND(IF(AQ126="5",BJ126,0),2)</f>
        <v>0</v>
      </c>
      <c r="AB126" s="33">
        <f>ROUND(IF(AQ126="1",BH126,0),2)</f>
        <v>0</v>
      </c>
      <c r="AC126" s="33">
        <f>ROUND(IF(AQ126="1",BI126,0),2)</f>
        <v>0</v>
      </c>
      <c r="AD126" s="33">
        <f>ROUND(IF(AQ126="7",BH126,0),2)</f>
        <v>0</v>
      </c>
      <c r="AE126" s="33">
        <f>ROUND(IF(AQ126="7",BI126,0),2)</f>
        <v>0</v>
      </c>
      <c r="AF126" s="33">
        <f>ROUND(IF(AQ126="2",BH126,0),2)</f>
        <v>0</v>
      </c>
      <c r="AG126" s="33">
        <f>ROUND(IF(AQ126="2",BI126,0),2)</f>
        <v>0</v>
      </c>
      <c r="AH126" s="33">
        <f>ROUND(IF(AQ126="0",BJ126,0),2)</f>
        <v>0</v>
      </c>
      <c r="AI126" s="11" t="s">
        <v>55</v>
      </c>
      <c r="AJ126" s="33">
        <f>IF(AN126=0,H126,0)</f>
        <v>0</v>
      </c>
      <c r="AK126" s="33">
        <f>IF(AN126=12,H126,0)</f>
        <v>0</v>
      </c>
      <c r="AL126" s="33">
        <f>IF(AN126=21,H126,0)</f>
        <v>0</v>
      </c>
      <c r="AN126" s="33">
        <v>21</v>
      </c>
      <c r="AO126" s="33">
        <f>G126*0</f>
        <v>0</v>
      </c>
      <c r="AP126" s="33">
        <f>G126*(1-0)</f>
        <v>0</v>
      </c>
      <c r="AQ126" s="36" t="s">
        <v>99</v>
      </c>
      <c r="AV126" s="33">
        <f>ROUND(AW126+AX126,2)</f>
        <v>0</v>
      </c>
      <c r="AW126" s="33">
        <f>ROUND(F126*AO126,2)</f>
        <v>0</v>
      </c>
      <c r="AX126" s="33">
        <f>ROUND(F126*AP126,2)</f>
        <v>0</v>
      </c>
      <c r="AY126" s="36" t="s">
        <v>209</v>
      </c>
      <c r="AZ126" s="36" t="s">
        <v>193</v>
      </c>
      <c r="BA126" s="11" t="s">
        <v>63</v>
      </c>
      <c r="BC126" s="33">
        <f>AW126+AX126</f>
        <v>0</v>
      </c>
      <c r="BD126" s="33">
        <f>G126/(100-BE126)*100</f>
        <v>0</v>
      </c>
      <c r="BE126" s="33">
        <v>0</v>
      </c>
      <c r="BF126" s="33">
        <f>K126</f>
        <v>0</v>
      </c>
      <c r="BH126" s="33">
        <f>F126*AO126</f>
        <v>0</v>
      </c>
      <c r="BI126" s="33">
        <f>F126*AP126</f>
        <v>0</v>
      </c>
      <c r="BJ126" s="33">
        <f>F126*G126</f>
        <v>0</v>
      </c>
      <c r="BK126" s="36" t="s">
        <v>64</v>
      </c>
      <c r="BL126" s="33">
        <v>767</v>
      </c>
      <c r="BW126" s="33">
        <v>21</v>
      </c>
      <c r="BX126" s="4" t="s">
        <v>235</v>
      </c>
    </row>
    <row r="127" spans="1:76" ht="13.5" customHeight="1" x14ac:dyDescent="0.35">
      <c r="A127" s="38"/>
      <c r="B127" s="39" t="s">
        <v>65</v>
      </c>
      <c r="C127" s="100" t="s">
        <v>236</v>
      </c>
      <c r="D127" s="101"/>
      <c r="E127" s="101"/>
      <c r="F127" s="101"/>
      <c r="G127" s="102"/>
      <c r="H127" s="101"/>
      <c r="I127" s="101"/>
      <c r="J127" s="101"/>
      <c r="K127" s="101"/>
      <c r="L127" s="103"/>
    </row>
    <row r="128" spans="1:76" ht="14.5" x14ac:dyDescent="0.35">
      <c r="A128" s="38"/>
      <c r="C128" s="41" t="s">
        <v>79</v>
      </c>
      <c r="D128" s="40" t="s">
        <v>106</v>
      </c>
      <c r="F128" s="42">
        <v>3</v>
      </c>
      <c r="L128" s="43"/>
    </row>
    <row r="129" spans="1:76" ht="14.5" x14ac:dyDescent="0.35">
      <c r="A129" s="38"/>
      <c r="C129" s="41" t="s">
        <v>88</v>
      </c>
      <c r="D129" s="40" t="s">
        <v>107</v>
      </c>
      <c r="F129" s="42">
        <v>5</v>
      </c>
      <c r="L129" s="43"/>
    </row>
    <row r="130" spans="1:76" ht="14.5" x14ac:dyDescent="0.35">
      <c r="A130" s="38"/>
      <c r="C130" s="41" t="s">
        <v>92</v>
      </c>
      <c r="D130" s="40" t="s">
        <v>108</v>
      </c>
      <c r="F130" s="42">
        <v>6</v>
      </c>
      <c r="L130" s="43"/>
    </row>
    <row r="131" spans="1:76" ht="14.5" x14ac:dyDescent="0.35">
      <c r="A131" s="38"/>
      <c r="C131" s="41" t="s">
        <v>73</v>
      </c>
      <c r="D131" s="40" t="s">
        <v>109</v>
      </c>
      <c r="F131" s="42">
        <v>2</v>
      </c>
      <c r="L131" s="43"/>
    </row>
    <row r="132" spans="1:76" ht="14.5" x14ac:dyDescent="0.35">
      <c r="A132" s="2" t="s">
        <v>237</v>
      </c>
      <c r="B132" s="3" t="s">
        <v>238</v>
      </c>
      <c r="C132" s="86" t="s">
        <v>239</v>
      </c>
      <c r="D132" s="81"/>
      <c r="E132" s="3" t="s">
        <v>218</v>
      </c>
      <c r="F132" s="33">
        <v>56</v>
      </c>
      <c r="G132" s="34">
        <v>0</v>
      </c>
      <c r="H132" s="33">
        <f>ROUND(F132*G132,2)</f>
        <v>0</v>
      </c>
      <c r="I132" s="33">
        <v>0</v>
      </c>
      <c r="J132" s="33">
        <v>0</v>
      </c>
      <c r="K132" s="33">
        <f>F132*I132</f>
        <v>0</v>
      </c>
      <c r="L132" s="35" t="s">
        <v>224</v>
      </c>
      <c r="Z132" s="33">
        <f>ROUND(IF(AQ132="5",BJ132,0),2)</f>
        <v>0</v>
      </c>
      <c r="AB132" s="33">
        <f>ROUND(IF(AQ132="1",BH132,0),2)</f>
        <v>0</v>
      </c>
      <c r="AC132" s="33">
        <f>ROUND(IF(AQ132="1",BI132,0),2)</f>
        <v>0</v>
      </c>
      <c r="AD132" s="33">
        <f>ROUND(IF(AQ132="7",BH132,0),2)</f>
        <v>0</v>
      </c>
      <c r="AE132" s="33">
        <f>ROUND(IF(AQ132="7",BI132,0),2)</f>
        <v>0</v>
      </c>
      <c r="AF132" s="33">
        <f>ROUND(IF(AQ132="2",BH132,0),2)</f>
        <v>0</v>
      </c>
      <c r="AG132" s="33">
        <f>ROUND(IF(AQ132="2",BI132,0),2)</f>
        <v>0</v>
      </c>
      <c r="AH132" s="33">
        <f>ROUND(IF(AQ132="0",BJ132,0),2)</f>
        <v>0</v>
      </c>
      <c r="AI132" s="11" t="s">
        <v>55</v>
      </c>
      <c r="AJ132" s="33">
        <f>IF(AN132=0,H132,0)</f>
        <v>0</v>
      </c>
      <c r="AK132" s="33">
        <f>IF(AN132=12,H132,0)</f>
        <v>0</v>
      </c>
      <c r="AL132" s="33">
        <f>IF(AN132=21,H132,0)</f>
        <v>0</v>
      </c>
      <c r="AN132" s="33">
        <v>21</v>
      </c>
      <c r="AO132" s="33">
        <f>G132*0</f>
        <v>0</v>
      </c>
      <c r="AP132" s="33">
        <f>G132*(1-0)</f>
        <v>0</v>
      </c>
      <c r="AQ132" s="36" t="s">
        <v>99</v>
      </c>
      <c r="AV132" s="33">
        <f>ROUND(AW132+AX132,2)</f>
        <v>0</v>
      </c>
      <c r="AW132" s="33">
        <f>ROUND(F132*AO132,2)</f>
        <v>0</v>
      </c>
      <c r="AX132" s="33">
        <f>ROUND(F132*AP132,2)</f>
        <v>0</v>
      </c>
      <c r="AY132" s="36" t="s">
        <v>209</v>
      </c>
      <c r="AZ132" s="36" t="s">
        <v>193</v>
      </c>
      <c r="BA132" s="11" t="s">
        <v>63</v>
      </c>
      <c r="BC132" s="33">
        <f>AW132+AX132</f>
        <v>0</v>
      </c>
      <c r="BD132" s="33">
        <f>G132/(100-BE132)*100</f>
        <v>0</v>
      </c>
      <c r="BE132" s="33">
        <v>0</v>
      </c>
      <c r="BF132" s="33">
        <f>K132</f>
        <v>0</v>
      </c>
      <c r="BH132" s="33">
        <f>F132*AO132</f>
        <v>0</v>
      </c>
      <c r="BI132" s="33">
        <f>F132*AP132</f>
        <v>0</v>
      </c>
      <c r="BJ132" s="33">
        <f>F132*G132</f>
        <v>0</v>
      </c>
      <c r="BK132" s="36" t="s">
        <v>64</v>
      </c>
      <c r="BL132" s="33">
        <v>767</v>
      </c>
      <c r="BW132" s="33">
        <v>21</v>
      </c>
      <c r="BX132" s="4" t="s">
        <v>239</v>
      </c>
    </row>
    <row r="133" spans="1:76" ht="13.5" customHeight="1" x14ac:dyDescent="0.35">
      <c r="A133" s="38"/>
      <c r="B133" s="39" t="s">
        <v>65</v>
      </c>
      <c r="C133" s="100" t="s">
        <v>240</v>
      </c>
      <c r="D133" s="101"/>
      <c r="E133" s="101"/>
      <c r="F133" s="101"/>
      <c r="G133" s="102"/>
      <c r="H133" s="101"/>
      <c r="I133" s="101"/>
      <c r="J133" s="101"/>
      <c r="K133" s="101"/>
      <c r="L133" s="103"/>
    </row>
    <row r="134" spans="1:76" ht="14.5" x14ac:dyDescent="0.35">
      <c r="A134" s="38"/>
      <c r="C134" s="41" t="s">
        <v>140</v>
      </c>
      <c r="D134" s="40" t="s">
        <v>106</v>
      </c>
      <c r="F134" s="42">
        <v>12</v>
      </c>
      <c r="L134" s="43"/>
    </row>
    <row r="135" spans="1:76" ht="14.5" x14ac:dyDescent="0.35">
      <c r="A135" s="38"/>
      <c r="C135" s="41" t="s">
        <v>140</v>
      </c>
      <c r="D135" s="40" t="s">
        <v>107</v>
      </c>
      <c r="F135" s="42">
        <v>12</v>
      </c>
      <c r="L135" s="43"/>
    </row>
    <row r="136" spans="1:76" ht="14.5" x14ac:dyDescent="0.35">
      <c r="A136" s="38"/>
      <c r="C136" s="41" t="s">
        <v>179</v>
      </c>
      <c r="D136" s="40" t="s">
        <v>108</v>
      </c>
      <c r="F136" s="42">
        <v>17</v>
      </c>
      <c r="L136" s="43"/>
    </row>
    <row r="137" spans="1:76" ht="14.5" x14ac:dyDescent="0.35">
      <c r="A137" s="38"/>
      <c r="C137" s="41" t="s">
        <v>163</v>
      </c>
      <c r="D137" s="40" t="s">
        <v>109</v>
      </c>
      <c r="F137" s="42">
        <v>15</v>
      </c>
      <c r="L137" s="43"/>
    </row>
    <row r="138" spans="1:76" ht="14.5" x14ac:dyDescent="0.35">
      <c r="A138" s="28" t="s">
        <v>51</v>
      </c>
      <c r="B138" s="29" t="s">
        <v>241</v>
      </c>
      <c r="C138" s="111" t="s">
        <v>242</v>
      </c>
      <c r="D138" s="112"/>
      <c r="E138" s="30" t="s">
        <v>3</v>
      </c>
      <c r="F138" s="30" t="s">
        <v>3</v>
      </c>
      <c r="G138" s="31" t="s">
        <v>3</v>
      </c>
      <c r="H138" s="1">
        <f>SUM(H139:H218)</f>
        <v>0</v>
      </c>
      <c r="I138" s="11" t="s">
        <v>51</v>
      </c>
      <c r="J138" s="11" t="s">
        <v>51</v>
      </c>
      <c r="K138" s="1">
        <f>SUM(K139:K218)</f>
        <v>36.154720024999996</v>
      </c>
      <c r="L138" s="32" t="s">
        <v>51</v>
      </c>
      <c r="AI138" s="11" t="s">
        <v>55</v>
      </c>
      <c r="AS138" s="1">
        <f>SUM(AJ139:AJ218)</f>
        <v>0</v>
      </c>
      <c r="AT138" s="1">
        <f>SUM(AK139:AK218)</f>
        <v>0</v>
      </c>
      <c r="AU138" s="1">
        <f>SUM(AL139:AL218)</f>
        <v>0</v>
      </c>
    </row>
    <row r="139" spans="1:76" ht="14.5" x14ac:dyDescent="0.35">
      <c r="A139" s="2" t="s">
        <v>243</v>
      </c>
      <c r="B139" s="3" t="s">
        <v>244</v>
      </c>
      <c r="C139" s="86" t="s">
        <v>245</v>
      </c>
      <c r="D139" s="81"/>
      <c r="E139" s="3" t="s">
        <v>59</v>
      </c>
      <c r="F139" s="33">
        <v>1079.75</v>
      </c>
      <c r="G139" s="34">
        <v>0</v>
      </c>
      <c r="H139" s="33">
        <f>ROUND(F139*G139,2)</f>
        <v>0</v>
      </c>
      <c r="I139" s="33">
        <v>0</v>
      </c>
      <c r="J139" s="33">
        <v>0</v>
      </c>
      <c r="K139" s="33">
        <f>F139*I139</f>
        <v>0</v>
      </c>
      <c r="L139" s="35" t="s">
        <v>60</v>
      </c>
      <c r="Z139" s="33">
        <f>ROUND(IF(AQ139="5",BJ139,0),2)</f>
        <v>0</v>
      </c>
      <c r="AB139" s="33">
        <f>ROUND(IF(AQ139="1",BH139,0),2)</f>
        <v>0</v>
      </c>
      <c r="AC139" s="33">
        <f>ROUND(IF(AQ139="1",BI139,0),2)</f>
        <v>0</v>
      </c>
      <c r="AD139" s="33">
        <f>ROUND(IF(AQ139="7",BH139,0),2)</f>
        <v>0</v>
      </c>
      <c r="AE139" s="33">
        <f>ROUND(IF(AQ139="7",BI139,0),2)</f>
        <v>0</v>
      </c>
      <c r="AF139" s="33">
        <f>ROUND(IF(AQ139="2",BH139,0),2)</f>
        <v>0</v>
      </c>
      <c r="AG139" s="33">
        <f>ROUND(IF(AQ139="2",BI139,0),2)</f>
        <v>0</v>
      </c>
      <c r="AH139" s="33">
        <f>ROUND(IF(AQ139="0",BJ139,0),2)</f>
        <v>0</v>
      </c>
      <c r="AI139" s="11" t="s">
        <v>55</v>
      </c>
      <c r="AJ139" s="33">
        <f>IF(AN139=0,H139,0)</f>
        <v>0</v>
      </c>
      <c r="AK139" s="33">
        <f>IF(AN139=12,H139,0)</f>
        <v>0</v>
      </c>
      <c r="AL139" s="33">
        <f>IF(AN139=21,H139,0)</f>
        <v>0</v>
      </c>
      <c r="AN139" s="33">
        <v>21</v>
      </c>
      <c r="AO139" s="33">
        <f>G139*0</f>
        <v>0</v>
      </c>
      <c r="AP139" s="33">
        <f>G139*(1-0)</f>
        <v>0</v>
      </c>
      <c r="AQ139" s="36" t="s">
        <v>99</v>
      </c>
      <c r="AV139" s="33">
        <f>ROUND(AW139+AX139,2)</f>
        <v>0</v>
      </c>
      <c r="AW139" s="33">
        <f>ROUND(F139*AO139,2)</f>
        <v>0</v>
      </c>
      <c r="AX139" s="33">
        <f>ROUND(F139*AP139,2)</f>
        <v>0</v>
      </c>
      <c r="AY139" s="36" t="s">
        <v>246</v>
      </c>
      <c r="AZ139" s="36" t="s">
        <v>247</v>
      </c>
      <c r="BA139" s="11" t="s">
        <v>63</v>
      </c>
      <c r="BB139" s="37">
        <v>100006</v>
      </c>
      <c r="BC139" s="33">
        <f>AW139+AX139</f>
        <v>0</v>
      </c>
      <c r="BD139" s="33">
        <f>G139/(100-BE139)*100</f>
        <v>0</v>
      </c>
      <c r="BE139" s="33">
        <v>0</v>
      </c>
      <c r="BF139" s="33">
        <f>K139</f>
        <v>0</v>
      </c>
      <c r="BH139" s="33">
        <f>F139*AO139</f>
        <v>0</v>
      </c>
      <c r="BI139" s="33">
        <f>F139*AP139</f>
        <v>0</v>
      </c>
      <c r="BJ139" s="33">
        <f>F139*G139</f>
        <v>0</v>
      </c>
      <c r="BK139" s="36" t="s">
        <v>64</v>
      </c>
      <c r="BL139" s="33">
        <v>771</v>
      </c>
      <c r="BW139" s="33">
        <v>21</v>
      </c>
      <c r="BX139" s="4" t="s">
        <v>245</v>
      </c>
    </row>
    <row r="140" spans="1:76" ht="14.5" x14ac:dyDescent="0.35">
      <c r="A140" s="38"/>
      <c r="C140" s="41" t="s">
        <v>248</v>
      </c>
      <c r="D140" s="40" t="s">
        <v>51</v>
      </c>
      <c r="F140" s="42">
        <v>1079.75</v>
      </c>
      <c r="L140" s="43"/>
    </row>
    <row r="141" spans="1:76" ht="14.5" x14ac:dyDescent="0.35">
      <c r="A141" s="2" t="s">
        <v>249</v>
      </c>
      <c r="B141" s="3" t="s">
        <v>250</v>
      </c>
      <c r="C141" s="86" t="s">
        <v>251</v>
      </c>
      <c r="D141" s="81"/>
      <c r="E141" s="3" t="s">
        <v>59</v>
      </c>
      <c r="F141" s="33">
        <v>1079.75</v>
      </c>
      <c r="G141" s="34">
        <v>0</v>
      </c>
      <c r="H141" s="33">
        <f>ROUND(F141*G141,2)</f>
        <v>0</v>
      </c>
      <c r="I141" s="33">
        <v>0</v>
      </c>
      <c r="J141" s="33">
        <v>0</v>
      </c>
      <c r="K141" s="33">
        <f>F141*I141</f>
        <v>0</v>
      </c>
      <c r="L141" s="35" t="s">
        <v>60</v>
      </c>
      <c r="Z141" s="33">
        <f>ROUND(IF(AQ141="5",BJ141,0),2)</f>
        <v>0</v>
      </c>
      <c r="AB141" s="33">
        <f>ROUND(IF(AQ141="1",BH141,0),2)</f>
        <v>0</v>
      </c>
      <c r="AC141" s="33">
        <f>ROUND(IF(AQ141="1",BI141,0),2)</f>
        <v>0</v>
      </c>
      <c r="AD141" s="33">
        <f>ROUND(IF(AQ141="7",BH141,0),2)</f>
        <v>0</v>
      </c>
      <c r="AE141" s="33">
        <f>ROUND(IF(AQ141="7",BI141,0),2)</f>
        <v>0</v>
      </c>
      <c r="AF141" s="33">
        <f>ROUND(IF(AQ141="2",BH141,0),2)</f>
        <v>0</v>
      </c>
      <c r="AG141" s="33">
        <f>ROUND(IF(AQ141="2",BI141,0),2)</f>
        <v>0</v>
      </c>
      <c r="AH141" s="33">
        <f>ROUND(IF(AQ141="0",BJ141,0),2)</f>
        <v>0</v>
      </c>
      <c r="AI141" s="11" t="s">
        <v>55</v>
      </c>
      <c r="AJ141" s="33">
        <f>IF(AN141=0,H141,0)</f>
        <v>0</v>
      </c>
      <c r="AK141" s="33">
        <f>IF(AN141=12,H141,0)</f>
        <v>0</v>
      </c>
      <c r="AL141" s="33">
        <f>IF(AN141=21,H141,0)</f>
        <v>0</v>
      </c>
      <c r="AN141" s="33">
        <v>21</v>
      </c>
      <c r="AO141" s="33">
        <f>G141*0</f>
        <v>0</v>
      </c>
      <c r="AP141" s="33">
        <f>G141*(1-0)</f>
        <v>0</v>
      </c>
      <c r="AQ141" s="36" t="s">
        <v>99</v>
      </c>
      <c r="AV141" s="33">
        <f>ROUND(AW141+AX141,2)</f>
        <v>0</v>
      </c>
      <c r="AW141" s="33">
        <f>ROUND(F141*AO141,2)</f>
        <v>0</v>
      </c>
      <c r="AX141" s="33">
        <f>ROUND(F141*AP141,2)</f>
        <v>0</v>
      </c>
      <c r="AY141" s="36" t="s">
        <v>246</v>
      </c>
      <c r="AZ141" s="36" t="s">
        <v>247</v>
      </c>
      <c r="BA141" s="11" t="s">
        <v>63</v>
      </c>
      <c r="BB141" s="37">
        <v>100006</v>
      </c>
      <c r="BC141" s="33">
        <f>AW141+AX141</f>
        <v>0</v>
      </c>
      <c r="BD141" s="33">
        <f>G141/(100-BE141)*100</f>
        <v>0</v>
      </c>
      <c r="BE141" s="33">
        <v>0</v>
      </c>
      <c r="BF141" s="33">
        <f>K141</f>
        <v>0</v>
      </c>
      <c r="BH141" s="33">
        <f>F141*AO141</f>
        <v>0</v>
      </c>
      <c r="BI141" s="33">
        <f>F141*AP141</f>
        <v>0</v>
      </c>
      <c r="BJ141" s="33">
        <f>F141*G141</f>
        <v>0</v>
      </c>
      <c r="BK141" s="36" t="s">
        <v>64</v>
      </c>
      <c r="BL141" s="33">
        <v>771</v>
      </c>
      <c r="BW141" s="33">
        <v>21</v>
      </c>
      <c r="BX141" s="4" t="s">
        <v>251</v>
      </c>
    </row>
    <row r="142" spans="1:76" ht="13.5" customHeight="1" x14ac:dyDescent="0.35">
      <c r="A142" s="38"/>
      <c r="B142" s="39" t="s">
        <v>65</v>
      </c>
      <c r="C142" s="100" t="s">
        <v>174</v>
      </c>
      <c r="D142" s="101"/>
      <c r="E142" s="101"/>
      <c r="F142" s="101"/>
      <c r="G142" s="102"/>
      <c r="H142" s="101"/>
      <c r="I142" s="101"/>
      <c r="J142" s="101"/>
      <c r="K142" s="101"/>
      <c r="L142" s="103"/>
    </row>
    <row r="143" spans="1:76" ht="14.5" x14ac:dyDescent="0.35">
      <c r="A143" s="38"/>
      <c r="C143" s="41" t="s">
        <v>183</v>
      </c>
      <c r="D143" s="40" t="s">
        <v>106</v>
      </c>
      <c r="F143" s="42">
        <v>300.91000000000003</v>
      </c>
      <c r="L143" s="43"/>
    </row>
    <row r="144" spans="1:76" ht="14.5" x14ac:dyDescent="0.35">
      <c r="A144" s="38"/>
      <c r="C144" s="41" t="s">
        <v>184</v>
      </c>
      <c r="D144" s="40" t="s">
        <v>107</v>
      </c>
      <c r="F144" s="42">
        <v>284.73</v>
      </c>
      <c r="L144" s="43"/>
    </row>
    <row r="145" spans="1:76" ht="14.5" x14ac:dyDescent="0.35">
      <c r="A145" s="38"/>
      <c r="C145" s="41" t="s">
        <v>185</v>
      </c>
      <c r="D145" s="40" t="s">
        <v>108</v>
      </c>
      <c r="F145" s="42">
        <v>249.12</v>
      </c>
      <c r="L145" s="43"/>
    </row>
    <row r="146" spans="1:76" ht="14.5" x14ac:dyDescent="0.35">
      <c r="A146" s="38"/>
      <c r="C146" s="41" t="s">
        <v>186</v>
      </c>
      <c r="D146" s="40" t="s">
        <v>109</v>
      </c>
      <c r="F146" s="42">
        <v>244.99</v>
      </c>
      <c r="L146" s="43"/>
    </row>
    <row r="147" spans="1:76" ht="14.5" x14ac:dyDescent="0.35">
      <c r="A147" s="44" t="s">
        <v>252</v>
      </c>
      <c r="B147" s="45" t="s">
        <v>253</v>
      </c>
      <c r="C147" s="113" t="s">
        <v>254</v>
      </c>
      <c r="D147" s="114"/>
      <c r="E147" s="45" t="s">
        <v>255</v>
      </c>
      <c r="F147" s="47">
        <v>108</v>
      </c>
      <c r="G147" s="48">
        <v>0</v>
      </c>
      <c r="H147" s="47">
        <f>ROUND(F147*G147,2)</f>
        <v>0</v>
      </c>
      <c r="I147" s="47">
        <v>1E-3</v>
      </c>
      <c r="J147" s="47">
        <v>0</v>
      </c>
      <c r="K147" s="47">
        <f>F147*I147</f>
        <v>0.108</v>
      </c>
      <c r="L147" s="49" t="s">
        <v>60</v>
      </c>
      <c r="Z147" s="33">
        <f>ROUND(IF(AQ147="5",BJ147,0),2)</f>
        <v>0</v>
      </c>
      <c r="AB147" s="33">
        <f>ROUND(IF(AQ147="1",BH147,0),2)</f>
        <v>0</v>
      </c>
      <c r="AC147" s="33">
        <f>ROUND(IF(AQ147="1",BI147,0),2)</f>
        <v>0</v>
      </c>
      <c r="AD147" s="33">
        <f>ROUND(IF(AQ147="7",BH147,0),2)</f>
        <v>0</v>
      </c>
      <c r="AE147" s="33">
        <f>ROUND(IF(AQ147="7",BI147,0),2)</f>
        <v>0</v>
      </c>
      <c r="AF147" s="33">
        <f>ROUND(IF(AQ147="2",BH147,0),2)</f>
        <v>0</v>
      </c>
      <c r="AG147" s="33">
        <f>ROUND(IF(AQ147="2",BI147,0),2)</f>
        <v>0</v>
      </c>
      <c r="AH147" s="33">
        <f>ROUND(IF(AQ147="0",BJ147,0),2)</f>
        <v>0</v>
      </c>
      <c r="AI147" s="11" t="s">
        <v>55</v>
      </c>
      <c r="AJ147" s="47">
        <f>IF(AN147=0,H147,0)</f>
        <v>0</v>
      </c>
      <c r="AK147" s="47">
        <f>IF(AN147=12,H147,0)</f>
        <v>0</v>
      </c>
      <c r="AL147" s="47">
        <f>IF(AN147=21,H147,0)</f>
        <v>0</v>
      </c>
      <c r="AN147" s="33">
        <v>21</v>
      </c>
      <c r="AO147" s="33">
        <f>G147*1</f>
        <v>0</v>
      </c>
      <c r="AP147" s="33">
        <f>G147*(1-1)</f>
        <v>0</v>
      </c>
      <c r="AQ147" s="50" t="s">
        <v>99</v>
      </c>
      <c r="AV147" s="33">
        <f>ROUND(AW147+AX147,2)</f>
        <v>0</v>
      </c>
      <c r="AW147" s="33">
        <f>ROUND(F147*AO147,2)</f>
        <v>0</v>
      </c>
      <c r="AX147" s="33">
        <f>ROUND(F147*AP147,2)</f>
        <v>0</v>
      </c>
      <c r="AY147" s="36" t="s">
        <v>246</v>
      </c>
      <c r="AZ147" s="36" t="s">
        <v>247</v>
      </c>
      <c r="BA147" s="11" t="s">
        <v>63</v>
      </c>
      <c r="BC147" s="33">
        <f>AW147+AX147</f>
        <v>0</v>
      </c>
      <c r="BD147" s="33">
        <f>G147/(100-BE147)*100</f>
        <v>0</v>
      </c>
      <c r="BE147" s="33">
        <v>0</v>
      </c>
      <c r="BF147" s="33">
        <f>K147</f>
        <v>0.108</v>
      </c>
      <c r="BH147" s="47">
        <f>F147*AO147</f>
        <v>0</v>
      </c>
      <c r="BI147" s="47">
        <f>F147*AP147</f>
        <v>0</v>
      </c>
      <c r="BJ147" s="47">
        <f>F147*G147</f>
        <v>0</v>
      </c>
      <c r="BK147" s="50" t="s">
        <v>95</v>
      </c>
      <c r="BL147" s="33">
        <v>771</v>
      </c>
      <c r="BW147" s="33">
        <v>21</v>
      </c>
      <c r="BX147" s="46" t="s">
        <v>254</v>
      </c>
    </row>
    <row r="148" spans="1:76" ht="14.5" x14ac:dyDescent="0.35">
      <c r="A148" s="38"/>
      <c r="C148" s="41" t="s">
        <v>256</v>
      </c>
      <c r="D148" s="40" t="s">
        <v>51</v>
      </c>
      <c r="F148" s="42">
        <v>108</v>
      </c>
      <c r="L148" s="43"/>
    </row>
    <row r="149" spans="1:76" ht="14.5" x14ac:dyDescent="0.35">
      <c r="A149" s="2" t="s">
        <v>257</v>
      </c>
      <c r="B149" s="3" t="s">
        <v>258</v>
      </c>
      <c r="C149" s="86" t="s">
        <v>259</v>
      </c>
      <c r="D149" s="81"/>
      <c r="E149" s="3" t="s">
        <v>115</v>
      </c>
      <c r="F149" s="33">
        <v>12.8</v>
      </c>
      <c r="G149" s="34">
        <v>0</v>
      </c>
      <c r="H149" s="33">
        <f>ROUND(F149*G149,2)</f>
        <v>0</v>
      </c>
      <c r="I149" s="33">
        <v>0</v>
      </c>
      <c r="J149" s="33">
        <v>0</v>
      </c>
      <c r="K149" s="33">
        <f>F149*I149</f>
        <v>0</v>
      </c>
      <c r="L149" s="35" t="s">
        <v>60</v>
      </c>
      <c r="Z149" s="33">
        <f>ROUND(IF(AQ149="5",BJ149,0),2)</f>
        <v>0</v>
      </c>
      <c r="AB149" s="33">
        <f>ROUND(IF(AQ149="1",BH149,0),2)</f>
        <v>0</v>
      </c>
      <c r="AC149" s="33">
        <f>ROUND(IF(AQ149="1",BI149,0),2)</f>
        <v>0</v>
      </c>
      <c r="AD149" s="33">
        <f>ROUND(IF(AQ149="7",BH149,0),2)</f>
        <v>0</v>
      </c>
      <c r="AE149" s="33">
        <f>ROUND(IF(AQ149="7",BI149,0),2)</f>
        <v>0</v>
      </c>
      <c r="AF149" s="33">
        <f>ROUND(IF(AQ149="2",BH149,0),2)</f>
        <v>0</v>
      </c>
      <c r="AG149" s="33">
        <f>ROUND(IF(AQ149="2",BI149,0),2)</f>
        <v>0</v>
      </c>
      <c r="AH149" s="33">
        <f>ROUND(IF(AQ149="0",BJ149,0),2)</f>
        <v>0</v>
      </c>
      <c r="AI149" s="11" t="s">
        <v>55</v>
      </c>
      <c r="AJ149" s="33">
        <f>IF(AN149=0,H149,0)</f>
        <v>0</v>
      </c>
      <c r="AK149" s="33">
        <f>IF(AN149=12,H149,0)</f>
        <v>0</v>
      </c>
      <c r="AL149" s="33">
        <f>IF(AN149=21,H149,0)</f>
        <v>0</v>
      </c>
      <c r="AN149" s="33">
        <v>21</v>
      </c>
      <c r="AO149" s="33">
        <f>G149*0</f>
        <v>0</v>
      </c>
      <c r="AP149" s="33">
        <f>G149*(1-0)</f>
        <v>0</v>
      </c>
      <c r="AQ149" s="36" t="s">
        <v>99</v>
      </c>
      <c r="AV149" s="33">
        <f>ROUND(AW149+AX149,2)</f>
        <v>0</v>
      </c>
      <c r="AW149" s="33">
        <f>ROUND(F149*AO149,2)</f>
        <v>0</v>
      </c>
      <c r="AX149" s="33">
        <f>ROUND(F149*AP149,2)</f>
        <v>0</v>
      </c>
      <c r="AY149" s="36" t="s">
        <v>246</v>
      </c>
      <c r="AZ149" s="36" t="s">
        <v>247</v>
      </c>
      <c r="BA149" s="11" t="s">
        <v>63</v>
      </c>
      <c r="BB149" s="37">
        <v>100006</v>
      </c>
      <c r="BC149" s="33">
        <f>AW149+AX149</f>
        <v>0</v>
      </c>
      <c r="BD149" s="33">
        <f>G149/(100-BE149)*100</f>
        <v>0</v>
      </c>
      <c r="BE149" s="33">
        <v>0</v>
      </c>
      <c r="BF149" s="33">
        <f>K149</f>
        <v>0</v>
      </c>
      <c r="BH149" s="33">
        <f>F149*AO149</f>
        <v>0</v>
      </c>
      <c r="BI149" s="33">
        <f>F149*AP149</f>
        <v>0</v>
      </c>
      <c r="BJ149" s="33">
        <f>F149*G149</f>
        <v>0</v>
      </c>
      <c r="BK149" s="36" t="s">
        <v>64</v>
      </c>
      <c r="BL149" s="33">
        <v>771</v>
      </c>
      <c r="BW149" s="33">
        <v>21</v>
      </c>
      <c r="BX149" s="4" t="s">
        <v>259</v>
      </c>
    </row>
    <row r="150" spans="1:76" ht="13.5" customHeight="1" x14ac:dyDescent="0.35">
      <c r="A150" s="38"/>
      <c r="B150" s="39" t="s">
        <v>65</v>
      </c>
      <c r="C150" s="100" t="s">
        <v>260</v>
      </c>
      <c r="D150" s="101"/>
      <c r="E150" s="101"/>
      <c r="F150" s="101"/>
      <c r="G150" s="102"/>
      <c r="H150" s="101"/>
      <c r="I150" s="101"/>
      <c r="J150" s="101"/>
      <c r="K150" s="101"/>
      <c r="L150" s="103"/>
    </row>
    <row r="151" spans="1:76" ht="14.5" x14ac:dyDescent="0.35">
      <c r="A151" s="38"/>
      <c r="C151" s="41" t="s">
        <v>261</v>
      </c>
      <c r="D151" s="40" t="s">
        <v>262</v>
      </c>
      <c r="F151" s="42">
        <v>12.8</v>
      </c>
      <c r="L151" s="43"/>
    </row>
    <row r="152" spans="1:76" ht="14.5" x14ac:dyDescent="0.35">
      <c r="A152" s="44" t="s">
        <v>263</v>
      </c>
      <c r="B152" s="45" t="s">
        <v>264</v>
      </c>
      <c r="C152" s="113" t="s">
        <v>265</v>
      </c>
      <c r="D152" s="114"/>
      <c r="E152" s="45" t="s">
        <v>91</v>
      </c>
      <c r="F152" s="47">
        <v>8</v>
      </c>
      <c r="G152" s="48">
        <v>0</v>
      </c>
      <c r="H152" s="47">
        <f>ROUND(F152*G152,2)</f>
        <v>0</v>
      </c>
      <c r="I152" s="47">
        <v>4.0000000000000002E-4</v>
      </c>
      <c r="J152" s="47">
        <v>0</v>
      </c>
      <c r="K152" s="47">
        <f>F152*I152</f>
        <v>3.2000000000000002E-3</v>
      </c>
      <c r="L152" s="49" t="s">
        <v>60</v>
      </c>
      <c r="Z152" s="33">
        <f>ROUND(IF(AQ152="5",BJ152,0),2)</f>
        <v>0</v>
      </c>
      <c r="AB152" s="33">
        <f>ROUND(IF(AQ152="1",BH152,0),2)</f>
        <v>0</v>
      </c>
      <c r="AC152" s="33">
        <f>ROUND(IF(AQ152="1",BI152,0),2)</f>
        <v>0</v>
      </c>
      <c r="AD152" s="33">
        <f>ROUND(IF(AQ152="7",BH152,0),2)</f>
        <v>0</v>
      </c>
      <c r="AE152" s="33">
        <f>ROUND(IF(AQ152="7",BI152,0),2)</f>
        <v>0</v>
      </c>
      <c r="AF152" s="33">
        <f>ROUND(IF(AQ152="2",BH152,0),2)</f>
        <v>0</v>
      </c>
      <c r="AG152" s="33">
        <f>ROUND(IF(AQ152="2",BI152,0),2)</f>
        <v>0</v>
      </c>
      <c r="AH152" s="33">
        <f>ROUND(IF(AQ152="0",BJ152,0),2)</f>
        <v>0</v>
      </c>
      <c r="AI152" s="11" t="s">
        <v>55</v>
      </c>
      <c r="AJ152" s="47">
        <f>IF(AN152=0,H152,0)</f>
        <v>0</v>
      </c>
      <c r="AK152" s="47">
        <f>IF(AN152=12,H152,0)</f>
        <v>0</v>
      </c>
      <c r="AL152" s="47">
        <f>IF(AN152=21,H152,0)</f>
        <v>0</v>
      </c>
      <c r="AN152" s="33">
        <v>21</v>
      </c>
      <c r="AO152" s="33">
        <f>G152*1</f>
        <v>0</v>
      </c>
      <c r="AP152" s="33">
        <f>G152*(1-1)</f>
        <v>0</v>
      </c>
      <c r="AQ152" s="50" t="s">
        <v>99</v>
      </c>
      <c r="AV152" s="33">
        <f>ROUND(AW152+AX152,2)</f>
        <v>0</v>
      </c>
      <c r="AW152" s="33">
        <f>ROUND(F152*AO152,2)</f>
        <v>0</v>
      </c>
      <c r="AX152" s="33">
        <f>ROUND(F152*AP152,2)</f>
        <v>0</v>
      </c>
      <c r="AY152" s="36" t="s">
        <v>246</v>
      </c>
      <c r="AZ152" s="36" t="s">
        <v>247</v>
      </c>
      <c r="BA152" s="11" t="s">
        <v>63</v>
      </c>
      <c r="BC152" s="33">
        <f>AW152+AX152</f>
        <v>0</v>
      </c>
      <c r="BD152" s="33">
        <f>G152/(100-BE152)*100</f>
        <v>0</v>
      </c>
      <c r="BE152" s="33">
        <v>0</v>
      </c>
      <c r="BF152" s="33">
        <f>K152</f>
        <v>3.2000000000000002E-3</v>
      </c>
      <c r="BH152" s="47">
        <f>F152*AO152</f>
        <v>0</v>
      </c>
      <c r="BI152" s="47">
        <f>F152*AP152</f>
        <v>0</v>
      </c>
      <c r="BJ152" s="47">
        <f>F152*G152</f>
        <v>0</v>
      </c>
      <c r="BK152" s="50" t="s">
        <v>95</v>
      </c>
      <c r="BL152" s="33">
        <v>771</v>
      </c>
      <c r="BW152" s="33">
        <v>21</v>
      </c>
      <c r="BX152" s="46" t="s">
        <v>265</v>
      </c>
    </row>
    <row r="153" spans="1:76" ht="14.5" x14ac:dyDescent="0.35">
      <c r="A153" s="38"/>
      <c r="C153" s="41" t="s">
        <v>73</v>
      </c>
      <c r="D153" s="40" t="s">
        <v>106</v>
      </c>
      <c r="F153" s="42">
        <v>2</v>
      </c>
      <c r="L153" s="43"/>
    </row>
    <row r="154" spans="1:76" ht="14.5" x14ac:dyDescent="0.35">
      <c r="A154" s="38"/>
      <c r="C154" s="41" t="s">
        <v>73</v>
      </c>
      <c r="D154" s="40" t="s">
        <v>107</v>
      </c>
      <c r="F154" s="42">
        <v>2</v>
      </c>
      <c r="L154" s="43"/>
    </row>
    <row r="155" spans="1:76" ht="14.5" x14ac:dyDescent="0.35">
      <c r="A155" s="38"/>
      <c r="C155" s="41" t="s">
        <v>73</v>
      </c>
      <c r="D155" s="40" t="s">
        <v>108</v>
      </c>
      <c r="F155" s="42">
        <v>2</v>
      </c>
      <c r="L155" s="43"/>
    </row>
    <row r="156" spans="1:76" ht="14.5" x14ac:dyDescent="0.35">
      <c r="A156" s="38"/>
      <c r="C156" s="41" t="s">
        <v>73</v>
      </c>
      <c r="D156" s="40" t="s">
        <v>109</v>
      </c>
      <c r="F156" s="42">
        <v>2</v>
      </c>
      <c r="L156" s="43"/>
    </row>
    <row r="157" spans="1:76" ht="14.5" x14ac:dyDescent="0.35">
      <c r="A157" s="2" t="s">
        <v>266</v>
      </c>
      <c r="B157" s="3" t="s">
        <v>267</v>
      </c>
      <c r="C157" s="86" t="s">
        <v>268</v>
      </c>
      <c r="D157" s="81"/>
      <c r="E157" s="3" t="s">
        <v>115</v>
      </c>
      <c r="F157" s="33">
        <v>564.9</v>
      </c>
      <c r="G157" s="34">
        <v>0</v>
      </c>
      <c r="H157" s="33">
        <f>ROUND(F157*G157,2)</f>
        <v>0</v>
      </c>
      <c r="I157" s="33">
        <v>0</v>
      </c>
      <c r="J157" s="33">
        <v>0</v>
      </c>
      <c r="K157" s="33">
        <f>F157*I157</f>
        <v>0</v>
      </c>
      <c r="L157" s="35" t="s">
        <v>60</v>
      </c>
      <c r="Z157" s="33">
        <f>ROUND(IF(AQ157="5",BJ157,0),2)</f>
        <v>0</v>
      </c>
      <c r="AB157" s="33">
        <f>ROUND(IF(AQ157="1",BH157,0),2)</f>
        <v>0</v>
      </c>
      <c r="AC157" s="33">
        <f>ROUND(IF(AQ157="1",BI157,0),2)</f>
        <v>0</v>
      </c>
      <c r="AD157" s="33">
        <f>ROUND(IF(AQ157="7",BH157,0),2)</f>
        <v>0</v>
      </c>
      <c r="AE157" s="33">
        <f>ROUND(IF(AQ157="7",BI157,0),2)</f>
        <v>0</v>
      </c>
      <c r="AF157" s="33">
        <f>ROUND(IF(AQ157="2",BH157,0),2)</f>
        <v>0</v>
      </c>
      <c r="AG157" s="33">
        <f>ROUND(IF(AQ157="2",BI157,0),2)</f>
        <v>0</v>
      </c>
      <c r="AH157" s="33">
        <f>ROUND(IF(AQ157="0",BJ157,0),2)</f>
        <v>0</v>
      </c>
      <c r="AI157" s="11" t="s">
        <v>55</v>
      </c>
      <c r="AJ157" s="33">
        <f>IF(AN157=0,H157,0)</f>
        <v>0</v>
      </c>
      <c r="AK157" s="33">
        <f>IF(AN157=12,H157,0)</f>
        <v>0</v>
      </c>
      <c r="AL157" s="33">
        <f>IF(AN157=21,H157,0)</f>
        <v>0</v>
      </c>
      <c r="AN157" s="33">
        <v>21</v>
      </c>
      <c r="AO157" s="33">
        <f>G157*0</f>
        <v>0</v>
      </c>
      <c r="AP157" s="33">
        <f>G157*(1-0)</f>
        <v>0</v>
      </c>
      <c r="AQ157" s="36" t="s">
        <v>99</v>
      </c>
      <c r="AV157" s="33">
        <f>ROUND(AW157+AX157,2)</f>
        <v>0</v>
      </c>
      <c r="AW157" s="33">
        <f>ROUND(F157*AO157,2)</f>
        <v>0</v>
      </c>
      <c r="AX157" s="33">
        <f>ROUND(F157*AP157,2)</f>
        <v>0</v>
      </c>
      <c r="AY157" s="36" t="s">
        <v>246</v>
      </c>
      <c r="AZ157" s="36" t="s">
        <v>247</v>
      </c>
      <c r="BA157" s="11" t="s">
        <v>63</v>
      </c>
      <c r="BB157" s="37">
        <v>100006</v>
      </c>
      <c r="BC157" s="33">
        <f>AW157+AX157</f>
        <v>0</v>
      </c>
      <c r="BD157" s="33">
        <f>G157/(100-BE157)*100</f>
        <v>0</v>
      </c>
      <c r="BE157" s="33">
        <v>0</v>
      </c>
      <c r="BF157" s="33">
        <f>K157</f>
        <v>0</v>
      </c>
      <c r="BH157" s="33">
        <f>F157*AO157</f>
        <v>0</v>
      </c>
      <c r="BI157" s="33">
        <f>F157*AP157</f>
        <v>0</v>
      </c>
      <c r="BJ157" s="33">
        <f>F157*G157</f>
        <v>0</v>
      </c>
      <c r="BK157" s="36" t="s">
        <v>64</v>
      </c>
      <c r="BL157" s="33">
        <v>771</v>
      </c>
      <c r="BW157" s="33">
        <v>21</v>
      </c>
      <c r="BX157" s="4" t="s">
        <v>268</v>
      </c>
    </row>
    <row r="158" spans="1:76" ht="13.5" customHeight="1" x14ac:dyDescent="0.35">
      <c r="A158" s="38"/>
      <c r="B158" s="39" t="s">
        <v>65</v>
      </c>
      <c r="C158" s="100" t="s">
        <v>269</v>
      </c>
      <c r="D158" s="101"/>
      <c r="E158" s="101"/>
      <c r="F158" s="101"/>
      <c r="G158" s="102"/>
      <c r="H158" s="101"/>
      <c r="I158" s="101"/>
      <c r="J158" s="101"/>
      <c r="K158" s="101"/>
      <c r="L158" s="103"/>
    </row>
    <row r="159" spans="1:76" ht="14.5" x14ac:dyDescent="0.35">
      <c r="A159" s="38"/>
      <c r="C159" s="41" t="s">
        <v>270</v>
      </c>
      <c r="D159" s="40" t="s">
        <v>106</v>
      </c>
      <c r="F159" s="42">
        <v>157.30000000000001</v>
      </c>
      <c r="L159" s="43"/>
    </row>
    <row r="160" spans="1:76" ht="14.5" x14ac:dyDescent="0.35">
      <c r="A160" s="38"/>
      <c r="C160" s="41" t="s">
        <v>271</v>
      </c>
      <c r="D160" s="40" t="s">
        <v>107</v>
      </c>
      <c r="F160" s="42">
        <v>146.5</v>
      </c>
      <c r="L160" s="43"/>
    </row>
    <row r="161" spans="1:76" ht="14.5" x14ac:dyDescent="0.35">
      <c r="A161" s="38"/>
      <c r="C161" s="41" t="s">
        <v>272</v>
      </c>
      <c r="D161" s="40" t="s">
        <v>108</v>
      </c>
      <c r="F161" s="42">
        <v>134.1</v>
      </c>
      <c r="L161" s="43"/>
    </row>
    <row r="162" spans="1:76" ht="14.5" x14ac:dyDescent="0.35">
      <c r="A162" s="38"/>
      <c r="C162" s="41" t="s">
        <v>273</v>
      </c>
      <c r="D162" s="40" t="s">
        <v>109</v>
      </c>
      <c r="F162" s="42">
        <v>127</v>
      </c>
      <c r="L162" s="43"/>
    </row>
    <row r="163" spans="1:76" ht="14.5" x14ac:dyDescent="0.35">
      <c r="A163" s="44" t="s">
        <v>53</v>
      </c>
      <c r="B163" s="45" t="s">
        <v>274</v>
      </c>
      <c r="C163" s="113" t="s">
        <v>275</v>
      </c>
      <c r="D163" s="114"/>
      <c r="E163" s="45" t="s">
        <v>91</v>
      </c>
      <c r="F163" s="47">
        <v>1007.4050999999999</v>
      </c>
      <c r="G163" s="48">
        <v>0</v>
      </c>
      <c r="H163" s="47">
        <f>ROUND(F163*G163,2)</f>
        <v>0</v>
      </c>
      <c r="I163" s="47">
        <v>1.25E-3</v>
      </c>
      <c r="J163" s="47">
        <v>0</v>
      </c>
      <c r="K163" s="47">
        <f>F163*I163</f>
        <v>1.2592563749999999</v>
      </c>
      <c r="L163" s="49" t="s">
        <v>60</v>
      </c>
      <c r="Z163" s="33">
        <f>ROUND(IF(AQ163="5",BJ163,0),2)</f>
        <v>0</v>
      </c>
      <c r="AB163" s="33">
        <f>ROUND(IF(AQ163="1",BH163,0),2)</f>
        <v>0</v>
      </c>
      <c r="AC163" s="33">
        <f>ROUND(IF(AQ163="1",BI163,0),2)</f>
        <v>0</v>
      </c>
      <c r="AD163" s="33">
        <f>ROUND(IF(AQ163="7",BH163,0),2)</f>
        <v>0</v>
      </c>
      <c r="AE163" s="33">
        <f>ROUND(IF(AQ163="7",BI163,0),2)</f>
        <v>0</v>
      </c>
      <c r="AF163" s="33">
        <f>ROUND(IF(AQ163="2",BH163,0),2)</f>
        <v>0</v>
      </c>
      <c r="AG163" s="33">
        <f>ROUND(IF(AQ163="2",BI163,0),2)</f>
        <v>0</v>
      </c>
      <c r="AH163" s="33">
        <f>ROUND(IF(AQ163="0",BJ163,0),2)</f>
        <v>0</v>
      </c>
      <c r="AI163" s="11" t="s">
        <v>55</v>
      </c>
      <c r="AJ163" s="47">
        <f>IF(AN163=0,H163,0)</f>
        <v>0</v>
      </c>
      <c r="AK163" s="47">
        <f>IF(AN163=12,H163,0)</f>
        <v>0</v>
      </c>
      <c r="AL163" s="47">
        <f>IF(AN163=21,H163,0)</f>
        <v>0</v>
      </c>
      <c r="AN163" s="33">
        <v>21</v>
      </c>
      <c r="AO163" s="33">
        <f>G163*1</f>
        <v>0</v>
      </c>
      <c r="AP163" s="33">
        <f>G163*(1-1)</f>
        <v>0</v>
      </c>
      <c r="AQ163" s="50" t="s">
        <v>99</v>
      </c>
      <c r="AV163" s="33">
        <f>ROUND(AW163+AX163,2)</f>
        <v>0</v>
      </c>
      <c r="AW163" s="33">
        <f>ROUND(F163*AO163,2)</f>
        <v>0</v>
      </c>
      <c r="AX163" s="33">
        <f>ROUND(F163*AP163,2)</f>
        <v>0</v>
      </c>
      <c r="AY163" s="36" t="s">
        <v>246</v>
      </c>
      <c r="AZ163" s="36" t="s">
        <v>247</v>
      </c>
      <c r="BA163" s="11" t="s">
        <v>63</v>
      </c>
      <c r="BC163" s="33">
        <f>AW163+AX163</f>
        <v>0</v>
      </c>
      <c r="BD163" s="33">
        <f>G163/(100-BE163)*100</f>
        <v>0</v>
      </c>
      <c r="BE163" s="33">
        <v>0</v>
      </c>
      <c r="BF163" s="33">
        <f>K163</f>
        <v>1.2592563749999999</v>
      </c>
      <c r="BH163" s="47">
        <f>F163*AO163</f>
        <v>0</v>
      </c>
      <c r="BI163" s="47">
        <f>F163*AP163</f>
        <v>0</v>
      </c>
      <c r="BJ163" s="47">
        <f>F163*G163</f>
        <v>0</v>
      </c>
      <c r="BK163" s="50" t="s">
        <v>95</v>
      </c>
      <c r="BL163" s="33">
        <v>771</v>
      </c>
      <c r="BW163" s="33">
        <v>21</v>
      </c>
      <c r="BX163" s="46" t="s">
        <v>275</v>
      </c>
    </row>
    <row r="164" spans="1:76" ht="14.5" x14ac:dyDescent="0.35">
      <c r="A164" s="38"/>
      <c r="C164" s="41" t="s">
        <v>276</v>
      </c>
      <c r="D164" s="40" t="s">
        <v>106</v>
      </c>
      <c r="F164" s="42">
        <v>262.16669999999999</v>
      </c>
      <c r="L164" s="43"/>
    </row>
    <row r="165" spans="1:76" ht="14.5" x14ac:dyDescent="0.35">
      <c r="A165" s="38"/>
      <c r="C165" s="41" t="s">
        <v>277</v>
      </c>
      <c r="D165" s="40" t="s">
        <v>107</v>
      </c>
      <c r="F165" s="42">
        <v>244.16669999999999</v>
      </c>
      <c r="L165" s="43"/>
    </row>
    <row r="166" spans="1:76" ht="14.5" x14ac:dyDescent="0.35">
      <c r="A166" s="38"/>
      <c r="C166" s="41" t="s">
        <v>278</v>
      </c>
      <c r="D166" s="40" t="s">
        <v>108</v>
      </c>
      <c r="F166" s="42">
        <v>223.5</v>
      </c>
      <c r="L166" s="43"/>
    </row>
    <row r="167" spans="1:76" ht="14.5" x14ac:dyDescent="0.35">
      <c r="A167" s="38"/>
      <c r="C167" s="41" t="s">
        <v>279</v>
      </c>
      <c r="D167" s="40" t="s">
        <v>109</v>
      </c>
      <c r="F167" s="42">
        <v>211.66669999999999</v>
      </c>
      <c r="L167" s="43"/>
    </row>
    <row r="168" spans="1:76" ht="14.5" x14ac:dyDescent="0.35">
      <c r="A168" s="38"/>
      <c r="C168" s="41" t="s">
        <v>280</v>
      </c>
      <c r="D168" s="40" t="s">
        <v>51</v>
      </c>
      <c r="F168" s="42">
        <v>65.905000000000001</v>
      </c>
      <c r="L168" s="43"/>
    </row>
    <row r="169" spans="1:76" ht="14.5" x14ac:dyDescent="0.35">
      <c r="A169" s="2" t="s">
        <v>281</v>
      </c>
      <c r="B169" s="3" t="s">
        <v>282</v>
      </c>
      <c r="C169" s="86" t="s">
        <v>283</v>
      </c>
      <c r="D169" s="81"/>
      <c r="E169" s="3" t="s">
        <v>59</v>
      </c>
      <c r="F169" s="33">
        <v>1079.98</v>
      </c>
      <c r="G169" s="34">
        <v>0</v>
      </c>
      <c r="H169" s="33">
        <f>ROUND(F169*G169,2)</f>
        <v>0</v>
      </c>
      <c r="I169" s="33">
        <v>6.9300000000000004E-3</v>
      </c>
      <c r="J169" s="33">
        <v>0</v>
      </c>
      <c r="K169" s="33">
        <f>F169*I169</f>
        <v>7.4842614000000003</v>
      </c>
      <c r="L169" s="35" t="s">
        <v>60</v>
      </c>
      <c r="Z169" s="33">
        <f>ROUND(IF(AQ169="5",BJ169,0),2)</f>
        <v>0</v>
      </c>
      <c r="AB169" s="33">
        <f>ROUND(IF(AQ169="1",BH169,0),2)</f>
        <v>0</v>
      </c>
      <c r="AC169" s="33">
        <f>ROUND(IF(AQ169="1",BI169,0),2)</f>
        <v>0</v>
      </c>
      <c r="AD169" s="33">
        <f>ROUND(IF(AQ169="7",BH169,0),2)</f>
        <v>0</v>
      </c>
      <c r="AE169" s="33">
        <f>ROUND(IF(AQ169="7",BI169,0),2)</f>
        <v>0</v>
      </c>
      <c r="AF169" s="33">
        <f>ROUND(IF(AQ169="2",BH169,0),2)</f>
        <v>0</v>
      </c>
      <c r="AG169" s="33">
        <f>ROUND(IF(AQ169="2",BI169,0),2)</f>
        <v>0</v>
      </c>
      <c r="AH169" s="33">
        <f>ROUND(IF(AQ169="0",BJ169,0),2)</f>
        <v>0</v>
      </c>
      <c r="AI169" s="11" t="s">
        <v>55</v>
      </c>
      <c r="AJ169" s="33">
        <f>IF(AN169=0,H169,0)</f>
        <v>0</v>
      </c>
      <c r="AK169" s="33">
        <f>IF(AN169=12,H169,0)</f>
        <v>0</v>
      </c>
      <c r="AL169" s="33">
        <f>IF(AN169=21,H169,0)</f>
        <v>0</v>
      </c>
      <c r="AN169" s="33">
        <v>21</v>
      </c>
      <c r="AO169" s="33">
        <f>G169*0.180008669</f>
        <v>0</v>
      </c>
      <c r="AP169" s="33">
        <f>G169*(1-0.180008669)</f>
        <v>0</v>
      </c>
      <c r="AQ169" s="36" t="s">
        <v>99</v>
      </c>
      <c r="AV169" s="33">
        <f>ROUND(AW169+AX169,2)</f>
        <v>0</v>
      </c>
      <c r="AW169" s="33">
        <f>ROUND(F169*AO169,2)</f>
        <v>0</v>
      </c>
      <c r="AX169" s="33">
        <f>ROUND(F169*AP169,2)</f>
        <v>0</v>
      </c>
      <c r="AY169" s="36" t="s">
        <v>246</v>
      </c>
      <c r="AZ169" s="36" t="s">
        <v>247</v>
      </c>
      <c r="BA169" s="11" t="s">
        <v>63</v>
      </c>
      <c r="BB169" s="37">
        <v>100032</v>
      </c>
      <c r="BC169" s="33">
        <f>AW169+AX169</f>
        <v>0</v>
      </c>
      <c r="BD169" s="33">
        <f>G169/(100-BE169)*100</f>
        <v>0</v>
      </c>
      <c r="BE169" s="33">
        <v>0</v>
      </c>
      <c r="BF169" s="33">
        <f>K169</f>
        <v>7.4842614000000003</v>
      </c>
      <c r="BH169" s="33">
        <f>F169*AO169</f>
        <v>0</v>
      </c>
      <c r="BI169" s="33">
        <f>F169*AP169</f>
        <v>0</v>
      </c>
      <c r="BJ169" s="33">
        <f>F169*G169</f>
        <v>0</v>
      </c>
      <c r="BK169" s="36" t="s">
        <v>64</v>
      </c>
      <c r="BL169" s="33">
        <v>771</v>
      </c>
      <c r="BW169" s="33">
        <v>21</v>
      </c>
      <c r="BX169" s="4" t="s">
        <v>283</v>
      </c>
    </row>
    <row r="170" spans="1:76" ht="13.5" customHeight="1" x14ac:dyDescent="0.35">
      <c r="A170" s="38"/>
      <c r="B170" s="39" t="s">
        <v>65</v>
      </c>
      <c r="C170" s="100" t="s">
        <v>284</v>
      </c>
      <c r="D170" s="101"/>
      <c r="E170" s="101"/>
      <c r="F170" s="101"/>
      <c r="G170" s="102"/>
      <c r="H170" s="101"/>
      <c r="I170" s="101"/>
      <c r="J170" s="101"/>
      <c r="K170" s="101"/>
      <c r="L170" s="103"/>
    </row>
    <row r="171" spans="1:76" ht="14.5" x14ac:dyDescent="0.35">
      <c r="A171" s="38"/>
      <c r="C171" s="41" t="s">
        <v>285</v>
      </c>
      <c r="D171" s="40" t="s">
        <v>106</v>
      </c>
      <c r="F171" s="42">
        <v>301.08999999999997</v>
      </c>
      <c r="L171" s="43"/>
    </row>
    <row r="172" spans="1:76" ht="14.5" x14ac:dyDescent="0.35">
      <c r="A172" s="38"/>
      <c r="C172" s="41" t="s">
        <v>286</v>
      </c>
      <c r="D172" s="40" t="s">
        <v>107</v>
      </c>
      <c r="F172" s="42">
        <v>284.73</v>
      </c>
      <c r="L172" s="43"/>
    </row>
    <row r="173" spans="1:76" ht="14.5" x14ac:dyDescent="0.35">
      <c r="A173" s="38"/>
      <c r="C173" s="41" t="s">
        <v>287</v>
      </c>
      <c r="D173" s="40" t="s">
        <v>108</v>
      </c>
      <c r="F173" s="42">
        <v>249.17</v>
      </c>
      <c r="L173" s="43"/>
    </row>
    <row r="174" spans="1:76" ht="14.5" x14ac:dyDescent="0.35">
      <c r="A174" s="38"/>
      <c r="C174" s="41" t="s">
        <v>288</v>
      </c>
      <c r="D174" s="40" t="s">
        <v>109</v>
      </c>
      <c r="F174" s="42">
        <v>244.99</v>
      </c>
      <c r="L174" s="43"/>
    </row>
    <row r="175" spans="1:76" ht="14.5" x14ac:dyDescent="0.35">
      <c r="A175" s="44" t="s">
        <v>289</v>
      </c>
      <c r="B175" s="45" t="s">
        <v>290</v>
      </c>
      <c r="C175" s="113" t="s">
        <v>291</v>
      </c>
      <c r="D175" s="114"/>
      <c r="E175" s="45" t="s">
        <v>59</v>
      </c>
      <c r="F175" s="47">
        <v>1214.9775</v>
      </c>
      <c r="G175" s="48">
        <v>0</v>
      </c>
      <c r="H175" s="47">
        <f>ROUND(F175*G175,2)</f>
        <v>0</v>
      </c>
      <c r="I175" s="47">
        <v>2.1899999999999999E-2</v>
      </c>
      <c r="J175" s="47">
        <v>0</v>
      </c>
      <c r="K175" s="47">
        <f>F175*I175</f>
        <v>26.60800725</v>
      </c>
      <c r="L175" s="49" t="s">
        <v>60</v>
      </c>
      <c r="Z175" s="33">
        <f>ROUND(IF(AQ175="5",BJ175,0),2)</f>
        <v>0</v>
      </c>
      <c r="AB175" s="33">
        <f>ROUND(IF(AQ175="1",BH175,0),2)</f>
        <v>0</v>
      </c>
      <c r="AC175" s="33">
        <f>ROUND(IF(AQ175="1",BI175,0),2)</f>
        <v>0</v>
      </c>
      <c r="AD175" s="33">
        <f>ROUND(IF(AQ175="7",BH175,0),2)</f>
        <v>0</v>
      </c>
      <c r="AE175" s="33">
        <f>ROUND(IF(AQ175="7",BI175,0),2)</f>
        <v>0</v>
      </c>
      <c r="AF175" s="33">
        <f>ROUND(IF(AQ175="2",BH175,0),2)</f>
        <v>0</v>
      </c>
      <c r="AG175" s="33">
        <f>ROUND(IF(AQ175="2",BI175,0),2)</f>
        <v>0</v>
      </c>
      <c r="AH175" s="33">
        <f>ROUND(IF(AQ175="0",BJ175,0),2)</f>
        <v>0</v>
      </c>
      <c r="AI175" s="11" t="s">
        <v>55</v>
      </c>
      <c r="AJ175" s="47">
        <f>IF(AN175=0,H175,0)</f>
        <v>0</v>
      </c>
      <c r="AK175" s="47">
        <f>IF(AN175=12,H175,0)</f>
        <v>0</v>
      </c>
      <c r="AL175" s="47">
        <f>IF(AN175=21,H175,0)</f>
        <v>0</v>
      </c>
      <c r="AN175" s="33">
        <v>21</v>
      </c>
      <c r="AO175" s="33">
        <f>G175*1</f>
        <v>0</v>
      </c>
      <c r="AP175" s="33">
        <f>G175*(1-1)</f>
        <v>0</v>
      </c>
      <c r="AQ175" s="50" t="s">
        <v>99</v>
      </c>
      <c r="AV175" s="33">
        <f>ROUND(AW175+AX175,2)</f>
        <v>0</v>
      </c>
      <c r="AW175" s="33">
        <f>ROUND(F175*AO175,2)</f>
        <v>0</v>
      </c>
      <c r="AX175" s="33">
        <f>ROUND(F175*AP175,2)</f>
        <v>0</v>
      </c>
      <c r="AY175" s="36" t="s">
        <v>246</v>
      </c>
      <c r="AZ175" s="36" t="s">
        <v>247</v>
      </c>
      <c r="BA175" s="11" t="s">
        <v>63</v>
      </c>
      <c r="BC175" s="33">
        <f>AW175+AX175</f>
        <v>0</v>
      </c>
      <c r="BD175" s="33">
        <f>G175/(100-BE175)*100</f>
        <v>0</v>
      </c>
      <c r="BE175" s="33">
        <v>0</v>
      </c>
      <c r="BF175" s="33">
        <f>K175</f>
        <v>26.60800725</v>
      </c>
      <c r="BH175" s="47">
        <f>F175*AO175</f>
        <v>0</v>
      </c>
      <c r="BI175" s="47">
        <f>F175*AP175</f>
        <v>0</v>
      </c>
      <c r="BJ175" s="47">
        <f>F175*G175</f>
        <v>0</v>
      </c>
      <c r="BK175" s="50" t="s">
        <v>95</v>
      </c>
      <c r="BL175" s="33">
        <v>771</v>
      </c>
      <c r="BW175" s="33">
        <v>21</v>
      </c>
      <c r="BX175" s="46" t="s">
        <v>291</v>
      </c>
    </row>
    <row r="176" spans="1:76" ht="14.5" x14ac:dyDescent="0.35">
      <c r="A176" s="38"/>
      <c r="C176" s="41" t="s">
        <v>285</v>
      </c>
      <c r="D176" s="40" t="s">
        <v>106</v>
      </c>
      <c r="F176" s="42">
        <v>301.08999999999997</v>
      </c>
      <c r="L176" s="43"/>
    </row>
    <row r="177" spans="1:76" ht="14.5" x14ac:dyDescent="0.35">
      <c r="A177" s="38"/>
      <c r="C177" s="41" t="s">
        <v>286</v>
      </c>
      <c r="D177" s="40" t="s">
        <v>107</v>
      </c>
      <c r="F177" s="42">
        <v>284.73</v>
      </c>
      <c r="L177" s="43"/>
    </row>
    <row r="178" spans="1:76" ht="14.5" x14ac:dyDescent="0.35">
      <c r="A178" s="38"/>
      <c r="C178" s="41" t="s">
        <v>287</v>
      </c>
      <c r="D178" s="40" t="s">
        <v>108</v>
      </c>
      <c r="F178" s="42">
        <v>249.17</v>
      </c>
      <c r="L178" s="43"/>
    </row>
    <row r="179" spans="1:76" ht="14.5" x14ac:dyDescent="0.35">
      <c r="A179" s="38"/>
      <c r="C179" s="41" t="s">
        <v>288</v>
      </c>
      <c r="D179" s="40" t="s">
        <v>109</v>
      </c>
      <c r="F179" s="42">
        <v>244.99</v>
      </c>
      <c r="L179" s="43"/>
    </row>
    <row r="180" spans="1:76" ht="14.5" x14ac:dyDescent="0.35">
      <c r="A180" s="38"/>
      <c r="C180" s="41" t="s">
        <v>292</v>
      </c>
      <c r="D180" s="40" t="s">
        <v>51</v>
      </c>
      <c r="F180" s="42">
        <v>134.9975</v>
      </c>
      <c r="L180" s="43"/>
    </row>
    <row r="181" spans="1:76" ht="14.5" x14ac:dyDescent="0.35">
      <c r="A181" s="2" t="s">
        <v>293</v>
      </c>
      <c r="B181" s="3" t="s">
        <v>294</v>
      </c>
      <c r="C181" s="86" t="s">
        <v>295</v>
      </c>
      <c r="D181" s="81"/>
      <c r="E181" s="3" t="s">
        <v>115</v>
      </c>
      <c r="F181" s="33">
        <v>564.9</v>
      </c>
      <c r="G181" s="34">
        <v>0</v>
      </c>
      <c r="H181" s="33">
        <f>ROUND(F181*G181,2)</f>
        <v>0</v>
      </c>
      <c r="I181" s="33">
        <v>4.0000000000000003E-5</v>
      </c>
      <c r="J181" s="33">
        <v>0</v>
      </c>
      <c r="K181" s="33">
        <f>F181*I181</f>
        <v>2.2596000000000002E-2</v>
      </c>
      <c r="L181" s="35" t="s">
        <v>60</v>
      </c>
      <c r="Z181" s="33">
        <f>ROUND(IF(AQ181="5",BJ181,0),2)</f>
        <v>0</v>
      </c>
      <c r="AB181" s="33">
        <f>ROUND(IF(AQ181="1",BH181,0),2)</f>
        <v>0</v>
      </c>
      <c r="AC181" s="33">
        <f>ROUND(IF(AQ181="1",BI181,0),2)</f>
        <v>0</v>
      </c>
      <c r="AD181" s="33">
        <f>ROUND(IF(AQ181="7",BH181,0),2)</f>
        <v>0</v>
      </c>
      <c r="AE181" s="33">
        <f>ROUND(IF(AQ181="7",BI181,0),2)</f>
        <v>0</v>
      </c>
      <c r="AF181" s="33">
        <f>ROUND(IF(AQ181="2",BH181,0),2)</f>
        <v>0</v>
      </c>
      <c r="AG181" s="33">
        <f>ROUND(IF(AQ181="2",BI181,0),2)</f>
        <v>0</v>
      </c>
      <c r="AH181" s="33">
        <f>ROUND(IF(AQ181="0",BJ181,0),2)</f>
        <v>0</v>
      </c>
      <c r="AI181" s="11" t="s">
        <v>55</v>
      </c>
      <c r="AJ181" s="33">
        <f>IF(AN181=0,H181,0)</f>
        <v>0</v>
      </c>
      <c r="AK181" s="33">
        <f>IF(AN181=12,H181,0)</f>
        <v>0</v>
      </c>
      <c r="AL181" s="33">
        <f>IF(AN181=21,H181,0)</f>
        <v>0</v>
      </c>
      <c r="AN181" s="33">
        <v>21</v>
      </c>
      <c r="AO181" s="33">
        <f>G181*0.445197064</f>
        <v>0</v>
      </c>
      <c r="AP181" s="33">
        <f>G181*(1-0.445197064)</f>
        <v>0</v>
      </c>
      <c r="AQ181" s="36" t="s">
        <v>99</v>
      </c>
      <c r="AV181" s="33">
        <f>ROUND(AW181+AX181,2)</f>
        <v>0</v>
      </c>
      <c r="AW181" s="33">
        <f>ROUND(F181*AO181,2)</f>
        <v>0</v>
      </c>
      <c r="AX181" s="33">
        <f>ROUND(F181*AP181,2)</f>
        <v>0</v>
      </c>
      <c r="AY181" s="36" t="s">
        <v>246</v>
      </c>
      <c r="AZ181" s="36" t="s">
        <v>247</v>
      </c>
      <c r="BA181" s="11" t="s">
        <v>63</v>
      </c>
      <c r="BB181" s="37">
        <v>100006</v>
      </c>
      <c r="BC181" s="33">
        <f>AW181+AX181</f>
        <v>0</v>
      </c>
      <c r="BD181" s="33">
        <f>G181/(100-BE181)*100</f>
        <v>0</v>
      </c>
      <c r="BE181" s="33">
        <v>0</v>
      </c>
      <c r="BF181" s="33">
        <f>K181</f>
        <v>2.2596000000000002E-2</v>
      </c>
      <c r="BH181" s="33">
        <f>F181*AO181</f>
        <v>0</v>
      </c>
      <c r="BI181" s="33">
        <f>F181*AP181</f>
        <v>0</v>
      </c>
      <c r="BJ181" s="33">
        <f>F181*G181</f>
        <v>0</v>
      </c>
      <c r="BK181" s="36" t="s">
        <v>64</v>
      </c>
      <c r="BL181" s="33">
        <v>771</v>
      </c>
      <c r="BW181" s="33">
        <v>21</v>
      </c>
      <c r="BX181" s="4" t="s">
        <v>295</v>
      </c>
    </row>
    <row r="182" spans="1:76" ht="13.5" customHeight="1" x14ac:dyDescent="0.35">
      <c r="A182" s="38"/>
      <c r="B182" s="39" t="s">
        <v>65</v>
      </c>
      <c r="C182" s="100" t="s">
        <v>296</v>
      </c>
      <c r="D182" s="101"/>
      <c r="E182" s="101"/>
      <c r="F182" s="101"/>
      <c r="G182" s="102"/>
      <c r="H182" s="101"/>
      <c r="I182" s="101"/>
      <c r="J182" s="101"/>
      <c r="K182" s="101"/>
      <c r="L182" s="103"/>
    </row>
    <row r="183" spans="1:76" ht="14.5" x14ac:dyDescent="0.35">
      <c r="A183" s="38"/>
      <c r="C183" s="41" t="s">
        <v>270</v>
      </c>
      <c r="D183" s="40" t="s">
        <v>106</v>
      </c>
      <c r="F183" s="42">
        <v>157.30000000000001</v>
      </c>
      <c r="L183" s="43"/>
    </row>
    <row r="184" spans="1:76" ht="14.5" x14ac:dyDescent="0.35">
      <c r="A184" s="38"/>
      <c r="C184" s="41" t="s">
        <v>271</v>
      </c>
      <c r="D184" s="40" t="s">
        <v>107</v>
      </c>
      <c r="F184" s="42">
        <v>146.5</v>
      </c>
      <c r="L184" s="43"/>
    </row>
    <row r="185" spans="1:76" ht="14.5" x14ac:dyDescent="0.35">
      <c r="A185" s="38"/>
      <c r="C185" s="41" t="s">
        <v>272</v>
      </c>
      <c r="D185" s="40" t="s">
        <v>108</v>
      </c>
      <c r="F185" s="42">
        <v>134.1</v>
      </c>
      <c r="L185" s="43"/>
    </row>
    <row r="186" spans="1:76" ht="14.5" x14ac:dyDescent="0.35">
      <c r="A186" s="38"/>
      <c r="C186" s="41" t="s">
        <v>273</v>
      </c>
      <c r="D186" s="40" t="s">
        <v>109</v>
      </c>
      <c r="F186" s="42">
        <v>127</v>
      </c>
      <c r="L186" s="43"/>
    </row>
    <row r="187" spans="1:76" ht="14.5" x14ac:dyDescent="0.35">
      <c r="A187" s="2" t="s">
        <v>297</v>
      </c>
      <c r="B187" s="3" t="s">
        <v>298</v>
      </c>
      <c r="C187" s="86" t="s">
        <v>299</v>
      </c>
      <c r="D187" s="81"/>
      <c r="E187" s="3" t="s">
        <v>59</v>
      </c>
      <c r="F187" s="33">
        <v>1079.98</v>
      </c>
      <c r="G187" s="34">
        <v>0</v>
      </c>
      <c r="H187" s="33">
        <f>ROUND(F187*G187,2)</f>
        <v>0</v>
      </c>
      <c r="I187" s="33">
        <v>5.9999999999999995E-4</v>
      </c>
      <c r="J187" s="33">
        <v>0</v>
      </c>
      <c r="K187" s="33">
        <f>F187*I187</f>
        <v>0.64798800000000001</v>
      </c>
      <c r="L187" s="35" t="s">
        <v>60</v>
      </c>
      <c r="Z187" s="33">
        <f>ROUND(IF(AQ187="5",BJ187,0),2)</f>
        <v>0</v>
      </c>
      <c r="AB187" s="33">
        <f>ROUND(IF(AQ187="1",BH187,0),2)</f>
        <v>0</v>
      </c>
      <c r="AC187" s="33">
        <f>ROUND(IF(AQ187="1",BI187,0),2)</f>
        <v>0</v>
      </c>
      <c r="AD187" s="33">
        <f>ROUND(IF(AQ187="7",BH187,0),2)</f>
        <v>0</v>
      </c>
      <c r="AE187" s="33">
        <f>ROUND(IF(AQ187="7",BI187,0),2)</f>
        <v>0</v>
      </c>
      <c r="AF187" s="33">
        <f>ROUND(IF(AQ187="2",BH187,0),2)</f>
        <v>0</v>
      </c>
      <c r="AG187" s="33">
        <f>ROUND(IF(AQ187="2",BI187,0),2)</f>
        <v>0</v>
      </c>
      <c r="AH187" s="33">
        <f>ROUND(IF(AQ187="0",BJ187,0),2)</f>
        <v>0</v>
      </c>
      <c r="AI187" s="11" t="s">
        <v>55</v>
      </c>
      <c r="AJ187" s="33">
        <f>IF(AN187=0,H187,0)</f>
        <v>0</v>
      </c>
      <c r="AK187" s="33">
        <f>IF(AN187=12,H187,0)</f>
        <v>0</v>
      </c>
      <c r="AL187" s="33">
        <f>IF(AN187=21,H187,0)</f>
        <v>0</v>
      </c>
      <c r="AN187" s="33">
        <v>21</v>
      </c>
      <c r="AO187" s="33">
        <f>G187*1</f>
        <v>0</v>
      </c>
      <c r="AP187" s="33">
        <f>G187*(1-1)</f>
        <v>0</v>
      </c>
      <c r="AQ187" s="36" t="s">
        <v>99</v>
      </c>
      <c r="AV187" s="33">
        <f>ROUND(AW187+AX187,2)</f>
        <v>0</v>
      </c>
      <c r="AW187" s="33">
        <f>ROUND(F187*AO187,2)</f>
        <v>0</v>
      </c>
      <c r="AX187" s="33">
        <f>ROUND(F187*AP187,2)</f>
        <v>0</v>
      </c>
      <c r="AY187" s="36" t="s">
        <v>246</v>
      </c>
      <c r="AZ187" s="36" t="s">
        <v>247</v>
      </c>
      <c r="BA187" s="11" t="s">
        <v>63</v>
      </c>
      <c r="BC187" s="33">
        <f>AW187+AX187</f>
        <v>0</v>
      </c>
      <c r="BD187" s="33">
        <f>G187/(100-BE187)*100</f>
        <v>0</v>
      </c>
      <c r="BE187" s="33">
        <v>0</v>
      </c>
      <c r="BF187" s="33">
        <f>K187</f>
        <v>0.64798800000000001</v>
      </c>
      <c r="BH187" s="33">
        <f>F187*AO187</f>
        <v>0</v>
      </c>
      <c r="BI187" s="33">
        <f>F187*AP187</f>
        <v>0</v>
      </c>
      <c r="BJ187" s="33">
        <f>F187*G187</f>
        <v>0</v>
      </c>
      <c r="BK187" s="36" t="s">
        <v>64</v>
      </c>
      <c r="BL187" s="33">
        <v>771</v>
      </c>
      <c r="BW187" s="33">
        <v>21</v>
      </c>
      <c r="BX187" s="4" t="s">
        <v>299</v>
      </c>
    </row>
    <row r="188" spans="1:76" ht="14.5" x14ac:dyDescent="0.35">
      <c r="A188" s="38"/>
      <c r="C188" s="41" t="s">
        <v>285</v>
      </c>
      <c r="D188" s="40" t="s">
        <v>106</v>
      </c>
      <c r="F188" s="42">
        <v>301.08999999999997</v>
      </c>
      <c r="L188" s="43"/>
    </row>
    <row r="189" spans="1:76" ht="14.5" x14ac:dyDescent="0.35">
      <c r="A189" s="38"/>
      <c r="C189" s="41" t="s">
        <v>286</v>
      </c>
      <c r="D189" s="40" t="s">
        <v>107</v>
      </c>
      <c r="F189" s="42">
        <v>284.73</v>
      </c>
      <c r="L189" s="43"/>
    </row>
    <row r="190" spans="1:76" ht="14.5" x14ac:dyDescent="0.35">
      <c r="A190" s="38"/>
      <c r="C190" s="41" t="s">
        <v>287</v>
      </c>
      <c r="D190" s="40" t="s">
        <v>108</v>
      </c>
      <c r="F190" s="42">
        <v>249.17</v>
      </c>
      <c r="L190" s="43"/>
    </row>
    <row r="191" spans="1:76" ht="14.5" x14ac:dyDescent="0.35">
      <c r="A191" s="38"/>
      <c r="C191" s="41" t="s">
        <v>288</v>
      </c>
      <c r="D191" s="40" t="s">
        <v>109</v>
      </c>
      <c r="F191" s="42">
        <v>244.99</v>
      </c>
      <c r="L191" s="43"/>
    </row>
    <row r="192" spans="1:76" ht="14.5" x14ac:dyDescent="0.35">
      <c r="A192" s="2" t="s">
        <v>300</v>
      </c>
      <c r="B192" s="3" t="s">
        <v>301</v>
      </c>
      <c r="C192" s="86" t="s">
        <v>302</v>
      </c>
      <c r="D192" s="81"/>
      <c r="E192" s="3" t="s">
        <v>115</v>
      </c>
      <c r="F192" s="33">
        <v>35.1</v>
      </c>
      <c r="G192" s="34">
        <v>0</v>
      </c>
      <c r="H192" s="33">
        <f>ROUND(F192*G192,2)</f>
        <v>0</v>
      </c>
      <c r="I192" s="33">
        <v>3.5E-4</v>
      </c>
      <c r="J192" s="33">
        <v>0</v>
      </c>
      <c r="K192" s="33">
        <f>F192*I192</f>
        <v>1.2285000000000001E-2</v>
      </c>
      <c r="L192" s="35" t="s">
        <v>60</v>
      </c>
      <c r="Z192" s="33">
        <f>ROUND(IF(AQ192="5",BJ192,0),2)</f>
        <v>0</v>
      </c>
      <c r="AB192" s="33">
        <f>ROUND(IF(AQ192="1",BH192,0),2)</f>
        <v>0</v>
      </c>
      <c r="AC192" s="33">
        <f>ROUND(IF(AQ192="1",BI192,0),2)</f>
        <v>0</v>
      </c>
      <c r="AD192" s="33">
        <f>ROUND(IF(AQ192="7",BH192,0),2)</f>
        <v>0</v>
      </c>
      <c r="AE192" s="33">
        <f>ROUND(IF(AQ192="7",BI192,0),2)</f>
        <v>0</v>
      </c>
      <c r="AF192" s="33">
        <f>ROUND(IF(AQ192="2",BH192,0),2)</f>
        <v>0</v>
      </c>
      <c r="AG192" s="33">
        <f>ROUND(IF(AQ192="2",BI192,0),2)</f>
        <v>0</v>
      </c>
      <c r="AH192" s="33">
        <f>ROUND(IF(AQ192="0",BJ192,0),2)</f>
        <v>0</v>
      </c>
      <c r="AI192" s="11" t="s">
        <v>55</v>
      </c>
      <c r="AJ192" s="33">
        <f>IF(AN192=0,H192,0)</f>
        <v>0</v>
      </c>
      <c r="AK192" s="33">
        <f>IF(AN192=12,H192,0)</f>
        <v>0</v>
      </c>
      <c r="AL192" s="33">
        <f>IF(AN192=21,H192,0)</f>
        <v>0</v>
      </c>
      <c r="AN192" s="33">
        <v>21</v>
      </c>
      <c r="AO192" s="33">
        <f>G192*0.497777923</f>
        <v>0</v>
      </c>
      <c r="AP192" s="33">
        <f>G192*(1-0.497777923)</f>
        <v>0</v>
      </c>
      <c r="AQ192" s="36" t="s">
        <v>99</v>
      </c>
      <c r="AV192" s="33">
        <f>ROUND(AW192+AX192,2)</f>
        <v>0</v>
      </c>
      <c r="AW192" s="33">
        <f>ROUND(F192*AO192,2)</f>
        <v>0</v>
      </c>
      <c r="AX192" s="33">
        <f>ROUND(F192*AP192,2)</f>
        <v>0</v>
      </c>
      <c r="AY192" s="36" t="s">
        <v>246</v>
      </c>
      <c r="AZ192" s="36" t="s">
        <v>247</v>
      </c>
      <c r="BA192" s="11" t="s">
        <v>63</v>
      </c>
      <c r="BC192" s="33">
        <f>AW192+AX192</f>
        <v>0</v>
      </c>
      <c r="BD192" s="33">
        <f>G192/(100-BE192)*100</f>
        <v>0</v>
      </c>
      <c r="BE192" s="33">
        <v>0</v>
      </c>
      <c r="BF192" s="33">
        <f>K192</f>
        <v>1.2285000000000001E-2</v>
      </c>
      <c r="BH192" s="33">
        <f>F192*AO192</f>
        <v>0</v>
      </c>
      <c r="BI192" s="33">
        <f>F192*AP192</f>
        <v>0</v>
      </c>
      <c r="BJ192" s="33">
        <f>F192*G192</f>
        <v>0</v>
      </c>
      <c r="BK192" s="36" t="s">
        <v>64</v>
      </c>
      <c r="BL192" s="33">
        <v>771</v>
      </c>
      <c r="BW192" s="33">
        <v>21</v>
      </c>
      <c r="BX192" s="4" t="s">
        <v>302</v>
      </c>
    </row>
    <row r="193" spans="1:76" ht="13.5" customHeight="1" x14ac:dyDescent="0.35">
      <c r="A193" s="38"/>
      <c r="B193" s="39" t="s">
        <v>65</v>
      </c>
      <c r="C193" s="100" t="s">
        <v>303</v>
      </c>
      <c r="D193" s="101"/>
      <c r="E193" s="101"/>
      <c r="F193" s="101"/>
      <c r="G193" s="102"/>
      <c r="H193" s="101"/>
      <c r="I193" s="101"/>
      <c r="J193" s="101"/>
      <c r="K193" s="101"/>
      <c r="L193" s="103"/>
    </row>
    <row r="194" spans="1:76" ht="14.5" x14ac:dyDescent="0.35">
      <c r="A194" s="38"/>
      <c r="C194" s="41" t="s">
        <v>51</v>
      </c>
      <c r="D194" s="40" t="s">
        <v>304</v>
      </c>
      <c r="F194" s="42">
        <v>0</v>
      </c>
      <c r="L194" s="43"/>
    </row>
    <row r="195" spans="1:76" ht="14.5" x14ac:dyDescent="0.35">
      <c r="A195" s="38"/>
      <c r="C195" s="41" t="s">
        <v>305</v>
      </c>
      <c r="D195" s="40" t="s">
        <v>106</v>
      </c>
      <c r="F195" s="42">
        <v>9.9</v>
      </c>
      <c r="L195" s="43"/>
    </row>
    <row r="196" spans="1:76" ht="14.5" x14ac:dyDescent="0.35">
      <c r="A196" s="38"/>
      <c r="C196" s="41" t="s">
        <v>306</v>
      </c>
      <c r="D196" s="40" t="s">
        <v>107</v>
      </c>
      <c r="F196" s="42">
        <v>6.3</v>
      </c>
      <c r="L196" s="43"/>
    </row>
    <row r="197" spans="1:76" ht="14.5" x14ac:dyDescent="0.35">
      <c r="A197" s="38"/>
      <c r="C197" s="41" t="s">
        <v>307</v>
      </c>
      <c r="D197" s="40" t="s">
        <v>108</v>
      </c>
      <c r="F197" s="42">
        <v>10.35</v>
      </c>
      <c r="L197" s="43"/>
    </row>
    <row r="198" spans="1:76" ht="14.5" x14ac:dyDescent="0.35">
      <c r="A198" s="38"/>
      <c r="C198" s="41" t="s">
        <v>308</v>
      </c>
      <c r="D198" s="40" t="s">
        <v>109</v>
      </c>
      <c r="F198" s="42">
        <v>8.5500000000000007</v>
      </c>
      <c r="L198" s="43"/>
    </row>
    <row r="199" spans="1:76" ht="14.5" x14ac:dyDescent="0.35">
      <c r="A199" s="2" t="s">
        <v>309</v>
      </c>
      <c r="B199" s="3" t="s">
        <v>310</v>
      </c>
      <c r="C199" s="86" t="s">
        <v>311</v>
      </c>
      <c r="D199" s="81"/>
      <c r="E199" s="3" t="s">
        <v>115</v>
      </c>
      <c r="F199" s="33">
        <v>35.1</v>
      </c>
      <c r="G199" s="34">
        <v>0</v>
      </c>
      <c r="H199" s="33">
        <f>ROUND(F199*G199,2)</f>
        <v>0</v>
      </c>
      <c r="I199" s="33">
        <v>2.5999999999999998E-4</v>
      </c>
      <c r="J199" s="33">
        <v>0</v>
      </c>
      <c r="K199" s="33">
        <f>F199*I199</f>
        <v>9.1260000000000004E-3</v>
      </c>
      <c r="L199" s="35" t="s">
        <v>60</v>
      </c>
      <c r="Z199" s="33">
        <f>ROUND(IF(AQ199="5",BJ199,0),2)</f>
        <v>0</v>
      </c>
      <c r="AB199" s="33">
        <f>ROUND(IF(AQ199="1",BH199,0),2)</f>
        <v>0</v>
      </c>
      <c r="AC199" s="33">
        <f>ROUND(IF(AQ199="1",BI199,0),2)</f>
        <v>0</v>
      </c>
      <c r="AD199" s="33">
        <f>ROUND(IF(AQ199="7",BH199,0),2)</f>
        <v>0</v>
      </c>
      <c r="AE199" s="33">
        <f>ROUND(IF(AQ199="7",BI199,0),2)</f>
        <v>0</v>
      </c>
      <c r="AF199" s="33">
        <f>ROUND(IF(AQ199="2",BH199,0),2)</f>
        <v>0</v>
      </c>
      <c r="AG199" s="33">
        <f>ROUND(IF(AQ199="2",BI199,0),2)</f>
        <v>0</v>
      </c>
      <c r="AH199" s="33">
        <f>ROUND(IF(AQ199="0",BJ199,0),2)</f>
        <v>0</v>
      </c>
      <c r="AI199" s="11" t="s">
        <v>55</v>
      </c>
      <c r="AJ199" s="33">
        <f>IF(AN199=0,H199,0)</f>
        <v>0</v>
      </c>
      <c r="AK199" s="33">
        <f>IF(AN199=12,H199,0)</f>
        <v>0</v>
      </c>
      <c r="AL199" s="33">
        <f>IF(AN199=21,H199,0)</f>
        <v>0</v>
      </c>
      <c r="AN199" s="33">
        <v>21</v>
      </c>
      <c r="AO199" s="33">
        <f>G199*0.698606922</f>
        <v>0</v>
      </c>
      <c r="AP199" s="33">
        <f>G199*(1-0.698606922)</f>
        <v>0</v>
      </c>
      <c r="AQ199" s="36" t="s">
        <v>99</v>
      </c>
      <c r="AV199" s="33">
        <f>ROUND(AW199+AX199,2)</f>
        <v>0</v>
      </c>
      <c r="AW199" s="33">
        <f>ROUND(F199*AO199,2)</f>
        <v>0</v>
      </c>
      <c r="AX199" s="33">
        <f>ROUND(F199*AP199,2)</f>
        <v>0</v>
      </c>
      <c r="AY199" s="36" t="s">
        <v>246</v>
      </c>
      <c r="AZ199" s="36" t="s">
        <v>247</v>
      </c>
      <c r="BA199" s="11" t="s">
        <v>63</v>
      </c>
      <c r="BC199" s="33">
        <f>AW199+AX199</f>
        <v>0</v>
      </c>
      <c r="BD199" s="33">
        <f>G199/(100-BE199)*100</f>
        <v>0</v>
      </c>
      <c r="BE199" s="33">
        <v>0</v>
      </c>
      <c r="BF199" s="33">
        <f>K199</f>
        <v>9.1260000000000004E-3</v>
      </c>
      <c r="BH199" s="33">
        <f>F199*AO199</f>
        <v>0</v>
      </c>
      <c r="BI199" s="33">
        <f>F199*AP199</f>
        <v>0</v>
      </c>
      <c r="BJ199" s="33">
        <f>F199*G199</f>
        <v>0</v>
      </c>
      <c r="BK199" s="36" t="s">
        <v>64</v>
      </c>
      <c r="BL199" s="33">
        <v>771</v>
      </c>
      <c r="BW199" s="33">
        <v>21</v>
      </c>
      <c r="BX199" s="4" t="s">
        <v>311</v>
      </c>
    </row>
    <row r="200" spans="1:76" ht="27" customHeight="1" x14ac:dyDescent="0.35">
      <c r="A200" s="38"/>
      <c r="B200" s="39" t="s">
        <v>65</v>
      </c>
      <c r="C200" s="100" t="s">
        <v>312</v>
      </c>
      <c r="D200" s="101"/>
      <c r="E200" s="101"/>
      <c r="F200" s="101"/>
      <c r="G200" s="102"/>
      <c r="H200" s="101"/>
      <c r="I200" s="101"/>
      <c r="J200" s="101"/>
      <c r="K200" s="101"/>
      <c r="L200" s="103"/>
    </row>
    <row r="201" spans="1:76" ht="14.5" x14ac:dyDescent="0.35">
      <c r="A201" s="38"/>
      <c r="C201" s="41" t="s">
        <v>51</v>
      </c>
      <c r="D201" s="40" t="s">
        <v>313</v>
      </c>
      <c r="F201" s="42">
        <v>0</v>
      </c>
      <c r="L201" s="43"/>
    </row>
    <row r="202" spans="1:76" ht="14.5" x14ac:dyDescent="0.35">
      <c r="A202" s="38"/>
      <c r="C202" s="41" t="s">
        <v>305</v>
      </c>
      <c r="D202" s="40" t="s">
        <v>106</v>
      </c>
      <c r="F202" s="42">
        <v>9.9</v>
      </c>
      <c r="L202" s="43"/>
    </row>
    <row r="203" spans="1:76" ht="14.5" x14ac:dyDescent="0.35">
      <c r="A203" s="38"/>
      <c r="C203" s="41" t="s">
        <v>306</v>
      </c>
      <c r="D203" s="40" t="s">
        <v>107</v>
      </c>
      <c r="F203" s="42">
        <v>6.3</v>
      </c>
      <c r="L203" s="43"/>
    </row>
    <row r="204" spans="1:76" ht="14.5" x14ac:dyDescent="0.35">
      <c r="A204" s="38"/>
      <c r="C204" s="41" t="s">
        <v>307</v>
      </c>
      <c r="D204" s="40" t="s">
        <v>108</v>
      </c>
      <c r="F204" s="42">
        <v>10.35</v>
      </c>
      <c r="L204" s="43"/>
    </row>
    <row r="205" spans="1:76" ht="14.5" x14ac:dyDescent="0.35">
      <c r="A205" s="38"/>
      <c r="C205" s="41" t="s">
        <v>308</v>
      </c>
      <c r="D205" s="40" t="s">
        <v>109</v>
      </c>
      <c r="F205" s="42">
        <v>8.5500000000000007</v>
      </c>
      <c r="L205" s="43"/>
    </row>
    <row r="206" spans="1:76" ht="14.5" x14ac:dyDescent="0.35">
      <c r="A206" s="2" t="s">
        <v>97</v>
      </c>
      <c r="B206" s="3" t="s">
        <v>314</v>
      </c>
      <c r="C206" s="86" t="s">
        <v>315</v>
      </c>
      <c r="D206" s="81"/>
      <c r="E206" s="3" t="s">
        <v>115</v>
      </c>
      <c r="F206" s="33">
        <v>18.899999999999999</v>
      </c>
      <c r="G206" s="34">
        <v>0</v>
      </c>
      <c r="H206" s="33">
        <f>ROUND(F206*G206,2)</f>
        <v>0</v>
      </c>
      <c r="I206" s="33">
        <v>0</v>
      </c>
      <c r="J206" s="33">
        <v>0</v>
      </c>
      <c r="K206" s="33">
        <f>F206*I206</f>
        <v>0</v>
      </c>
      <c r="L206" s="35" t="s">
        <v>60</v>
      </c>
      <c r="Z206" s="33">
        <f>ROUND(IF(AQ206="5",BJ206,0),2)</f>
        <v>0</v>
      </c>
      <c r="AB206" s="33">
        <f>ROUND(IF(AQ206="1",BH206,0),2)</f>
        <v>0</v>
      </c>
      <c r="AC206" s="33">
        <f>ROUND(IF(AQ206="1",BI206,0),2)</f>
        <v>0</v>
      </c>
      <c r="AD206" s="33">
        <f>ROUND(IF(AQ206="7",BH206,0),2)</f>
        <v>0</v>
      </c>
      <c r="AE206" s="33">
        <f>ROUND(IF(AQ206="7",BI206,0),2)</f>
        <v>0</v>
      </c>
      <c r="AF206" s="33">
        <f>ROUND(IF(AQ206="2",BH206,0),2)</f>
        <v>0</v>
      </c>
      <c r="AG206" s="33">
        <f>ROUND(IF(AQ206="2",BI206,0),2)</f>
        <v>0</v>
      </c>
      <c r="AH206" s="33">
        <f>ROUND(IF(AQ206="0",BJ206,0),2)</f>
        <v>0</v>
      </c>
      <c r="AI206" s="11" t="s">
        <v>55</v>
      </c>
      <c r="AJ206" s="33">
        <f>IF(AN206=0,H206,0)</f>
        <v>0</v>
      </c>
      <c r="AK206" s="33">
        <f>IF(AN206=12,H206,0)</f>
        <v>0</v>
      </c>
      <c r="AL206" s="33">
        <f>IF(AN206=21,H206,0)</f>
        <v>0</v>
      </c>
      <c r="AN206" s="33">
        <v>21</v>
      </c>
      <c r="AO206" s="33">
        <f>G206*0</f>
        <v>0</v>
      </c>
      <c r="AP206" s="33">
        <f>G206*(1-0)</f>
        <v>0</v>
      </c>
      <c r="AQ206" s="36" t="s">
        <v>99</v>
      </c>
      <c r="AV206" s="33">
        <f>ROUND(AW206+AX206,2)</f>
        <v>0</v>
      </c>
      <c r="AW206" s="33">
        <f>ROUND(F206*AO206,2)</f>
        <v>0</v>
      </c>
      <c r="AX206" s="33">
        <f>ROUND(F206*AP206,2)</f>
        <v>0</v>
      </c>
      <c r="AY206" s="36" t="s">
        <v>246</v>
      </c>
      <c r="AZ206" s="36" t="s">
        <v>247</v>
      </c>
      <c r="BA206" s="11" t="s">
        <v>63</v>
      </c>
      <c r="BB206" s="37">
        <v>100006</v>
      </c>
      <c r="BC206" s="33">
        <f>AW206+AX206</f>
        <v>0</v>
      </c>
      <c r="BD206" s="33">
        <f>G206/(100-BE206)*100</f>
        <v>0</v>
      </c>
      <c r="BE206" s="33">
        <v>0</v>
      </c>
      <c r="BF206" s="33">
        <f>K206</f>
        <v>0</v>
      </c>
      <c r="BH206" s="33">
        <f>F206*AO206</f>
        <v>0</v>
      </c>
      <c r="BI206" s="33">
        <f>F206*AP206</f>
        <v>0</v>
      </c>
      <c r="BJ206" s="33">
        <f>F206*G206</f>
        <v>0</v>
      </c>
      <c r="BK206" s="36" t="s">
        <v>64</v>
      </c>
      <c r="BL206" s="33">
        <v>771</v>
      </c>
      <c r="BW206" s="33">
        <v>21</v>
      </c>
      <c r="BX206" s="4" t="s">
        <v>315</v>
      </c>
    </row>
    <row r="207" spans="1:76" ht="13.5" customHeight="1" x14ac:dyDescent="0.35">
      <c r="A207" s="38"/>
      <c r="B207" s="39" t="s">
        <v>65</v>
      </c>
      <c r="C207" s="100" t="s">
        <v>316</v>
      </c>
      <c r="D207" s="101"/>
      <c r="E207" s="101"/>
      <c r="F207" s="101"/>
      <c r="G207" s="102"/>
      <c r="H207" s="101"/>
      <c r="I207" s="101"/>
      <c r="J207" s="101"/>
      <c r="K207" s="101"/>
      <c r="L207" s="103"/>
    </row>
    <row r="208" spans="1:76" ht="14.5" x14ac:dyDescent="0.35">
      <c r="A208" s="38"/>
      <c r="C208" s="41" t="s">
        <v>317</v>
      </c>
      <c r="D208" s="40" t="s">
        <v>106</v>
      </c>
      <c r="F208" s="42">
        <v>2.7</v>
      </c>
      <c r="L208" s="43"/>
    </row>
    <row r="209" spans="1:76" ht="14.5" x14ac:dyDescent="0.35">
      <c r="A209" s="38"/>
      <c r="C209" s="41" t="s">
        <v>318</v>
      </c>
      <c r="D209" s="40" t="s">
        <v>107</v>
      </c>
      <c r="F209" s="42">
        <v>5.4</v>
      </c>
      <c r="L209" s="43"/>
    </row>
    <row r="210" spans="1:76" ht="14.5" x14ac:dyDescent="0.35">
      <c r="A210" s="38"/>
      <c r="C210" s="41" t="s">
        <v>319</v>
      </c>
      <c r="D210" s="40" t="s">
        <v>108</v>
      </c>
      <c r="F210" s="42">
        <v>4.5</v>
      </c>
      <c r="L210" s="43"/>
    </row>
    <row r="211" spans="1:76" ht="14.5" x14ac:dyDescent="0.35">
      <c r="A211" s="38"/>
      <c r="C211" s="41" t="s">
        <v>320</v>
      </c>
      <c r="D211" s="40" t="s">
        <v>109</v>
      </c>
      <c r="F211" s="42">
        <v>6.3</v>
      </c>
      <c r="L211" s="43"/>
    </row>
    <row r="212" spans="1:76" ht="14.5" x14ac:dyDescent="0.35">
      <c r="A212" s="2" t="s">
        <v>321</v>
      </c>
      <c r="B212" s="3" t="s">
        <v>322</v>
      </c>
      <c r="C212" s="86" t="s">
        <v>323</v>
      </c>
      <c r="D212" s="81"/>
      <c r="E212" s="3" t="s">
        <v>115</v>
      </c>
      <c r="F212" s="33">
        <v>18.899999999999999</v>
      </c>
      <c r="G212" s="34">
        <v>0</v>
      </c>
      <c r="H212" s="33">
        <f>ROUND(F212*G212,2)</f>
        <v>0</v>
      </c>
      <c r="I212" s="33">
        <v>0</v>
      </c>
      <c r="J212" s="33">
        <v>0</v>
      </c>
      <c r="K212" s="33">
        <f>F212*I212</f>
        <v>0</v>
      </c>
      <c r="L212" s="35" t="s">
        <v>60</v>
      </c>
      <c r="Z212" s="33">
        <f>ROUND(IF(AQ212="5",BJ212,0),2)</f>
        <v>0</v>
      </c>
      <c r="AB212" s="33">
        <f>ROUND(IF(AQ212="1",BH212,0),2)</f>
        <v>0</v>
      </c>
      <c r="AC212" s="33">
        <f>ROUND(IF(AQ212="1",BI212,0),2)</f>
        <v>0</v>
      </c>
      <c r="AD212" s="33">
        <f>ROUND(IF(AQ212="7",BH212,0),2)</f>
        <v>0</v>
      </c>
      <c r="AE212" s="33">
        <f>ROUND(IF(AQ212="7",BI212,0),2)</f>
        <v>0</v>
      </c>
      <c r="AF212" s="33">
        <f>ROUND(IF(AQ212="2",BH212,0),2)</f>
        <v>0</v>
      </c>
      <c r="AG212" s="33">
        <f>ROUND(IF(AQ212="2",BI212,0),2)</f>
        <v>0</v>
      </c>
      <c r="AH212" s="33">
        <f>ROUND(IF(AQ212="0",BJ212,0),2)</f>
        <v>0</v>
      </c>
      <c r="AI212" s="11" t="s">
        <v>55</v>
      </c>
      <c r="AJ212" s="33">
        <f>IF(AN212=0,H212,0)</f>
        <v>0</v>
      </c>
      <c r="AK212" s="33">
        <f>IF(AN212=12,H212,0)</f>
        <v>0</v>
      </c>
      <c r="AL212" s="33">
        <f>IF(AN212=21,H212,0)</f>
        <v>0</v>
      </c>
      <c r="AN212" s="33">
        <v>21</v>
      </c>
      <c r="AO212" s="33">
        <f>G212*0</f>
        <v>0</v>
      </c>
      <c r="AP212" s="33">
        <f>G212*(1-0)</f>
        <v>0</v>
      </c>
      <c r="AQ212" s="36" t="s">
        <v>99</v>
      </c>
      <c r="AV212" s="33">
        <f>ROUND(AW212+AX212,2)</f>
        <v>0</v>
      </c>
      <c r="AW212" s="33">
        <f>ROUND(F212*AO212,2)</f>
        <v>0</v>
      </c>
      <c r="AX212" s="33">
        <f>ROUND(F212*AP212,2)</f>
        <v>0</v>
      </c>
      <c r="AY212" s="36" t="s">
        <v>246</v>
      </c>
      <c r="AZ212" s="36" t="s">
        <v>247</v>
      </c>
      <c r="BA212" s="11" t="s">
        <v>63</v>
      </c>
      <c r="BB212" s="37">
        <v>100006</v>
      </c>
      <c r="BC212" s="33">
        <f>AW212+AX212</f>
        <v>0</v>
      </c>
      <c r="BD212" s="33">
        <f>G212/(100-BE212)*100</f>
        <v>0</v>
      </c>
      <c r="BE212" s="33">
        <v>0</v>
      </c>
      <c r="BF212" s="33">
        <f>K212</f>
        <v>0</v>
      </c>
      <c r="BH212" s="33">
        <f>F212*AO212</f>
        <v>0</v>
      </c>
      <c r="BI212" s="33">
        <f>F212*AP212</f>
        <v>0</v>
      </c>
      <c r="BJ212" s="33">
        <f>F212*G212</f>
        <v>0</v>
      </c>
      <c r="BK212" s="36" t="s">
        <v>64</v>
      </c>
      <c r="BL212" s="33">
        <v>771</v>
      </c>
      <c r="BW212" s="33">
        <v>21</v>
      </c>
      <c r="BX212" s="4" t="s">
        <v>323</v>
      </c>
    </row>
    <row r="213" spans="1:76" ht="13.5" customHeight="1" x14ac:dyDescent="0.35">
      <c r="A213" s="38"/>
      <c r="B213" s="39" t="s">
        <v>65</v>
      </c>
      <c r="C213" s="100" t="s">
        <v>324</v>
      </c>
      <c r="D213" s="101"/>
      <c r="E213" s="101"/>
      <c r="F213" s="101"/>
      <c r="G213" s="102"/>
      <c r="H213" s="101"/>
      <c r="I213" s="101"/>
      <c r="J213" s="101"/>
      <c r="K213" s="101"/>
      <c r="L213" s="103"/>
    </row>
    <row r="214" spans="1:76" ht="14.5" x14ac:dyDescent="0.35">
      <c r="A214" s="38"/>
      <c r="C214" s="41" t="s">
        <v>317</v>
      </c>
      <c r="D214" s="40" t="s">
        <v>106</v>
      </c>
      <c r="F214" s="42">
        <v>2.7</v>
      </c>
      <c r="L214" s="43"/>
    </row>
    <row r="215" spans="1:76" ht="14.5" x14ac:dyDescent="0.35">
      <c r="A215" s="38"/>
      <c r="C215" s="41" t="s">
        <v>318</v>
      </c>
      <c r="D215" s="40" t="s">
        <v>107</v>
      </c>
      <c r="F215" s="42">
        <v>5.4</v>
      </c>
      <c r="L215" s="43"/>
    </row>
    <row r="216" spans="1:76" ht="14.5" x14ac:dyDescent="0.35">
      <c r="A216" s="38"/>
      <c r="C216" s="41" t="s">
        <v>319</v>
      </c>
      <c r="D216" s="40" t="s">
        <v>108</v>
      </c>
      <c r="F216" s="42">
        <v>4.5</v>
      </c>
      <c r="L216" s="43"/>
    </row>
    <row r="217" spans="1:76" ht="14.5" x14ac:dyDescent="0.35">
      <c r="A217" s="38"/>
      <c r="C217" s="41" t="s">
        <v>320</v>
      </c>
      <c r="D217" s="40" t="s">
        <v>109</v>
      </c>
      <c r="F217" s="42">
        <v>6.3</v>
      </c>
      <c r="L217" s="43"/>
    </row>
    <row r="218" spans="1:76" ht="14.5" x14ac:dyDescent="0.35">
      <c r="A218" s="2" t="s">
        <v>325</v>
      </c>
      <c r="B218" s="3" t="s">
        <v>326</v>
      </c>
      <c r="C218" s="86" t="s">
        <v>327</v>
      </c>
      <c r="D218" s="81"/>
      <c r="E218" s="3" t="s">
        <v>232</v>
      </c>
      <c r="F218" s="33">
        <v>36.154699999999998</v>
      </c>
      <c r="G218" s="34">
        <v>0</v>
      </c>
      <c r="H218" s="33">
        <f>ROUND(F218*G218,2)</f>
        <v>0</v>
      </c>
      <c r="I218" s="33">
        <v>0</v>
      </c>
      <c r="J218" s="33">
        <v>0</v>
      </c>
      <c r="K218" s="33">
        <f>F218*I218</f>
        <v>0</v>
      </c>
      <c r="L218" s="35" t="s">
        <v>60</v>
      </c>
      <c r="Z218" s="33">
        <f>ROUND(IF(AQ218="5",BJ218,0),2)</f>
        <v>0</v>
      </c>
      <c r="AB218" s="33">
        <f>ROUND(IF(AQ218="1",BH218,0),2)</f>
        <v>0</v>
      </c>
      <c r="AC218" s="33">
        <f>ROUND(IF(AQ218="1",BI218,0),2)</f>
        <v>0</v>
      </c>
      <c r="AD218" s="33">
        <f>ROUND(IF(AQ218="7",BH218,0),2)</f>
        <v>0</v>
      </c>
      <c r="AE218" s="33">
        <f>ROUND(IF(AQ218="7",BI218,0),2)</f>
        <v>0</v>
      </c>
      <c r="AF218" s="33">
        <f>ROUND(IF(AQ218="2",BH218,0),2)</f>
        <v>0</v>
      </c>
      <c r="AG218" s="33">
        <f>ROUND(IF(AQ218="2",BI218,0),2)</f>
        <v>0</v>
      </c>
      <c r="AH218" s="33">
        <f>ROUND(IF(AQ218="0",BJ218,0),2)</f>
        <v>0</v>
      </c>
      <c r="AI218" s="11" t="s">
        <v>55</v>
      </c>
      <c r="AJ218" s="33">
        <f>IF(AN218=0,H218,0)</f>
        <v>0</v>
      </c>
      <c r="AK218" s="33">
        <f>IF(AN218=12,H218,0)</f>
        <v>0</v>
      </c>
      <c r="AL218" s="33">
        <f>IF(AN218=21,H218,0)</f>
        <v>0</v>
      </c>
      <c r="AN218" s="33">
        <v>21</v>
      </c>
      <c r="AO218" s="33">
        <f>G218*0</f>
        <v>0</v>
      </c>
      <c r="AP218" s="33">
        <f>G218*(1-0)</f>
        <v>0</v>
      </c>
      <c r="AQ218" s="36" t="s">
        <v>88</v>
      </c>
      <c r="AV218" s="33">
        <f>ROUND(AW218+AX218,2)</f>
        <v>0</v>
      </c>
      <c r="AW218" s="33">
        <f>ROUND(F218*AO218,2)</f>
        <v>0</v>
      </c>
      <c r="AX218" s="33">
        <f>ROUND(F218*AP218,2)</f>
        <v>0</v>
      </c>
      <c r="AY218" s="36" t="s">
        <v>246</v>
      </c>
      <c r="AZ218" s="36" t="s">
        <v>247</v>
      </c>
      <c r="BA218" s="11" t="s">
        <v>63</v>
      </c>
      <c r="BC218" s="33">
        <f>AW218+AX218</f>
        <v>0</v>
      </c>
      <c r="BD218" s="33">
        <f>G218/(100-BE218)*100</f>
        <v>0</v>
      </c>
      <c r="BE218" s="33">
        <v>0</v>
      </c>
      <c r="BF218" s="33">
        <f>K218</f>
        <v>0</v>
      </c>
      <c r="BH218" s="33">
        <f>F218*AO218</f>
        <v>0</v>
      </c>
      <c r="BI218" s="33">
        <f>F218*AP218</f>
        <v>0</v>
      </c>
      <c r="BJ218" s="33">
        <f>F218*G218</f>
        <v>0</v>
      </c>
      <c r="BK218" s="36" t="s">
        <v>64</v>
      </c>
      <c r="BL218" s="33">
        <v>771</v>
      </c>
      <c r="BW218" s="33">
        <v>21</v>
      </c>
      <c r="BX218" s="4" t="s">
        <v>327</v>
      </c>
    </row>
    <row r="219" spans="1:76" ht="14.5" x14ac:dyDescent="0.35">
      <c r="A219" s="28" t="s">
        <v>51</v>
      </c>
      <c r="B219" s="29" t="s">
        <v>328</v>
      </c>
      <c r="C219" s="111" t="s">
        <v>329</v>
      </c>
      <c r="D219" s="112"/>
      <c r="E219" s="30" t="s">
        <v>3</v>
      </c>
      <c r="F219" s="30" t="s">
        <v>3</v>
      </c>
      <c r="G219" s="31" t="s">
        <v>3</v>
      </c>
      <c r="H219" s="1">
        <f>SUM(H220:H235)</f>
        <v>0</v>
      </c>
      <c r="I219" s="11" t="s">
        <v>51</v>
      </c>
      <c r="J219" s="11" t="s">
        <v>51</v>
      </c>
      <c r="K219" s="1">
        <f>SUM(K220:K235)</f>
        <v>9.10112E-2</v>
      </c>
      <c r="L219" s="32" t="s">
        <v>51</v>
      </c>
      <c r="AI219" s="11" t="s">
        <v>55</v>
      </c>
      <c r="AS219" s="1">
        <f>SUM(AJ220:AJ235)</f>
        <v>0</v>
      </c>
      <c r="AT219" s="1">
        <f>SUM(AK220:AK235)</f>
        <v>0</v>
      </c>
      <c r="AU219" s="1">
        <f>SUM(AL220:AL235)</f>
        <v>0</v>
      </c>
    </row>
    <row r="220" spans="1:76" ht="14.5" x14ac:dyDescent="0.35">
      <c r="A220" s="2" t="s">
        <v>330</v>
      </c>
      <c r="B220" s="3" t="s">
        <v>331</v>
      </c>
      <c r="C220" s="86" t="s">
        <v>332</v>
      </c>
      <c r="D220" s="81"/>
      <c r="E220" s="3" t="s">
        <v>59</v>
      </c>
      <c r="F220" s="33">
        <v>227.52799999999999</v>
      </c>
      <c r="G220" s="34">
        <v>0</v>
      </c>
      <c r="H220" s="33">
        <f>ROUND(F220*G220,2)</f>
        <v>0</v>
      </c>
      <c r="I220" s="33">
        <v>1.4999999999999999E-4</v>
      </c>
      <c r="J220" s="33">
        <v>0</v>
      </c>
      <c r="K220" s="33">
        <f>F220*I220</f>
        <v>3.4129199999999998E-2</v>
      </c>
      <c r="L220" s="35" t="s">
        <v>60</v>
      </c>
      <c r="Z220" s="33">
        <f>ROUND(IF(AQ220="5",BJ220,0),2)</f>
        <v>0</v>
      </c>
      <c r="AB220" s="33">
        <f>ROUND(IF(AQ220="1",BH220,0),2)</f>
        <v>0</v>
      </c>
      <c r="AC220" s="33">
        <f>ROUND(IF(AQ220="1",BI220,0),2)</f>
        <v>0</v>
      </c>
      <c r="AD220" s="33">
        <f>ROUND(IF(AQ220="7",BH220,0),2)</f>
        <v>0</v>
      </c>
      <c r="AE220" s="33">
        <f>ROUND(IF(AQ220="7",BI220,0),2)</f>
        <v>0</v>
      </c>
      <c r="AF220" s="33">
        <f>ROUND(IF(AQ220="2",BH220,0),2)</f>
        <v>0</v>
      </c>
      <c r="AG220" s="33">
        <f>ROUND(IF(AQ220="2",BI220,0),2)</f>
        <v>0</v>
      </c>
      <c r="AH220" s="33">
        <f>ROUND(IF(AQ220="0",BJ220,0),2)</f>
        <v>0</v>
      </c>
      <c r="AI220" s="11" t="s">
        <v>55</v>
      </c>
      <c r="AJ220" s="33">
        <f>IF(AN220=0,H220,0)</f>
        <v>0</v>
      </c>
      <c r="AK220" s="33">
        <f>IF(AN220=12,H220,0)</f>
        <v>0</v>
      </c>
      <c r="AL220" s="33">
        <f>IF(AN220=21,H220,0)</f>
        <v>0</v>
      </c>
      <c r="AN220" s="33">
        <v>21</v>
      </c>
      <c r="AO220" s="33">
        <f>G220*0.292773014</f>
        <v>0</v>
      </c>
      <c r="AP220" s="33">
        <f>G220*(1-0.292773014)</f>
        <v>0</v>
      </c>
      <c r="AQ220" s="36" t="s">
        <v>99</v>
      </c>
      <c r="AV220" s="33">
        <f>ROUND(AW220+AX220,2)</f>
        <v>0</v>
      </c>
      <c r="AW220" s="33">
        <f>ROUND(F220*AO220,2)</f>
        <v>0</v>
      </c>
      <c r="AX220" s="33">
        <f>ROUND(F220*AP220,2)</f>
        <v>0</v>
      </c>
      <c r="AY220" s="36" t="s">
        <v>333</v>
      </c>
      <c r="AZ220" s="36" t="s">
        <v>334</v>
      </c>
      <c r="BA220" s="11" t="s">
        <v>63</v>
      </c>
      <c r="BB220" s="37">
        <v>100007</v>
      </c>
      <c r="BC220" s="33">
        <f>AW220+AX220</f>
        <v>0</v>
      </c>
      <c r="BD220" s="33">
        <f>G220/(100-BE220)*100</f>
        <v>0</v>
      </c>
      <c r="BE220" s="33">
        <v>0</v>
      </c>
      <c r="BF220" s="33">
        <f>K220</f>
        <v>3.4129199999999998E-2</v>
      </c>
      <c r="BH220" s="33">
        <f>F220*AO220</f>
        <v>0</v>
      </c>
      <c r="BI220" s="33">
        <f>F220*AP220</f>
        <v>0</v>
      </c>
      <c r="BJ220" s="33">
        <f>F220*G220</f>
        <v>0</v>
      </c>
      <c r="BK220" s="36" t="s">
        <v>64</v>
      </c>
      <c r="BL220" s="33">
        <v>783</v>
      </c>
      <c r="BW220" s="33">
        <v>21</v>
      </c>
      <c r="BX220" s="4" t="s">
        <v>332</v>
      </c>
    </row>
    <row r="221" spans="1:76" ht="13.5" customHeight="1" x14ac:dyDescent="0.35">
      <c r="A221" s="38"/>
      <c r="B221" s="39" t="s">
        <v>65</v>
      </c>
      <c r="C221" s="100" t="s">
        <v>335</v>
      </c>
      <c r="D221" s="101"/>
      <c r="E221" s="101"/>
      <c r="F221" s="101"/>
      <c r="G221" s="102"/>
      <c r="H221" s="101"/>
      <c r="I221" s="101"/>
      <c r="J221" s="101"/>
      <c r="K221" s="101"/>
      <c r="L221" s="103"/>
    </row>
    <row r="222" spans="1:76" ht="14.5" x14ac:dyDescent="0.35">
      <c r="A222" s="38"/>
      <c r="C222" s="41" t="s">
        <v>336</v>
      </c>
      <c r="D222" s="40" t="s">
        <v>337</v>
      </c>
      <c r="F222" s="42">
        <v>1.19</v>
      </c>
      <c r="L222" s="43"/>
    </row>
    <row r="223" spans="1:76" ht="14.5" x14ac:dyDescent="0.35">
      <c r="A223" s="38"/>
      <c r="C223" s="41" t="s">
        <v>338</v>
      </c>
      <c r="D223" s="40" t="s">
        <v>339</v>
      </c>
      <c r="F223" s="42">
        <v>18.980499999999999</v>
      </c>
      <c r="L223" s="43"/>
    </row>
    <row r="224" spans="1:76" ht="14.5" x14ac:dyDescent="0.35">
      <c r="A224" s="38"/>
      <c r="C224" s="41" t="s">
        <v>340</v>
      </c>
      <c r="D224" s="40" t="s">
        <v>106</v>
      </c>
      <c r="F224" s="42">
        <v>51.289000000000001</v>
      </c>
      <c r="L224" s="43"/>
    </row>
    <row r="225" spans="1:76" ht="14.5" x14ac:dyDescent="0.35">
      <c r="A225" s="38"/>
      <c r="C225" s="41" t="s">
        <v>341</v>
      </c>
      <c r="D225" s="40" t="s">
        <v>107</v>
      </c>
      <c r="F225" s="42">
        <v>61.284999999999997</v>
      </c>
      <c r="L225" s="43"/>
    </row>
    <row r="226" spans="1:76" ht="14.5" x14ac:dyDescent="0.35">
      <c r="A226" s="38"/>
      <c r="C226" s="41" t="s">
        <v>342</v>
      </c>
      <c r="D226" s="40" t="s">
        <v>108</v>
      </c>
      <c r="F226" s="42">
        <v>66.8185</v>
      </c>
      <c r="L226" s="43"/>
    </row>
    <row r="227" spans="1:76" ht="14.5" x14ac:dyDescent="0.35">
      <c r="A227" s="38"/>
      <c r="C227" s="41" t="s">
        <v>343</v>
      </c>
      <c r="D227" s="40" t="s">
        <v>109</v>
      </c>
      <c r="F227" s="42">
        <v>27.965</v>
      </c>
      <c r="L227" s="43"/>
    </row>
    <row r="228" spans="1:76" ht="14.5" x14ac:dyDescent="0.35">
      <c r="A228" s="2" t="s">
        <v>344</v>
      </c>
      <c r="B228" s="3" t="s">
        <v>345</v>
      </c>
      <c r="C228" s="86" t="s">
        <v>346</v>
      </c>
      <c r="D228" s="81"/>
      <c r="E228" s="3" t="s">
        <v>59</v>
      </c>
      <c r="F228" s="33">
        <v>227.52799999999999</v>
      </c>
      <c r="G228" s="34">
        <v>0</v>
      </c>
      <c r="H228" s="33">
        <f>ROUND(F228*G228,2)</f>
        <v>0</v>
      </c>
      <c r="I228" s="33">
        <v>2.5000000000000001E-4</v>
      </c>
      <c r="J228" s="33">
        <v>0</v>
      </c>
      <c r="K228" s="33">
        <f>F228*I228</f>
        <v>5.6882000000000002E-2</v>
      </c>
      <c r="L228" s="35" t="s">
        <v>60</v>
      </c>
      <c r="Z228" s="33">
        <f>ROUND(IF(AQ228="5",BJ228,0),2)</f>
        <v>0</v>
      </c>
      <c r="AB228" s="33">
        <f>ROUND(IF(AQ228="1",BH228,0),2)</f>
        <v>0</v>
      </c>
      <c r="AC228" s="33">
        <f>ROUND(IF(AQ228="1",BI228,0),2)</f>
        <v>0</v>
      </c>
      <c r="AD228" s="33">
        <f>ROUND(IF(AQ228="7",BH228,0),2)</f>
        <v>0</v>
      </c>
      <c r="AE228" s="33">
        <f>ROUND(IF(AQ228="7",BI228,0),2)</f>
        <v>0</v>
      </c>
      <c r="AF228" s="33">
        <f>ROUND(IF(AQ228="2",BH228,0),2)</f>
        <v>0</v>
      </c>
      <c r="AG228" s="33">
        <f>ROUND(IF(AQ228="2",BI228,0),2)</f>
        <v>0</v>
      </c>
      <c r="AH228" s="33">
        <f>ROUND(IF(AQ228="0",BJ228,0),2)</f>
        <v>0</v>
      </c>
      <c r="AI228" s="11" t="s">
        <v>55</v>
      </c>
      <c r="AJ228" s="33">
        <f>IF(AN228=0,H228,0)</f>
        <v>0</v>
      </c>
      <c r="AK228" s="33">
        <f>IF(AN228=12,H228,0)</f>
        <v>0</v>
      </c>
      <c r="AL228" s="33">
        <f>IF(AN228=21,H228,0)</f>
        <v>0</v>
      </c>
      <c r="AN228" s="33">
        <v>21</v>
      </c>
      <c r="AO228" s="33">
        <f>G228*0.164921287</f>
        <v>0</v>
      </c>
      <c r="AP228" s="33">
        <f>G228*(1-0.164921287)</f>
        <v>0</v>
      </c>
      <c r="AQ228" s="36" t="s">
        <v>99</v>
      </c>
      <c r="AV228" s="33">
        <f>ROUND(AW228+AX228,2)</f>
        <v>0</v>
      </c>
      <c r="AW228" s="33">
        <f>ROUND(F228*AO228,2)</f>
        <v>0</v>
      </c>
      <c r="AX228" s="33">
        <f>ROUND(F228*AP228,2)</f>
        <v>0</v>
      </c>
      <c r="AY228" s="36" t="s">
        <v>333</v>
      </c>
      <c r="AZ228" s="36" t="s">
        <v>334</v>
      </c>
      <c r="BA228" s="11" t="s">
        <v>63</v>
      </c>
      <c r="BB228" s="37">
        <v>100007</v>
      </c>
      <c r="BC228" s="33">
        <f>AW228+AX228</f>
        <v>0</v>
      </c>
      <c r="BD228" s="33">
        <f>G228/(100-BE228)*100</f>
        <v>0</v>
      </c>
      <c r="BE228" s="33">
        <v>0</v>
      </c>
      <c r="BF228" s="33">
        <f>K228</f>
        <v>5.6882000000000002E-2</v>
      </c>
      <c r="BH228" s="33">
        <f>F228*AO228</f>
        <v>0</v>
      </c>
      <c r="BI228" s="33">
        <f>F228*AP228</f>
        <v>0</v>
      </c>
      <c r="BJ228" s="33">
        <f>F228*G228</f>
        <v>0</v>
      </c>
      <c r="BK228" s="36" t="s">
        <v>64</v>
      </c>
      <c r="BL228" s="33">
        <v>783</v>
      </c>
      <c r="BW228" s="33">
        <v>21</v>
      </c>
      <c r="BX228" s="4" t="s">
        <v>346</v>
      </c>
    </row>
    <row r="229" spans="1:76" ht="14.5" x14ac:dyDescent="0.35">
      <c r="A229" s="38"/>
      <c r="C229" s="41" t="s">
        <v>336</v>
      </c>
      <c r="D229" s="40" t="s">
        <v>337</v>
      </c>
      <c r="F229" s="42">
        <v>1.19</v>
      </c>
      <c r="L229" s="43"/>
    </row>
    <row r="230" spans="1:76" ht="14.5" x14ac:dyDescent="0.35">
      <c r="A230" s="38"/>
      <c r="C230" s="41" t="s">
        <v>338</v>
      </c>
      <c r="D230" s="40" t="s">
        <v>339</v>
      </c>
      <c r="F230" s="42">
        <v>18.980499999999999</v>
      </c>
      <c r="L230" s="43"/>
    </row>
    <row r="231" spans="1:76" ht="14.5" x14ac:dyDescent="0.35">
      <c r="A231" s="38"/>
      <c r="C231" s="41" t="s">
        <v>340</v>
      </c>
      <c r="D231" s="40" t="s">
        <v>106</v>
      </c>
      <c r="F231" s="42">
        <v>51.289000000000001</v>
      </c>
      <c r="L231" s="43"/>
    </row>
    <row r="232" spans="1:76" ht="14.5" x14ac:dyDescent="0.35">
      <c r="A232" s="38"/>
      <c r="C232" s="41" t="s">
        <v>341</v>
      </c>
      <c r="D232" s="40" t="s">
        <v>107</v>
      </c>
      <c r="F232" s="42">
        <v>61.284999999999997</v>
      </c>
      <c r="L232" s="43"/>
    </row>
    <row r="233" spans="1:76" ht="14.5" x14ac:dyDescent="0.35">
      <c r="A233" s="38"/>
      <c r="C233" s="41" t="s">
        <v>342</v>
      </c>
      <c r="D233" s="40" t="s">
        <v>108</v>
      </c>
      <c r="F233" s="42">
        <v>66.8185</v>
      </c>
      <c r="L233" s="43"/>
    </row>
    <row r="234" spans="1:76" ht="14.5" x14ac:dyDescent="0.35">
      <c r="A234" s="38"/>
      <c r="C234" s="41" t="s">
        <v>343</v>
      </c>
      <c r="D234" s="40" t="s">
        <v>109</v>
      </c>
      <c r="F234" s="42">
        <v>27.965</v>
      </c>
      <c r="L234" s="43"/>
    </row>
    <row r="235" spans="1:76" ht="14.5" x14ac:dyDescent="0.35">
      <c r="A235" s="2" t="s">
        <v>347</v>
      </c>
      <c r="B235" s="3" t="s">
        <v>348</v>
      </c>
      <c r="C235" s="86" t="s">
        <v>349</v>
      </c>
      <c r="D235" s="81"/>
      <c r="E235" s="3" t="s">
        <v>59</v>
      </c>
      <c r="F235" s="33">
        <v>455.05599999999998</v>
      </c>
      <c r="G235" s="34">
        <v>0</v>
      </c>
      <c r="H235" s="33">
        <f>ROUND(F235*G235,2)</f>
        <v>0</v>
      </c>
      <c r="I235" s="33">
        <v>0</v>
      </c>
      <c r="J235" s="33">
        <v>0</v>
      </c>
      <c r="K235" s="33">
        <f>F235*I235</f>
        <v>0</v>
      </c>
      <c r="L235" s="35" t="s">
        <v>60</v>
      </c>
      <c r="Z235" s="33">
        <f>ROUND(IF(AQ235="5",BJ235,0),2)</f>
        <v>0</v>
      </c>
      <c r="AB235" s="33">
        <f>ROUND(IF(AQ235="1",BH235,0),2)</f>
        <v>0</v>
      </c>
      <c r="AC235" s="33">
        <f>ROUND(IF(AQ235="1",BI235,0),2)</f>
        <v>0</v>
      </c>
      <c r="AD235" s="33">
        <f>ROUND(IF(AQ235="7",BH235,0),2)</f>
        <v>0</v>
      </c>
      <c r="AE235" s="33">
        <f>ROUND(IF(AQ235="7",BI235,0),2)</f>
        <v>0</v>
      </c>
      <c r="AF235" s="33">
        <f>ROUND(IF(AQ235="2",BH235,0),2)</f>
        <v>0</v>
      </c>
      <c r="AG235" s="33">
        <f>ROUND(IF(AQ235="2",BI235,0),2)</f>
        <v>0</v>
      </c>
      <c r="AH235" s="33">
        <f>ROUND(IF(AQ235="0",BJ235,0),2)</f>
        <v>0</v>
      </c>
      <c r="AI235" s="11" t="s">
        <v>55</v>
      </c>
      <c r="AJ235" s="33">
        <f>IF(AN235=0,H235,0)</f>
        <v>0</v>
      </c>
      <c r="AK235" s="33">
        <f>IF(AN235=12,H235,0)</f>
        <v>0</v>
      </c>
      <c r="AL235" s="33">
        <f>IF(AN235=21,H235,0)</f>
        <v>0</v>
      </c>
      <c r="AN235" s="33">
        <v>21</v>
      </c>
      <c r="AO235" s="33">
        <f>G235*0</f>
        <v>0</v>
      </c>
      <c r="AP235" s="33">
        <f>G235*(1-0)</f>
        <v>0</v>
      </c>
      <c r="AQ235" s="36" t="s">
        <v>99</v>
      </c>
      <c r="AV235" s="33">
        <f>ROUND(AW235+AX235,2)</f>
        <v>0</v>
      </c>
      <c r="AW235" s="33">
        <f>ROUND(F235*AO235,2)</f>
        <v>0</v>
      </c>
      <c r="AX235" s="33">
        <f>ROUND(F235*AP235,2)</f>
        <v>0</v>
      </c>
      <c r="AY235" s="36" t="s">
        <v>333</v>
      </c>
      <c r="AZ235" s="36" t="s">
        <v>334</v>
      </c>
      <c r="BA235" s="11" t="s">
        <v>63</v>
      </c>
      <c r="BB235" s="37">
        <v>100007</v>
      </c>
      <c r="BC235" s="33">
        <f>AW235+AX235</f>
        <v>0</v>
      </c>
      <c r="BD235" s="33">
        <f>G235/(100-BE235)*100</f>
        <v>0</v>
      </c>
      <c r="BE235" s="33">
        <v>0</v>
      </c>
      <c r="BF235" s="33">
        <f>K235</f>
        <v>0</v>
      </c>
      <c r="BH235" s="33">
        <f>F235*AO235</f>
        <v>0</v>
      </c>
      <c r="BI235" s="33">
        <f>F235*AP235</f>
        <v>0</v>
      </c>
      <c r="BJ235" s="33">
        <f>F235*G235</f>
        <v>0</v>
      </c>
      <c r="BK235" s="36" t="s">
        <v>64</v>
      </c>
      <c r="BL235" s="33">
        <v>783</v>
      </c>
      <c r="BW235" s="33">
        <v>21</v>
      </c>
      <c r="BX235" s="4" t="s">
        <v>349</v>
      </c>
    </row>
    <row r="236" spans="1:76" ht="14.5" x14ac:dyDescent="0.35">
      <c r="A236" s="38"/>
      <c r="C236" s="41" t="s">
        <v>350</v>
      </c>
      <c r="D236" s="40" t="s">
        <v>351</v>
      </c>
      <c r="F236" s="42">
        <v>455.05599999999998</v>
      </c>
      <c r="L236" s="43"/>
    </row>
    <row r="237" spans="1:76" ht="14.5" x14ac:dyDescent="0.35">
      <c r="A237" s="28" t="s">
        <v>51</v>
      </c>
      <c r="B237" s="29" t="s">
        <v>352</v>
      </c>
      <c r="C237" s="111" t="s">
        <v>353</v>
      </c>
      <c r="D237" s="112"/>
      <c r="E237" s="30" t="s">
        <v>3</v>
      </c>
      <c r="F237" s="30" t="s">
        <v>3</v>
      </c>
      <c r="G237" s="31" t="s">
        <v>3</v>
      </c>
      <c r="H237" s="1">
        <f>SUM(H238:H286)</f>
        <v>0</v>
      </c>
      <c r="I237" s="11" t="s">
        <v>51</v>
      </c>
      <c r="J237" s="11" t="s">
        <v>51</v>
      </c>
      <c r="K237" s="1">
        <f>SUM(K238:K286)</f>
        <v>0.43171044000000003</v>
      </c>
      <c r="L237" s="32" t="s">
        <v>51</v>
      </c>
      <c r="AI237" s="11" t="s">
        <v>55</v>
      </c>
      <c r="AS237" s="1">
        <f>SUM(AJ238:AJ286)</f>
        <v>0</v>
      </c>
      <c r="AT237" s="1">
        <f>SUM(AK238:AK286)</f>
        <v>0</v>
      </c>
      <c r="AU237" s="1">
        <f>SUM(AL238:AL286)</f>
        <v>0</v>
      </c>
    </row>
    <row r="238" spans="1:76" ht="14.5" x14ac:dyDescent="0.35">
      <c r="A238" s="2" t="s">
        <v>354</v>
      </c>
      <c r="B238" s="3" t="s">
        <v>355</v>
      </c>
      <c r="C238" s="86" t="s">
        <v>356</v>
      </c>
      <c r="D238" s="81"/>
      <c r="E238" s="3" t="s">
        <v>59</v>
      </c>
      <c r="F238" s="33">
        <v>1619.3222000000001</v>
      </c>
      <c r="G238" s="34">
        <v>0</v>
      </c>
      <c r="H238" s="33">
        <f>ROUND(F238*G238,2)</f>
        <v>0</v>
      </c>
      <c r="I238" s="33">
        <v>2.0000000000000001E-4</v>
      </c>
      <c r="J238" s="33">
        <v>0</v>
      </c>
      <c r="K238" s="33">
        <f>F238*I238</f>
        <v>0.32386444000000003</v>
      </c>
      <c r="L238" s="35" t="s">
        <v>60</v>
      </c>
      <c r="Z238" s="33">
        <f>ROUND(IF(AQ238="5",BJ238,0),2)</f>
        <v>0</v>
      </c>
      <c r="AB238" s="33">
        <f>ROUND(IF(AQ238="1",BH238,0),2)</f>
        <v>0</v>
      </c>
      <c r="AC238" s="33">
        <f>ROUND(IF(AQ238="1",BI238,0),2)</f>
        <v>0</v>
      </c>
      <c r="AD238" s="33">
        <f>ROUND(IF(AQ238="7",BH238,0),2)</f>
        <v>0</v>
      </c>
      <c r="AE238" s="33">
        <f>ROUND(IF(AQ238="7",BI238,0),2)</f>
        <v>0</v>
      </c>
      <c r="AF238" s="33">
        <f>ROUND(IF(AQ238="2",BH238,0),2)</f>
        <v>0</v>
      </c>
      <c r="AG238" s="33">
        <f>ROUND(IF(AQ238="2",BI238,0),2)</f>
        <v>0</v>
      </c>
      <c r="AH238" s="33">
        <f>ROUND(IF(AQ238="0",BJ238,0),2)</f>
        <v>0</v>
      </c>
      <c r="AI238" s="11" t="s">
        <v>55</v>
      </c>
      <c r="AJ238" s="33">
        <f>IF(AN238=0,H238,0)</f>
        <v>0</v>
      </c>
      <c r="AK238" s="33">
        <f>IF(AN238=12,H238,0)</f>
        <v>0</v>
      </c>
      <c r="AL238" s="33">
        <f>IF(AN238=21,H238,0)</f>
        <v>0</v>
      </c>
      <c r="AN238" s="33">
        <v>21</v>
      </c>
      <c r="AO238" s="33">
        <f>G238*0.089075211</f>
        <v>0</v>
      </c>
      <c r="AP238" s="33">
        <f>G238*(1-0.089075211)</f>
        <v>0</v>
      </c>
      <c r="AQ238" s="36" t="s">
        <v>99</v>
      </c>
      <c r="AV238" s="33">
        <f>ROUND(AW238+AX238,2)</f>
        <v>0</v>
      </c>
      <c r="AW238" s="33">
        <f>ROUND(F238*AO238,2)</f>
        <v>0</v>
      </c>
      <c r="AX238" s="33">
        <f>ROUND(F238*AP238,2)</f>
        <v>0</v>
      </c>
      <c r="AY238" s="36" t="s">
        <v>357</v>
      </c>
      <c r="AZ238" s="36" t="s">
        <v>334</v>
      </c>
      <c r="BA238" s="11" t="s">
        <v>63</v>
      </c>
      <c r="BB238" s="37">
        <v>100008</v>
      </c>
      <c r="BC238" s="33">
        <f>AW238+AX238</f>
        <v>0</v>
      </c>
      <c r="BD238" s="33">
        <f>G238/(100-BE238)*100</f>
        <v>0</v>
      </c>
      <c r="BE238" s="33">
        <v>0</v>
      </c>
      <c r="BF238" s="33">
        <f>K238</f>
        <v>0.32386444000000003</v>
      </c>
      <c r="BH238" s="33">
        <f>F238*AO238</f>
        <v>0</v>
      </c>
      <c r="BI238" s="33">
        <f>F238*AP238</f>
        <v>0</v>
      </c>
      <c r="BJ238" s="33">
        <f>F238*G238</f>
        <v>0</v>
      </c>
      <c r="BK238" s="36" t="s">
        <v>64</v>
      </c>
      <c r="BL238" s="33">
        <v>784</v>
      </c>
      <c r="BW238" s="33">
        <v>21</v>
      </c>
      <c r="BX238" s="4" t="s">
        <v>356</v>
      </c>
    </row>
    <row r="239" spans="1:76" ht="14.5" x14ac:dyDescent="0.35">
      <c r="A239" s="38"/>
      <c r="C239" s="41" t="s">
        <v>358</v>
      </c>
      <c r="D239" s="40" t="s">
        <v>359</v>
      </c>
      <c r="F239" s="42">
        <v>76.45</v>
      </c>
      <c r="L239" s="43"/>
    </row>
    <row r="240" spans="1:76" ht="14.5" x14ac:dyDescent="0.35">
      <c r="A240" s="38"/>
      <c r="C240" s="41" t="s">
        <v>360</v>
      </c>
      <c r="D240" s="40" t="s">
        <v>361</v>
      </c>
      <c r="F240" s="42">
        <v>-21.584</v>
      </c>
      <c r="L240" s="43"/>
    </row>
    <row r="241" spans="1:12" ht="14.5" x14ac:dyDescent="0.35">
      <c r="A241" s="38"/>
      <c r="C241" s="41" t="s">
        <v>362</v>
      </c>
      <c r="D241" s="40" t="s">
        <v>51</v>
      </c>
      <c r="F241" s="42">
        <v>132.6104</v>
      </c>
      <c r="L241" s="43"/>
    </row>
    <row r="242" spans="1:12" ht="14.5" x14ac:dyDescent="0.35">
      <c r="A242" s="38"/>
      <c r="C242" s="41" t="s">
        <v>363</v>
      </c>
      <c r="D242" s="40" t="s">
        <v>364</v>
      </c>
      <c r="F242" s="42">
        <v>-34.159999999999997</v>
      </c>
      <c r="L242" s="43"/>
    </row>
    <row r="243" spans="1:12" ht="14.5" x14ac:dyDescent="0.35">
      <c r="A243" s="38"/>
      <c r="C243" s="41" t="s">
        <v>365</v>
      </c>
      <c r="D243" s="40" t="s">
        <v>366</v>
      </c>
      <c r="F243" s="42">
        <v>162.4256</v>
      </c>
      <c r="L243" s="43"/>
    </row>
    <row r="244" spans="1:12" ht="14.5" x14ac:dyDescent="0.35">
      <c r="A244" s="38"/>
      <c r="C244" s="41" t="s">
        <v>367</v>
      </c>
      <c r="D244" s="40" t="s">
        <v>364</v>
      </c>
      <c r="F244" s="42">
        <v>-37.86</v>
      </c>
      <c r="L244" s="43"/>
    </row>
    <row r="245" spans="1:12" ht="14.5" x14ac:dyDescent="0.35">
      <c r="A245" s="38"/>
      <c r="C245" s="41" t="s">
        <v>368</v>
      </c>
      <c r="D245" s="40" t="s">
        <v>369</v>
      </c>
      <c r="F245" s="42">
        <v>107.3216</v>
      </c>
      <c r="L245" s="43"/>
    </row>
    <row r="246" spans="1:12" ht="14.5" x14ac:dyDescent="0.35">
      <c r="A246" s="38"/>
      <c r="C246" s="41" t="s">
        <v>370</v>
      </c>
      <c r="D246" s="40" t="s">
        <v>364</v>
      </c>
      <c r="F246" s="42">
        <v>-25.428000000000001</v>
      </c>
      <c r="L246" s="43"/>
    </row>
    <row r="247" spans="1:12" ht="14.5" x14ac:dyDescent="0.35">
      <c r="A247" s="38"/>
      <c r="C247" s="41" t="s">
        <v>371</v>
      </c>
      <c r="D247" s="40" t="s">
        <v>372</v>
      </c>
      <c r="F247" s="42">
        <v>133.95519999999999</v>
      </c>
      <c r="L247" s="43"/>
    </row>
    <row r="248" spans="1:12" ht="14.5" x14ac:dyDescent="0.35">
      <c r="A248" s="38"/>
      <c r="C248" s="41" t="s">
        <v>373</v>
      </c>
      <c r="D248" s="40" t="s">
        <v>364</v>
      </c>
      <c r="F248" s="42">
        <v>-26.34</v>
      </c>
      <c r="L248" s="43"/>
    </row>
    <row r="249" spans="1:12" ht="14.5" x14ac:dyDescent="0.35">
      <c r="A249" s="38"/>
      <c r="C249" s="41" t="s">
        <v>374</v>
      </c>
      <c r="D249" s="40" t="s">
        <v>375</v>
      </c>
      <c r="F249" s="42">
        <v>222.75</v>
      </c>
      <c r="L249" s="43"/>
    </row>
    <row r="250" spans="1:12" ht="14.5" x14ac:dyDescent="0.35">
      <c r="A250" s="38"/>
      <c r="C250" s="41" t="s">
        <v>376</v>
      </c>
      <c r="D250" s="40" t="s">
        <v>377</v>
      </c>
      <c r="F250" s="42">
        <v>-26.751999999999999</v>
      </c>
      <c r="L250" s="43"/>
    </row>
    <row r="251" spans="1:12" ht="14.5" x14ac:dyDescent="0.35">
      <c r="A251" s="38"/>
      <c r="C251" s="41" t="s">
        <v>378</v>
      </c>
      <c r="D251" s="40" t="s">
        <v>379</v>
      </c>
      <c r="F251" s="42">
        <v>-16.995000000000001</v>
      </c>
      <c r="L251" s="43"/>
    </row>
    <row r="252" spans="1:12" ht="14.5" x14ac:dyDescent="0.35">
      <c r="A252" s="38"/>
      <c r="C252" s="41" t="s">
        <v>380</v>
      </c>
      <c r="D252" s="40" t="s">
        <v>381</v>
      </c>
      <c r="F252" s="42">
        <v>289.3</v>
      </c>
      <c r="L252" s="43"/>
    </row>
    <row r="253" spans="1:12" ht="14.5" x14ac:dyDescent="0.35">
      <c r="A253" s="38"/>
      <c r="C253" s="41" t="s">
        <v>382</v>
      </c>
      <c r="D253" s="40" t="s">
        <v>377</v>
      </c>
      <c r="F253" s="42">
        <v>-39.881999999999998</v>
      </c>
      <c r="L253" s="43"/>
    </row>
    <row r="254" spans="1:12" ht="14.5" x14ac:dyDescent="0.35">
      <c r="A254" s="38"/>
      <c r="C254" s="41" t="s">
        <v>383</v>
      </c>
      <c r="D254" s="40" t="s">
        <v>379</v>
      </c>
      <c r="F254" s="42">
        <v>-33.99</v>
      </c>
      <c r="L254" s="43"/>
    </row>
    <row r="255" spans="1:12" ht="14.5" x14ac:dyDescent="0.35">
      <c r="A255" s="38"/>
      <c r="C255" s="41" t="s">
        <v>380</v>
      </c>
      <c r="D255" s="40" t="s">
        <v>384</v>
      </c>
      <c r="F255" s="42">
        <v>289.3</v>
      </c>
      <c r="L255" s="43"/>
    </row>
    <row r="256" spans="1:12" ht="14.5" x14ac:dyDescent="0.35">
      <c r="A256" s="38"/>
      <c r="C256" s="41" t="s">
        <v>385</v>
      </c>
      <c r="D256" s="40" t="s">
        <v>377</v>
      </c>
      <c r="F256" s="42">
        <v>-45.74</v>
      </c>
      <c r="L256" s="43"/>
    </row>
    <row r="257" spans="1:76" ht="14.5" x14ac:dyDescent="0.35">
      <c r="A257" s="38"/>
      <c r="C257" s="41" t="s">
        <v>386</v>
      </c>
      <c r="D257" s="40" t="s">
        <v>379</v>
      </c>
      <c r="F257" s="42">
        <v>-28.324999999999999</v>
      </c>
      <c r="L257" s="43"/>
    </row>
    <row r="258" spans="1:76" ht="14.5" x14ac:dyDescent="0.35">
      <c r="A258" s="38"/>
      <c r="C258" s="41" t="s">
        <v>380</v>
      </c>
      <c r="D258" s="40" t="s">
        <v>387</v>
      </c>
      <c r="F258" s="42">
        <v>289.3</v>
      </c>
      <c r="L258" s="43"/>
    </row>
    <row r="259" spans="1:76" ht="14.5" x14ac:dyDescent="0.35">
      <c r="A259" s="38"/>
      <c r="C259" s="41" t="s">
        <v>388</v>
      </c>
      <c r="D259" s="40" t="s">
        <v>377</v>
      </c>
      <c r="F259" s="42">
        <v>-37.862000000000002</v>
      </c>
      <c r="L259" s="43"/>
    </row>
    <row r="260" spans="1:76" ht="14.5" x14ac:dyDescent="0.35">
      <c r="A260" s="38"/>
      <c r="C260" s="41" t="s">
        <v>389</v>
      </c>
      <c r="D260" s="40" t="s">
        <v>379</v>
      </c>
      <c r="F260" s="42">
        <v>-39.655000000000001</v>
      </c>
      <c r="L260" s="43"/>
    </row>
    <row r="261" spans="1:76" ht="14.5" x14ac:dyDescent="0.35">
      <c r="A261" s="38"/>
      <c r="C261" s="41" t="s">
        <v>390</v>
      </c>
      <c r="D261" s="40" t="s">
        <v>391</v>
      </c>
      <c r="F261" s="42">
        <v>101.5488</v>
      </c>
      <c r="L261" s="43"/>
    </row>
    <row r="262" spans="1:76" ht="14.5" x14ac:dyDescent="0.35">
      <c r="A262" s="38"/>
      <c r="C262" s="41" t="s">
        <v>392</v>
      </c>
      <c r="D262" s="40" t="s">
        <v>364</v>
      </c>
      <c r="F262" s="42">
        <v>-19.739999999999998</v>
      </c>
      <c r="L262" s="43"/>
    </row>
    <row r="263" spans="1:76" ht="14.5" x14ac:dyDescent="0.35">
      <c r="A263" s="38"/>
      <c r="C263" s="41" t="s">
        <v>393</v>
      </c>
      <c r="D263" s="40" t="s">
        <v>394</v>
      </c>
      <c r="F263" s="42">
        <v>100.89279999999999</v>
      </c>
      <c r="L263" s="43"/>
    </row>
    <row r="264" spans="1:76" ht="14.5" x14ac:dyDescent="0.35">
      <c r="A264" s="38"/>
      <c r="C264" s="41" t="s">
        <v>395</v>
      </c>
      <c r="D264" s="40" t="s">
        <v>364</v>
      </c>
      <c r="F264" s="42">
        <v>-17.72</v>
      </c>
      <c r="L264" s="43"/>
    </row>
    <row r="265" spans="1:76" ht="14.5" x14ac:dyDescent="0.35">
      <c r="A265" s="38"/>
      <c r="C265" s="41" t="s">
        <v>393</v>
      </c>
      <c r="D265" s="40" t="s">
        <v>396</v>
      </c>
      <c r="F265" s="42">
        <v>100.89279999999999</v>
      </c>
      <c r="L265" s="43"/>
    </row>
    <row r="266" spans="1:76" ht="14.5" x14ac:dyDescent="0.35">
      <c r="A266" s="38"/>
      <c r="C266" s="41" t="s">
        <v>392</v>
      </c>
      <c r="D266" s="40" t="s">
        <v>364</v>
      </c>
      <c r="F266" s="42">
        <v>-19.739999999999998</v>
      </c>
      <c r="L266" s="43"/>
    </row>
    <row r="267" spans="1:76" ht="14.5" x14ac:dyDescent="0.35">
      <c r="A267" s="38"/>
      <c r="C267" s="41" t="s">
        <v>397</v>
      </c>
      <c r="D267" s="40" t="s">
        <v>398</v>
      </c>
      <c r="F267" s="42">
        <v>106.108</v>
      </c>
      <c r="L267" s="43"/>
    </row>
    <row r="268" spans="1:76" ht="14.5" x14ac:dyDescent="0.35">
      <c r="A268" s="38"/>
      <c r="C268" s="41" t="s">
        <v>399</v>
      </c>
      <c r="D268" s="40" t="s">
        <v>364</v>
      </c>
      <c r="F268" s="42">
        <v>-21.76</v>
      </c>
      <c r="L268" s="43"/>
    </row>
    <row r="269" spans="1:76" ht="14.5" x14ac:dyDescent="0.35">
      <c r="A269" s="2" t="s">
        <v>400</v>
      </c>
      <c r="B269" s="3" t="s">
        <v>401</v>
      </c>
      <c r="C269" s="86" t="s">
        <v>402</v>
      </c>
      <c r="D269" s="81"/>
      <c r="E269" s="3" t="s">
        <v>59</v>
      </c>
      <c r="F269" s="33">
        <v>538.03</v>
      </c>
      <c r="G269" s="34">
        <v>0</v>
      </c>
      <c r="H269" s="33">
        <f>ROUND(F269*G269,2)</f>
        <v>0</v>
      </c>
      <c r="I269" s="33">
        <v>2.0000000000000001E-4</v>
      </c>
      <c r="J269" s="33">
        <v>0</v>
      </c>
      <c r="K269" s="33">
        <f>F269*I269</f>
        <v>0.10760599999999999</v>
      </c>
      <c r="L269" s="35" t="s">
        <v>60</v>
      </c>
      <c r="Z269" s="33">
        <f>ROUND(IF(AQ269="5",BJ269,0),2)</f>
        <v>0</v>
      </c>
      <c r="AB269" s="33">
        <f>ROUND(IF(AQ269="1",BH269,0),2)</f>
        <v>0</v>
      </c>
      <c r="AC269" s="33">
        <f>ROUND(IF(AQ269="1",BI269,0),2)</f>
        <v>0</v>
      </c>
      <c r="AD269" s="33">
        <f>ROUND(IF(AQ269="7",BH269,0),2)</f>
        <v>0</v>
      </c>
      <c r="AE269" s="33">
        <f>ROUND(IF(AQ269="7",BI269,0),2)</f>
        <v>0</v>
      </c>
      <c r="AF269" s="33">
        <f>ROUND(IF(AQ269="2",BH269,0),2)</f>
        <v>0</v>
      </c>
      <c r="AG269" s="33">
        <f>ROUND(IF(AQ269="2",BI269,0),2)</f>
        <v>0</v>
      </c>
      <c r="AH269" s="33">
        <f>ROUND(IF(AQ269="0",BJ269,0),2)</f>
        <v>0</v>
      </c>
      <c r="AI269" s="11" t="s">
        <v>55</v>
      </c>
      <c r="AJ269" s="33">
        <f>IF(AN269=0,H269,0)</f>
        <v>0</v>
      </c>
      <c r="AK269" s="33">
        <f>IF(AN269=12,H269,0)</f>
        <v>0</v>
      </c>
      <c r="AL269" s="33">
        <f>IF(AN269=21,H269,0)</f>
        <v>0</v>
      </c>
      <c r="AN269" s="33">
        <v>21</v>
      </c>
      <c r="AO269" s="33">
        <f>G269*0.085640844</f>
        <v>0</v>
      </c>
      <c r="AP269" s="33">
        <f>G269*(1-0.085640844)</f>
        <v>0</v>
      </c>
      <c r="AQ269" s="36" t="s">
        <v>99</v>
      </c>
      <c r="AV269" s="33">
        <f>ROUND(AW269+AX269,2)</f>
        <v>0</v>
      </c>
      <c r="AW269" s="33">
        <f>ROUND(F269*AO269,2)</f>
        <v>0</v>
      </c>
      <c r="AX269" s="33">
        <f>ROUND(F269*AP269,2)</f>
        <v>0</v>
      </c>
      <c r="AY269" s="36" t="s">
        <v>357</v>
      </c>
      <c r="AZ269" s="36" t="s">
        <v>334</v>
      </c>
      <c r="BA269" s="11" t="s">
        <v>63</v>
      </c>
      <c r="BB269" s="37">
        <v>100008</v>
      </c>
      <c r="BC269" s="33">
        <f>AW269+AX269</f>
        <v>0</v>
      </c>
      <c r="BD269" s="33">
        <f>G269/(100-BE269)*100</f>
        <v>0</v>
      </c>
      <c r="BE269" s="33">
        <v>0</v>
      </c>
      <c r="BF269" s="33">
        <f>K269</f>
        <v>0.10760599999999999</v>
      </c>
      <c r="BH269" s="33">
        <f>F269*AO269</f>
        <v>0</v>
      </c>
      <c r="BI269" s="33">
        <f>F269*AP269</f>
        <v>0</v>
      </c>
      <c r="BJ269" s="33">
        <f>F269*G269</f>
        <v>0</v>
      </c>
      <c r="BK269" s="36" t="s">
        <v>64</v>
      </c>
      <c r="BL269" s="33">
        <v>784</v>
      </c>
      <c r="BW269" s="33">
        <v>21</v>
      </c>
      <c r="BX269" s="4" t="s">
        <v>402</v>
      </c>
    </row>
    <row r="270" spans="1:76" ht="14.5" x14ac:dyDescent="0.35">
      <c r="A270" s="38"/>
      <c r="C270" s="41" t="s">
        <v>403</v>
      </c>
      <c r="D270" s="40" t="s">
        <v>404</v>
      </c>
      <c r="F270" s="42">
        <v>97.97</v>
      </c>
      <c r="L270" s="43"/>
    </row>
    <row r="271" spans="1:76" ht="14.5" x14ac:dyDescent="0.35">
      <c r="A271" s="38"/>
      <c r="C271" s="41" t="s">
        <v>405</v>
      </c>
      <c r="D271" s="40" t="s">
        <v>406</v>
      </c>
      <c r="F271" s="42">
        <v>102.254</v>
      </c>
      <c r="L271" s="43"/>
    </row>
    <row r="272" spans="1:76" ht="14.5" x14ac:dyDescent="0.35">
      <c r="A272" s="38"/>
      <c r="C272" s="41" t="s">
        <v>407</v>
      </c>
      <c r="D272" s="40" t="s">
        <v>408</v>
      </c>
      <c r="F272" s="42">
        <v>66.884</v>
      </c>
      <c r="L272" s="43"/>
    </row>
    <row r="273" spans="1:76" ht="14.5" x14ac:dyDescent="0.35">
      <c r="A273" s="38"/>
      <c r="C273" s="41" t="s">
        <v>409</v>
      </c>
      <c r="D273" s="40" t="s">
        <v>410</v>
      </c>
      <c r="F273" s="42">
        <v>59.18</v>
      </c>
      <c r="L273" s="43"/>
    </row>
    <row r="274" spans="1:76" ht="14.5" x14ac:dyDescent="0.35">
      <c r="A274" s="38"/>
      <c r="C274" s="41" t="s">
        <v>411</v>
      </c>
      <c r="D274" s="40" t="s">
        <v>412</v>
      </c>
      <c r="F274" s="42">
        <v>50.844000000000001</v>
      </c>
      <c r="L274" s="43"/>
    </row>
    <row r="275" spans="1:76" ht="14.5" x14ac:dyDescent="0.35">
      <c r="A275" s="38"/>
      <c r="C275" s="41" t="s">
        <v>413</v>
      </c>
      <c r="D275" s="40" t="s">
        <v>414</v>
      </c>
      <c r="F275" s="42">
        <v>50.484000000000002</v>
      </c>
      <c r="L275" s="43"/>
    </row>
    <row r="276" spans="1:76" ht="14.5" x14ac:dyDescent="0.35">
      <c r="A276" s="38"/>
      <c r="C276" s="41" t="s">
        <v>415</v>
      </c>
      <c r="D276" s="40" t="s">
        <v>416</v>
      </c>
      <c r="F276" s="42">
        <v>50.473999999999997</v>
      </c>
      <c r="L276" s="43"/>
    </row>
    <row r="277" spans="1:76" ht="14.5" x14ac:dyDescent="0.35">
      <c r="A277" s="38"/>
      <c r="C277" s="41" t="s">
        <v>417</v>
      </c>
      <c r="D277" s="40" t="s">
        <v>418</v>
      </c>
      <c r="F277" s="42">
        <v>59.94</v>
      </c>
      <c r="L277" s="43"/>
    </row>
    <row r="278" spans="1:76" ht="14.5" x14ac:dyDescent="0.35">
      <c r="A278" s="2" t="s">
        <v>419</v>
      </c>
      <c r="B278" s="3" t="s">
        <v>420</v>
      </c>
      <c r="C278" s="86" t="s">
        <v>421</v>
      </c>
      <c r="D278" s="81"/>
      <c r="E278" s="3" t="s">
        <v>115</v>
      </c>
      <c r="F278" s="33">
        <v>154</v>
      </c>
      <c r="G278" s="34">
        <v>0</v>
      </c>
      <c r="H278" s="33">
        <f>ROUND(F278*G278,2)</f>
        <v>0</v>
      </c>
      <c r="I278" s="33">
        <v>0</v>
      </c>
      <c r="J278" s="33">
        <v>0</v>
      </c>
      <c r="K278" s="33">
        <f>F278*I278</f>
        <v>0</v>
      </c>
      <c r="L278" s="35" t="s">
        <v>60</v>
      </c>
      <c r="Z278" s="33">
        <f>ROUND(IF(AQ278="5",BJ278,0),2)</f>
        <v>0</v>
      </c>
      <c r="AB278" s="33">
        <f>ROUND(IF(AQ278="1",BH278,0),2)</f>
        <v>0</v>
      </c>
      <c r="AC278" s="33">
        <f>ROUND(IF(AQ278="1",BI278,0),2)</f>
        <v>0</v>
      </c>
      <c r="AD278" s="33">
        <f>ROUND(IF(AQ278="7",BH278,0),2)</f>
        <v>0</v>
      </c>
      <c r="AE278" s="33">
        <f>ROUND(IF(AQ278="7",BI278,0),2)</f>
        <v>0</v>
      </c>
      <c r="AF278" s="33">
        <f>ROUND(IF(AQ278="2",BH278,0),2)</f>
        <v>0</v>
      </c>
      <c r="AG278" s="33">
        <f>ROUND(IF(AQ278="2",BI278,0),2)</f>
        <v>0</v>
      </c>
      <c r="AH278" s="33">
        <f>ROUND(IF(AQ278="0",BJ278,0),2)</f>
        <v>0</v>
      </c>
      <c r="AI278" s="11" t="s">
        <v>55</v>
      </c>
      <c r="AJ278" s="33">
        <f>IF(AN278=0,H278,0)</f>
        <v>0</v>
      </c>
      <c r="AK278" s="33">
        <f>IF(AN278=12,H278,0)</f>
        <v>0</v>
      </c>
      <c r="AL278" s="33">
        <f>IF(AN278=21,H278,0)</f>
        <v>0</v>
      </c>
      <c r="AN278" s="33">
        <v>21</v>
      </c>
      <c r="AO278" s="33">
        <f>G278*0.053903346</f>
        <v>0</v>
      </c>
      <c r="AP278" s="33">
        <f>G278*(1-0.053903346)</f>
        <v>0</v>
      </c>
      <c r="AQ278" s="36" t="s">
        <v>99</v>
      </c>
      <c r="AV278" s="33">
        <f>ROUND(AW278+AX278,2)</f>
        <v>0</v>
      </c>
      <c r="AW278" s="33">
        <f>ROUND(F278*AO278,2)</f>
        <v>0</v>
      </c>
      <c r="AX278" s="33">
        <f>ROUND(F278*AP278,2)</f>
        <v>0</v>
      </c>
      <c r="AY278" s="36" t="s">
        <v>357</v>
      </c>
      <c r="AZ278" s="36" t="s">
        <v>334</v>
      </c>
      <c r="BA278" s="11" t="s">
        <v>63</v>
      </c>
      <c r="BB278" s="37">
        <v>100008</v>
      </c>
      <c r="BC278" s="33">
        <f>AW278+AX278</f>
        <v>0</v>
      </c>
      <c r="BD278" s="33">
        <f>G278/(100-BE278)*100</f>
        <v>0</v>
      </c>
      <c r="BE278" s="33">
        <v>0</v>
      </c>
      <c r="BF278" s="33">
        <f>K278</f>
        <v>0</v>
      </c>
      <c r="BH278" s="33">
        <f>F278*AO278</f>
        <v>0</v>
      </c>
      <c r="BI278" s="33">
        <f>F278*AP278</f>
        <v>0</v>
      </c>
      <c r="BJ278" s="33">
        <f>F278*G278</f>
        <v>0</v>
      </c>
      <c r="BK278" s="36" t="s">
        <v>64</v>
      </c>
      <c r="BL278" s="33">
        <v>784</v>
      </c>
      <c r="BW278" s="33">
        <v>21</v>
      </c>
      <c r="BX278" s="4" t="s">
        <v>421</v>
      </c>
    </row>
    <row r="279" spans="1:76" ht="14.5" x14ac:dyDescent="0.35">
      <c r="A279" s="38"/>
      <c r="C279" s="41" t="s">
        <v>422</v>
      </c>
      <c r="D279" s="40" t="s">
        <v>106</v>
      </c>
      <c r="F279" s="42">
        <v>22</v>
      </c>
      <c r="L279" s="43"/>
    </row>
    <row r="280" spans="1:76" ht="14.5" x14ac:dyDescent="0.35">
      <c r="A280" s="38"/>
      <c r="C280" s="41" t="s">
        <v>423</v>
      </c>
      <c r="D280" s="40" t="s">
        <v>107</v>
      </c>
      <c r="F280" s="42">
        <v>44</v>
      </c>
      <c r="L280" s="43"/>
    </row>
    <row r="281" spans="1:76" ht="14.5" x14ac:dyDescent="0.35">
      <c r="A281" s="38"/>
      <c r="C281" s="41" t="s">
        <v>423</v>
      </c>
      <c r="D281" s="40" t="s">
        <v>108</v>
      </c>
      <c r="F281" s="42">
        <v>44</v>
      </c>
      <c r="L281" s="43"/>
    </row>
    <row r="282" spans="1:76" ht="14.5" x14ac:dyDescent="0.35">
      <c r="A282" s="38"/>
      <c r="C282" s="41" t="s">
        <v>423</v>
      </c>
      <c r="D282" s="40" t="s">
        <v>109</v>
      </c>
      <c r="F282" s="42">
        <v>44</v>
      </c>
      <c r="L282" s="43"/>
    </row>
    <row r="283" spans="1:76" ht="14.5" x14ac:dyDescent="0.35">
      <c r="A283" s="2" t="s">
        <v>424</v>
      </c>
      <c r="B283" s="3" t="s">
        <v>425</v>
      </c>
      <c r="C283" s="86" t="s">
        <v>426</v>
      </c>
      <c r="D283" s="81"/>
      <c r="E283" s="3" t="s">
        <v>115</v>
      </c>
      <c r="F283" s="33">
        <v>24</v>
      </c>
      <c r="G283" s="34">
        <v>0</v>
      </c>
      <c r="H283" s="33">
        <f>ROUND(F283*G283,2)</f>
        <v>0</v>
      </c>
      <c r="I283" s="33">
        <v>0</v>
      </c>
      <c r="J283" s="33">
        <v>0</v>
      </c>
      <c r="K283" s="33">
        <f>F283*I283</f>
        <v>0</v>
      </c>
      <c r="L283" s="35" t="s">
        <v>60</v>
      </c>
      <c r="Z283" s="33">
        <f>ROUND(IF(AQ283="5",BJ283,0),2)</f>
        <v>0</v>
      </c>
      <c r="AB283" s="33">
        <f>ROUND(IF(AQ283="1",BH283,0),2)</f>
        <v>0</v>
      </c>
      <c r="AC283" s="33">
        <f>ROUND(IF(AQ283="1",BI283,0),2)</f>
        <v>0</v>
      </c>
      <c r="AD283" s="33">
        <f>ROUND(IF(AQ283="7",BH283,0),2)</f>
        <v>0</v>
      </c>
      <c r="AE283" s="33">
        <f>ROUND(IF(AQ283="7",BI283,0),2)</f>
        <v>0</v>
      </c>
      <c r="AF283" s="33">
        <f>ROUND(IF(AQ283="2",BH283,0),2)</f>
        <v>0</v>
      </c>
      <c r="AG283" s="33">
        <f>ROUND(IF(AQ283="2",BI283,0),2)</f>
        <v>0</v>
      </c>
      <c r="AH283" s="33">
        <f>ROUND(IF(AQ283="0",BJ283,0),2)</f>
        <v>0</v>
      </c>
      <c r="AI283" s="11" t="s">
        <v>55</v>
      </c>
      <c r="AJ283" s="33">
        <f>IF(AN283=0,H283,0)</f>
        <v>0</v>
      </c>
      <c r="AK283" s="33">
        <f>IF(AN283=12,H283,0)</f>
        <v>0</v>
      </c>
      <c r="AL283" s="33">
        <f>IF(AN283=21,H283,0)</f>
        <v>0</v>
      </c>
      <c r="AN283" s="33">
        <v>21</v>
      </c>
      <c r="AO283" s="33">
        <f>G283*0.05107832</f>
        <v>0</v>
      </c>
      <c r="AP283" s="33">
        <f>G283*(1-0.05107832)</f>
        <v>0</v>
      </c>
      <c r="AQ283" s="36" t="s">
        <v>99</v>
      </c>
      <c r="AV283" s="33">
        <f>ROUND(AW283+AX283,2)</f>
        <v>0</v>
      </c>
      <c r="AW283" s="33">
        <f>ROUND(F283*AO283,2)</f>
        <v>0</v>
      </c>
      <c r="AX283" s="33">
        <f>ROUND(F283*AP283,2)</f>
        <v>0</v>
      </c>
      <c r="AY283" s="36" t="s">
        <v>357</v>
      </c>
      <c r="AZ283" s="36" t="s">
        <v>334</v>
      </c>
      <c r="BA283" s="11" t="s">
        <v>63</v>
      </c>
      <c r="BB283" s="37">
        <v>100008</v>
      </c>
      <c r="BC283" s="33">
        <f>AW283+AX283</f>
        <v>0</v>
      </c>
      <c r="BD283" s="33">
        <f>G283/(100-BE283)*100</f>
        <v>0</v>
      </c>
      <c r="BE283" s="33">
        <v>0</v>
      </c>
      <c r="BF283" s="33">
        <f>K283</f>
        <v>0</v>
      </c>
      <c r="BH283" s="33">
        <f>F283*AO283</f>
        <v>0</v>
      </c>
      <c r="BI283" s="33">
        <f>F283*AP283</f>
        <v>0</v>
      </c>
      <c r="BJ283" s="33">
        <f>F283*G283</f>
        <v>0</v>
      </c>
      <c r="BK283" s="36" t="s">
        <v>64</v>
      </c>
      <c r="BL283" s="33">
        <v>784</v>
      </c>
      <c r="BW283" s="33">
        <v>21</v>
      </c>
      <c r="BX283" s="4" t="s">
        <v>426</v>
      </c>
    </row>
    <row r="284" spans="1:76" ht="14.5" x14ac:dyDescent="0.35">
      <c r="A284" s="38"/>
      <c r="C284" s="41" t="s">
        <v>427</v>
      </c>
      <c r="D284" s="40" t="s">
        <v>106</v>
      </c>
      <c r="F284" s="42">
        <v>18</v>
      </c>
      <c r="L284" s="43"/>
    </row>
    <row r="285" spans="1:76" ht="14.5" x14ac:dyDescent="0.35">
      <c r="A285" s="38"/>
      <c r="C285" s="41" t="s">
        <v>428</v>
      </c>
      <c r="D285" s="40" t="s">
        <v>109</v>
      </c>
      <c r="F285" s="42">
        <v>6</v>
      </c>
      <c r="L285" s="43"/>
    </row>
    <row r="286" spans="1:76" ht="14.5" x14ac:dyDescent="0.35">
      <c r="A286" s="2" t="s">
        <v>429</v>
      </c>
      <c r="B286" s="3" t="s">
        <v>430</v>
      </c>
      <c r="C286" s="86" t="s">
        <v>431</v>
      </c>
      <c r="D286" s="81"/>
      <c r="E286" s="3" t="s">
        <v>115</v>
      </c>
      <c r="F286" s="33">
        <v>24</v>
      </c>
      <c r="G286" s="34">
        <v>0</v>
      </c>
      <c r="H286" s="33">
        <f>ROUND(F286*G286,2)</f>
        <v>0</v>
      </c>
      <c r="I286" s="33">
        <v>1.0000000000000001E-5</v>
      </c>
      <c r="J286" s="33">
        <v>0</v>
      </c>
      <c r="K286" s="33">
        <f>F286*I286</f>
        <v>2.4000000000000003E-4</v>
      </c>
      <c r="L286" s="35" t="s">
        <v>60</v>
      </c>
      <c r="Z286" s="33">
        <f>ROUND(IF(AQ286="5",BJ286,0),2)</f>
        <v>0</v>
      </c>
      <c r="AB286" s="33">
        <f>ROUND(IF(AQ286="1",BH286,0),2)</f>
        <v>0</v>
      </c>
      <c r="AC286" s="33">
        <f>ROUND(IF(AQ286="1",BI286,0),2)</f>
        <v>0</v>
      </c>
      <c r="AD286" s="33">
        <f>ROUND(IF(AQ286="7",BH286,0),2)</f>
        <v>0</v>
      </c>
      <c r="AE286" s="33">
        <f>ROUND(IF(AQ286="7",BI286,0),2)</f>
        <v>0</v>
      </c>
      <c r="AF286" s="33">
        <f>ROUND(IF(AQ286="2",BH286,0),2)</f>
        <v>0</v>
      </c>
      <c r="AG286" s="33">
        <f>ROUND(IF(AQ286="2",BI286,0),2)</f>
        <v>0</v>
      </c>
      <c r="AH286" s="33">
        <f>ROUND(IF(AQ286="0",BJ286,0),2)</f>
        <v>0</v>
      </c>
      <c r="AI286" s="11" t="s">
        <v>55</v>
      </c>
      <c r="AJ286" s="33">
        <f>IF(AN286=0,H286,0)</f>
        <v>0</v>
      </c>
      <c r="AK286" s="33">
        <f>IF(AN286=12,H286,0)</f>
        <v>0</v>
      </c>
      <c r="AL286" s="33">
        <f>IF(AN286=21,H286,0)</f>
        <v>0</v>
      </c>
      <c r="AN286" s="33">
        <v>21</v>
      </c>
      <c r="AO286" s="33">
        <f>G286*0.077011494</f>
        <v>0</v>
      </c>
      <c r="AP286" s="33">
        <f>G286*(1-0.077011494)</f>
        <v>0</v>
      </c>
      <c r="AQ286" s="36" t="s">
        <v>99</v>
      </c>
      <c r="AV286" s="33">
        <f>ROUND(AW286+AX286,2)</f>
        <v>0</v>
      </c>
      <c r="AW286" s="33">
        <f>ROUND(F286*AO286,2)</f>
        <v>0</v>
      </c>
      <c r="AX286" s="33">
        <f>ROUND(F286*AP286,2)</f>
        <v>0</v>
      </c>
      <c r="AY286" s="36" t="s">
        <v>357</v>
      </c>
      <c r="AZ286" s="36" t="s">
        <v>334</v>
      </c>
      <c r="BA286" s="11" t="s">
        <v>63</v>
      </c>
      <c r="BB286" s="37">
        <v>100008</v>
      </c>
      <c r="BC286" s="33">
        <f>AW286+AX286</f>
        <v>0</v>
      </c>
      <c r="BD286" s="33">
        <f>G286/(100-BE286)*100</f>
        <v>0</v>
      </c>
      <c r="BE286" s="33">
        <v>0</v>
      </c>
      <c r="BF286" s="33">
        <f>K286</f>
        <v>2.4000000000000003E-4</v>
      </c>
      <c r="BH286" s="33">
        <f>F286*AO286</f>
        <v>0</v>
      </c>
      <c r="BI286" s="33">
        <f>F286*AP286</f>
        <v>0</v>
      </c>
      <c r="BJ286" s="33">
        <f>F286*G286</f>
        <v>0</v>
      </c>
      <c r="BK286" s="36" t="s">
        <v>64</v>
      </c>
      <c r="BL286" s="33">
        <v>784</v>
      </c>
      <c r="BW286" s="33">
        <v>21</v>
      </c>
      <c r="BX286" s="4" t="s">
        <v>431</v>
      </c>
    </row>
    <row r="287" spans="1:76" ht="14.5" x14ac:dyDescent="0.35">
      <c r="A287" s="38"/>
      <c r="C287" s="41" t="s">
        <v>427</v>
      </c>
      <c r="D287" s="40" t="s">
        <v>106</v>
      </c>
      <c r="F287" s="42">
        <v>18</v>
      </c>
      <c r="L287" s="43"/>
    </row>
    <row r="288" spans="1:76" ht="14.5" x14ac:dyDescent="0.35">
      <c r="A288" s="38"/>
      <c r="C288" s="41" t="s">
        <v>428</v>
      </c>
      <c r="D288" s="40" t="s">
        <v>109</v>
      </c>
      <c r="F288" s="42">
        <v>6</v>
      </c>
      <c r="L288" s="43"/>
    </row>
    <row r="289" spans="1:76" ht="14.5" x14ac:dyDescent="0.35">
      <c r="A289" s="28" t="s">
        <v>51</v>
      </c>
      <c r="B289" s="29" t="s">
        <v>432</v>
      </c>
      <c r="C289" s="111" t="s">
        <v>433</v>
      </c>
      <c r="D289" s="112"/>
      <c r="E289" s="30" t="s">
        <v>3</v>
      </c>
      <c r="F289" s="30" t="s">
        <v>3</v>
      </c>
      <c r="G289" s="31" t="s">
        <v>3</v>
      </c>
      <c r="H289" s="1">
        <f>SUM(H290:H293)</f>
        <v>0</v>
      </c>
      <c r="I289" s="11" t="s">
        <v>51</v>
      </c>
      <c r="J289" s="11" t="s">
        <v>51</v>
      </c>
      <c r="K289" s="1">
        <f>SUM(K290:K293)</f>
        <v>0</v>
      </c>
      <c r="L289" s="32" t="s">
        <v>51</v>
      </c>
      <c r="AI289" s="11" t="s">
        <v>55</v>
      </c>
      <c r="AS289" s="1">
        <f>SUM(AJ290:AJ293)</f>
        <v>0</v>
      </c>
      <c r="AT289" s="1">
        <f>SUM(AK290:AK293)</f>
        <v>0</v>
      </c>
      <c r="AU289" s="1">
        <f>SUM(AL290:AL293)</f>
        <v>0</v>
      </c>
    </row>
    <row r="290" spans="1:76" ht="14.5" x14ac:dyDescent="0.35">
      <c r="A290" s="2" t="s">
        <v>434</v>
      </c>
      <c r="B290" s="3" t="s">
        <v>435</v>
      </c>
      <c r="C290" s="86" t="s">
        <v>436</v>
      </c>
      <c r="D290" s="81"/>
      <c r="E290" s="3" t="s">
        <v>437</v>
      </c>
      <c r="F290" s="33">
        <v>20</v>
      </c>
      <c r="G290" s="34">
        <v>0</v>
      </c>
      <c r="H290" s="33">
        <f>ROUND(F290*G290,2)</f>
        <v>0</v>
      </c>
      <c r="I290" s="33">
        <v>0</v>
      </c>
      <c r="J290" s="33">
        <v>0</v>
      </c>
      <c r="K290" s="33">
        <f>F290*I290</f>
        <v>0</v>
      </c>
      <c r="L290" s="35" t="s">
        <v>60</v>
      </c>
      <c r="Z290" s="33">
        <f>ROUND(IF(AQ290="5",BJ290,0),2)</f>
        <v>0</v>
      </c>
      <c r="AB290" s="33">
        <f>ROUND(IF(AQ290="1",BH290,0),2)</f>
        <v>0</v>
      </c>
      <c r="AC290" s="33">
        <f>ROUND(IF(AQ290="1",BI290,0),2)</f>
        <v>0</v>
      </c>
      <c r="AD290" s="33">
        <f>ROUND(IF(AQ290="7",BH290,0),2)</f>
        <v>0</v>
      </c>
      <c r="AE290" s="33">
        <f>ROUND(IF(AQ290="7",BI290,0),2)</f>
        <v>0</v>
      </c>
      <c r="AF290" s="33">
        <f>ROUND(IF(AQ290="2",BH290,0),2)</f>
        <v>0</v>
      </c>
      <c r="AG290" s="33">
        <f>ROUND(IF(AQ290="2",BI290,0),2)</f>
        <v>0</v>
      </c>
      <c r="AH290" s="33">
        <f>ROUND(IF(AQ290="0",BJ290,0),2)</f>
        <v>0</v>
      </c>
      <c r="AI290" s="11" t="s">
        <v>55</v>
      </c>
      <c r="AJ290" s="33">
        <f>IF(AN290=0,H290,0)</f>
        <v>0</v>
      </c>
      <c r="AK290" s="33">
        <f>IF(AN290=12,H290,0)</f>
        <v>0</v>
      </c>
      <c r="AL290" s="33">
        <f>IF(AN290=21,H290,0)</f>
        <v>0</v>
      </c>
      <c r="AN290" s="33">
        <v>21</v>
      </c>
      <c r="AO290" s="33">
        <f>G290*0</f>
        <v>0</v>
      </c>
      <c r="AP290" s="33">
        <f>G290*(1-0)</f>
        <v>0</v>
      </c>
      <c r="AQ290" s="36" t="s">
        <v>56</v>
      </c>
      <c r="AV290" s="33">
        <f>ROUND(AW290+AX290,2)</f>
        <v>0</v>
      </c>
      <c r="AW290" s="33">
        <f>ROUND(F290*AO290,2)</f>
        <v>0</v>
      </c>
      <c r="AX290" s="33">
        <f>ROUND(F290*AP290,2)</f>
        <v>0</v>
      </c>
      <c r="AY290" s="36" t="s">
        <v>438</v>
      </c>
      <c r="AZ290" s="36" t="s">
        <v>439</v>
      </c>
      <c r="BA290" s="11" t="s">
        <v>63</v>
      </c>
      <c r="BC290" s="33">
        <f>AW290+AX290</f>
        <v>0</v>
      </c>
      <c r="BD290" s="33">
        <f>G290/(100-BE290)*100</f>
        <v>0</v>
      </c>
      <c r="BE290" s="33">
        <v>0</v>
      </c>
      <c r="BF290" s="33">
        <f>K290</f>
        <v>0</v>
      </c>
      <c r="BH290" s="33">
        <f>F290*AO290</f>
        <v>0</v>
      </c>
      <c r="BI290" s="33">
        <f>F290*AP290</f>
        <v>0</v>
      </c>
      <c r="BJ290" s="33">
        <f>F290*G290</f>
        <v>0</v>
      </c>
      <c r="BK290" s="36" t="s">
        <v>64</v>
      </c>
      <c r="BL290" s="33">
        <v>90</v>
      </c>
      <c r="BW290" s="33">
        <v>21</v>
      </c>
      <c r="BX290" s="4" t="s">
        <v>436</v>
      </c>
    </row>
    <row r="291" spans="1:76" ht="13.5" customHeight="1" x14ac:dyDescent="0.35">
      <c r="A291" s="38"/>
      <c r="B291" s="39" t="s">
        <v>65</v>
      </c>
      <c r="C291" s="100" t="s">
        <v>440</v>
      </c>
      <c r="D291" s="101"/>
      <c r="E291" s="101"/>
      <c r="F291" s="101"/>
      <c r="G291" s="102"/>
      <c r="H291" s="101"/>
      <c r="I291" s="101"/>
      <c r="J291" s="101"/>
      <c r="K291" s="101"/>
      <c r="L291" s="103"/>
    </row>
    <row r="292" spans="1:76" ht="14.5" x14ac:dyDescent="0.35">
      <c r="A292" s="38"/>
      <c r="C292" s="41" t="s">
        <v>206</v>
      </c>
      <c r="D292" s="40" t="s">
        <v>441</v>
      </c>
      <c r="F292" s="42">
        <v>20</v>
      </c>
      <c r="L292" s="43"/>
    </row>
    <row r="293" spans="1:76" ht="14.5" x14ac:dyDescent="0.35">
      <c r="A293" s="2" t="s">
        <v>442</v>
      </c>
      <c r="B293" s="3" t="s">
        <v>443</v>
      </c>
      <c r="C293" s="86" t="s">
        <v>444</v>
      </c>
      <c r="D293" s="81"/>
      <c r="E293" s="3" t="s">
        <v>437</v>
      </c>
      <c r="F293" s="33">
        <v>75</v>
      </c>
      <c r="G293" s="34">
        <v>0</v>
      </c>
      <c r="H293" s="33">
        <f>ROUND(F293*G293,2)</f>
        <v>0</v>
      </c>
      <c r="I293" s="33">
        <v>0</v>
      </c>
      <c r="J293" s="33">
        <v>0</v>
      </c>
      <c r="K293" s="33">
        <f>F293*I293</f>
        <v>0</v>
      </c>
      <c r="L293" s="35" t="s">
        <v>60</v>
      </c>
      <c r="Z293" s="33">
        <f>ROUND(IF(AQ293="5",BJ293,0),2)</f>
        <v>0</v>
      </c>
      <c r="AB293" s="33">
        <f>ROUND(IF(AQ293="1",BH293,0),2)</f>
        <v>0</v>
      </c>
      <c r="AC293" s="33">
        <f>ROUND(IF(AQ293="1",BI293,0),2)</f>
        <v>0</v>
      </c>
      <c r="AD293" s="33">
        <f>ROUND(IF(AQ293="7",BH293,0),2)</f>
        <v>0</v>
      </c>
      <c r="AE293" s="33">
        <f>ROUND(IF(AQ293="7",BI293,0),2)</f>
        <v>0</v>
      </c>
      <c r="AF293" s="33">
        <f>ROUND(IF(AQ293="2",BH293,0),2)</f>
        <v>0</v>
      </c>
      <c r="AG293" s="33">
        <f>ROUND(IF(AQ293="2",BI293,0),2)</f>
        <v>0</v>
      </c>
      <c r="AH293" s="33">
        <f>ROUND(IF(AQ293="0",BJ293,0),2)</f>
        <v>0</v>
      </c>
      <c r="AI293" s="11" t="s">
        <v>55</v>
      </c>
      <c r="AJ293" s="33">
        <f>IF(AN293=0,H293,0)</f>
        <v>0</v>
      </c>
      <c r="AK293" s="33">
        <f>IF(AN293=12,H293,0)</f>
        <v>0</v>
      </c>
      <c r="AL293" s="33">
        <f>IF(AN293=21,H293,0)</f>
        <v>0</v>
      </c>
      <c r="AN293" s="33">
        <v>21</v>
      </c>
      <c r="AO293" s="33">
        <f>G293*0</f>
        <v>0</v>
      </c>
      <c r="AP293" s="33">
        <f>G293*(1-0)</f>
        <v>0</v>
      </c>
      <c r="AQ293" s="36" t="s">
        <v>56</v>
      </c>
      <c r="AV293" s="33">
        <f>ROUND(AW293+AX293,2)</f>
        <v>0</v>
      </c>
      <c r="AW293" s="33">
        <f>ROUND(F293*AO293,2)</f>
        <v>0</v>
      </c>
      <c r="AX293" s="33">
        <f>ROUND(F293*AP293,2)</f>
        <v>0</v>
      </c>
      <c r="AY293" s="36" t="s">
        <v>438</v>
      </c>
      <c r="AZ293" s="36" t="s">
        <v>439</v>
      </c>
      <c r="BA293" s="11" t="s">
        <v>63</v>
      </c>
      <c r="BC293" s="33">
        <f>AW293+AX293</f>
        <v>0</v>
      </c>
      <c r="BD293" s="33">
        <f>G293/(100-BE293)*100</f>
        <v>0</v>
      </c>
      <c r="BE293" s="33">
        <v>0</v>
      </c>
      <c r="BF293" s="33">
        <f>K293</f>
        <v>0</v>
      </c>
      <c r="BH293" s="33">
        <f>F293*AO293</f>
        <v>0</v>
      </c>
      <c r="BI293" s="33">
        <f>F293*AP293</f>
        <v>0</v>
      </c>
      <c r="BJ293" s="33">
        <f>F293*G293</f>
        <v>0</v>
      </c>
      <c r="BK293" s="36" t="s">
        <v>64</v>
      </c>
      <c r="BL293" s="33">
        <v>90</v>
      </c>
      <c r="BW293" s="33">
        <v>21</v>
      </c>
      <c r="BX293" s="4" t="s">
        <v>444</v>
      </c>
    </row>
    <row r="294" spans="1:76" ht="40.5" customHeight="1" x14ac:dyDescent="0.35">
      <c r="A294" s="38"/>
      <c r="B294" s="39" t="s">
        <v>65</v>
      </c>
      <c r="C294" s="100" t="s">
        <v>445</v>
      </c>
      <c r="D294" s="101"/>
      <c r="E294" s="101"/>
      <c r="F294" s="101"/>
      <c r="G294" s="102"/>
      <c r="H294" s="101"/>
      <c r="I294" s="101"/>
      <c r="J294" s="101"/>
      <c r="K294" s="101"/>
      <c r="L294" s="103"/>
    </row>
    <row r="295" spans="1:76" ht="14.5" x14ac:dyDescent="0.35">
      <c r="A295" s="38"/>
      <c r="C295" s="41" t="s">
        <v>446</v>
      </c>
      <c r="D295" s="40" t="s">
        <v>447</v>
      </c>
      <c r="F295" s="42">
        <v>75</v>
      </c>
      <c r="L295" s="43"/>
    </row>
    <row r="296" spans="1:76" ht="14.5" x14ac:dyDescent="0.35">
      <c r="A296" s="28" t="s">
        <v>51</v>
      </c>
      <c r="B296" s="29" t="s">
        <v>448</v>
      </c>
      <c r="C296" s="111" t="s">
        <v>449</v>
      </c>
      <c r="D296" s="112"/>
      <c r="E296" s="30" t="s">
        <v>3</v>
      </c>
      <c r="F296" s="30" t="s">
        <v>3</v>
      </c>
      <c r="G296" s="31" t="s">
        <v>3</v>
      </c>
      <c r="H296" s="1">
        <f>SUM(H297:H302)</f>
        <v>0</v>
      </c>
      <c r="I296" s="11" t="s">
        <v>51</v>
      </c>
      <c r="J296" s="11" t="s">
        <v>51</v>
      </c>
      <c r="K296" s="1">
        <f>SUM(K297:K302)</f>
        <v>4.29048E-2</v>
      </c>
      <c r="L296" s="32" t="s">
        <v>51</v>
      </c>
      <c r="AI296" s="11" t="s">
        <v>55</v>
      </c>
      <c r="AS296" s="1">
        <f>SUM(AJ297:AJ302)</f>
        <v>0</v>
      </c>
      <c r="AT296" s="1">
        <f>SUM(AK297:AK302)</f>
        <v>0</v>
      </c>
      <c r="AU296" s="1">
        <f>SUM(AL297:AL302)</f>
        <v>0</v>
      </c>
    </row>
    <row r="297" spans="1:76" ht="14.5" x14ac:dyDescent="0.35">
      <c r="A297" s="2" t="s">
        <v>225</v>
      </c>
      <c r="B297" s="3" t="s">
        <v>450</v>
      </c>
      <c r="C297" s="86" t="s">
        <v>451</v>
      </c>
      <c r="D297" s="81"/>
      <c r="E297" s="3" t="s">
        <v>59</v>
      </c>
      <c r="F297" s="33">
        <v>1072.6199999999999</v>
      </c>
      <c r="G297" s="34">
        <v>0</v>
      </c>
      <c r="H297" s="33">
        <f>ROUND(F297*G297,2)</f>
        <v>0</v>
      </c>
      <c r="I297" s="33">
        <v>4.0000000000000003E-5</v>
      </c>
      <c r="J297" s="33">
        <v>0</v>
      </c>
      <c r="K297" s="33">
        <f>F297*I297</f>
        <v>4.29048E-2</v>
      </c>
      <c r="L297" s="35" t="s">
        <v>60</v>
      </c>
      <c r="Z297" s="33">
        <f>ROUND(IF(AQ297="5",BJ297,0),2)</f>
        <v>0</v>
      </c>
      <c r="AB297" s="33">
        <f>ROUND(IF(AQ297="1",BH297,0),2)</f>
        <v>0</v>
      </c>
      <c r="AC297" s="33">
        <f>ROUND(IF(AQ297="1",BI297,0),2)</f>
        <v>0</v>
      </c>
      <c r="AD297" s="33">
        <f>ROUND(IF(AQ297="7",BH297,0),2)</f>
        <v>0</v>
      </c>
      <c r="AE297" s="33">
        <f>ROUND(IF(AQ297="7",BI297,0),2)</f>
        <v>0</v>
      </c>
      <c r="AF297" s="33">
        <f>ROUND(IF(AQ297="2",BH297,0),2)</f>
        <v>0</v>
      </c>
      <c r="AG297" s="33">
        <f>ROUND(IF(AQ297="2",BI297,0),2)</f>
        <v>0</v>
      </c>
      <c r="AH297" s="33">
        <f>ROUND(IF(AQ297="0",BJ297,0),2)</f>
        <v>0</v>
      </c>
      <c r="AI297" s="11" t="s">
        <v>55</v>
      </c>
      <c r="AJ297" s="33">
        <f>IF(AN297=0,H297,0)</f>
        <v>0</v>
      </c>
      <c r="AK297" s="33">
        <f>IF(AN297=12,H297,0)</f>
        <v>0</v>
      </c>
      <c r="AL297" s="33">
        <f>IF(AN297=21,H297,0)</f>
        <v>0</v>
      </c>
      <c r="AN297" s="33">
        <v>21</v>
      </c>
      <c r="AO297" s="33">
        <f>G297*0.012649592</f>
        <v>0</v>
      </c>
      <c r="AP297" s="33">
        <f>G297*(1-0.012649592)</f>
        <v>0</v>
      </c>
      <c r="AQ297" s="36" t="s">
        <v>56</v>
      </c>
      <c r="AV297" s="33">
        <f>ROUND(AW297+AX297,2)</f>
        <v>0</v>
      </c>
      <c r="AW297" s="33">
        <f>ROUND(F297*AO297,2)</f>
        <v>0</v>
      </c>
      <c r="AX297" s="33">
        <f>ROUND(F297*AP297,2)</f>
        <v>0</v>
      </c>
      <c r="AY297" s="36" t="s">
        <v>452</v>
      </c>
      <c r="AZ297" s="36" t="s">
        <v>439</v>
      </c>
      <c r="BA297" s="11" t="s">
        <v>63</v>
      </c>
      <c r="BB297" s="37">
        <v>100019</v>
      </c>
      <c r="BC297" s="33">
        <f>AW297+AX297</f>
        <v>0</v>
      </c>
      <c r="BD297" s="33">
        <f>G297/(100-BE297)*100</f>
        <v>0</v>
      </c>
      <c r="BE297" s="33">
        <v>0</v>
      </c>
      <c r="BF297" s="33">
        <f>K297</f>
        <v>4.29048E-2</v>
      </c>
      <c r="BH297" s="33">
        <f>F297*AO297</f>
        <v>0</v>
      </c>
      <c r="BI297" s="33">
        <f>F297*AP297</f>
        <v>0</v>
      </c>
      <c r="BJ297" s="33">
        <f>F297*G297</f>
        <v>0</v>
      </c>
      <c r="BK297" s="36" t="s">
        <v>64</v>
      </c>
      <c r="BL297" s="33">
        <v>95</v>
      </c>
      <c r="BW297" s="33">
        <v>21</v>
      </c>
      <c r="BX297" s="4" t="s">
        <v>451</v>
      </c>
    </row>
    <row r="298" spans="1:76" ht="14.5" x14ac:dyDescent="0.35">
      <c r="A298" s="38"/>
      <c r="C298" s="41" t="s">
        <v>453</v>
      </c>
      <c r="D298" s="40" t="s">
        <v>454</v>
      </c>
      <c r="F298" s="42">
        <v>295.77999999999997</v>
      </c>
      <c r="L298" s="43"/>
    </row>
    <row r="299" spans="1:76" ht="14.5" x14ac:dyDescent="0.35">
      <c r="A299" s="38"/>
      <c r="C299" s="41" t="s">
        <v>455</v>
      </c>
      <c r="D299" s="40" t="s">
        <v>456</v>
      </c>
      <c r="F299" s="42">
        <v>283.98</v>
      </c>
      <c r="L299" s="43"/>
    </row>
    <row r="300" spans="1:76" ht="14.5" x14ac:dyDescent="0.35">
      <c r="A300" s="38"/>
      <c r="C300" s="41" t="s">
        <v>457</v>
      </c>
      <c r="D300" s="40" t="s">
        <v>458</v>
      </c>
      <c r="F300" s="42">
        <v>248.59</v>
      </c>
      <c r="L300" s="43"/>
    </row>
    <row r="301" spans="1:76" ht="14.5" x14ac:dyDescent="0.35">
      <c r="A301" s="38"/>
      <c r="C301" s="41" t="s">
        <v>459</v>
      </c>
      <c r="D301" s="40" t="s">
        <v>460</v>
      </c>
      <c r="F301" s="42">
        <v>244.27</v>
      </c>
      <c r="L301" s="43"/>
    </row>
    <row r="302" spans="1:76" ht="25" x14ac:dyDescent="0.35">
      <c r="A302" s="2" t="s">
        <v>461</v>
      </c>
      <c r="B302" s="3" t="s">
        <v>462</v>
      </c>
      <c r="C302" s="86" t="s">
        <v>463</v>
      </c>
      <c r="D302" s="81"/>
      <c r="E302" s="3" t="s">
        <v>464</v>
      </c>
      <c r="F302" s="33">
        <v>1</v>
      </c>
      <c r="G302" s="34">
        <v>0</v>
      </c>
      <c r="H302" s="33">
        <f>ROUND(F302*G302,2)</f>
        <v>0</v>
      </c>
      <c r="I302" s="33">
        <v>0</v>
      </c>
      <c r="J302" s="33">
        <v>0</v>
      </c>
      <c r="K302" s="33">
        <f>F302*I302</f>
        <v>0</v>
      </c>
      <c r="L302" s="35" t="s">
        <v>224</v>
      </c>
      <c r="Z302" s="33">
        <f>ROUND(IF(AQ302="5",BJ302,0),2)</f>
        <v>0</v>
      </c>
      <c r="AB302" s="33">
        <f>ROUND(IF(AQ302="1",BH302,0),2)</f>
        <v>0</v>
      </c>
      <c r="AC302" s="33">
        <f>ROUND(IF(AQ302="1",BI302,0),2)</f>
        <v>0</v>
      </c>
      <c r="AD302" s="33">
        <f>ROUND(IF(AQ302="7",BH302,0),2)</f>
        <v>0</v>
      </c>
      <c r="AE302" s="33">
        <f>ROUND(IF(AQ302="7",BI302,0),2)</f>
        <v>0</v>
      </c>
      <c r="AF302" s="33">
        <f>ROUND(IF(AQ302="2",BH302,0),2)</f>
        <v>0</v>
      </c>
      <c r="AG302" s="33">
        <f>ROUND(IF(AQ302="2",BI302,0),2)</f>
        <v>0</v>
      </c>
      <c r="AH302" s="33">
        <f>ROUND(IF(AQ302="0",BJ302,0),2)</f>
        <v>0</v>
      </c>
      <c r="AI302" s="11" t="s">
        <v>55</v>
      </c>
      <c r="AJ302" s="33">
        <f>IF(AN302=0,H302,0)</f>
        <v>0</v>
      </c>
      <c r="AK302" s="33">
        <f>IF(AN302=12,H302,0)</f>
        <v>0</v>
      </c>
      <c r="AL302" s="33">
        <f>IF(AN302=21,H302,0)</f>
        <v>0</v>
      </c>
      <c r="AN302" s="33">
        <v>21</v>
      </c>
      <c r="AO302" s="33">
        <f>G302*0</f>
        <v>0</v>
      </c>
      <c r="AP302" s="33">
        <f>G302*(1-0)</f>
        <v>0</v>
      </c>
      <c r="AQ302" s="36" t="s">
        <v>56</v>
      </c>
      <c r="AV302" s="33">
        <f>ROUND(AW302+AX302,2)</f>
        <v>0</v>
      </c>
      <c r="AW302" s="33">
        <f>ROUND(F302*AO302,2)</f>
        <v>0</v>
      </c>
      <c r="AX302" s="33">
        <f>ROUND(F302*AP302,2)</f>
        <v>0</v>
      </c>
      <c r="AY302" s="36" t="s">
        <v>452</v>
      </c>
      <c r="AZ302" s="36" t="s">
        <v>439</v>
      </c>
      <c r="BA302" s="11" t="s">
        <v>63</v>
      </c>
      <c r="BC302" s="33">
        <f>AW302+AX302</f>
        <v>0</v>
      </c>
      <c r="BD302" s="33">
        <f>G302/(100-BE302)*100</f>
        <v>0</v>
      </c>
      <c r="BE302" s="33">
        <v>0</v>
      </c>
      <c r="BF302" s="33">
        <f>K302</f>
        <v>0</v>
      </c>
      <c r="BH302" s="33">
        <f>F302*AO302</f>
        <v>0</v>
      </c>
      <c r="BI302" s="33">
        <f>F302*AP302</f>
        <v>0</v>
      </c>
      <c r="BJ302" s="33">
        <f>F302*G302</f>
        <v>0</v>
      </c>
      <c r="BK302" s="36" t="s">
        <v>64</v>
      </c>
      <c r="BL302" s="33">
        <v>95</v>
      </c>
      <c r="BW302" s="33">
        <v>21</v>
      </c>
      <c r="BX302" s="4" t="s">
        <v>463</v>
      </c>
    </row>
    <row r="303" spans="1:76" ht="40.5" customHeight="1" x14ac:dyDescent="0.35">
      <c r="A303" s="38"/>
      <c r="B303" s="39" t="s">
        <v>65</v>
      </c>
      <c r="C303" s="100" t="s">
        <v>465</v>
      </c>
      <c r="D303" s="101"/>
      <c r="E303" s="101"/>
      <c r="F303" s="101"/>
      <c r="G303" s="102"/>
      <c r="H303" s="101"/>
      <c r="I303" s="101"/>
      <c r="J303" s="101"/>
      <c r="K303" s="101"/>
      <c r="L303" s="103"/>
    </row>
    <row r="304" spans="1:76" ht="14.5" x14ac:dyDescent="0.35">
      <c r="A304" s="28" t="s">
        <v>51</v>
      </c>
      <c r="B304" s="29" t="s">
        <v>466</v>
      </c>
      <c r="C304" s="111" t="s">
        <v>467</v>
      </c>
      <c r="D304" s="112"/>
      <c r="E304" s="30" t="s">
        <v>3</v>
      </c>
      <c r="F304" s="30" t="s">
        <v>3</v>
      </c>
      <c r="G304" s="31" t="s">
        <v>3</v>
      </c>
      <c r="H304" s="1">
        <f>SUM(H305:H342)</f>
        <v>0</v>
      </c>
      <c r="I304" s="11" t="s">
        <v>51</v>
      </c>
      <c r="J304" s="11" t="s">
        <v>51</v>
      </c>
      <c r="K304" s="1">
        <f>SUM(K305:K342)</f>
        <v>55.611971249999996</v>
      </c>
      <c r="L304" s="32" t="s">
        <v>51</v>
      </c>
      <c r="AI304" s="11" t="s">
        <v>55</v>
      </c>
      <c r="AS304" s="1">
        <f>SUM(AJ305:AJ342)</f>
        <v>0</v>
      </c>
      <c r="AT304" s="1">
        <f>SUM(AK305:AK342)</f>
        <v>0</v>
      </c>
      <c r="AU304" s="1">
        <f>SUM(AL305:AL342)</f>
        <v>0</v>
      </c>
    </row>
    <row r="305" spans="1:76" ht="14.5" x14ac:dyDescent="0.35">
      <c r="A305" s="2" t="s">
        <v>468</v>
      </c>
      <c r="B305" s="3" t="s">
        <v>469</v>
      </c>
      <c r="C305" s="86" t="s">
        <v>470</v>
      </c>
      <c r="D305" s="81"/>
      <c r="E305" s="3" t="s">
        <v>59</v>
      </c>
      <c r="F305" s="33">
        <v>215.95</v>
      </c>
      <c r="G305" s="34">
        <v>0</v>
      </c>
      <c r="H305" s="33">
        <f>ROUND(F305*G305,2)</f>
        <v>0</v>
      </c>
      <c r="I305" s="33">
        <v>1.26E-2</v>
      </c>
      <c r="J305" s="33">
        <v>1.26E-2</v>
      </c>
      <c r="K305" s="33">
        <f>F305*I305</f>
        <v>2.7209699999999999</v>
      </c>
      <c r="L305" s="35" t="s">
        <v>60</v>
      </c>
      <c r="Z305" s="33">
        <f>ROUND(IF(AQ305="5",BJ305,0),2)</f>
        <v>0</v>
      </c>
      <c r="AB305" s="33">
        <f>ROUND(IF(AQ305="1",BH305,0),2)</f>
        <v>0</v>
      </c>
      <c r="AC305" s="33">
        <f>ROUND(IF(AQ305="1",BI305,0),2)</f>
        <v>0</v>
      </c>
      <c r="AD305" s="33">
        <f>ROUND(IF(AQ305="7",BH305,0),2)</f>
        <v>0</v>
      </c>
      <c r="AE305" s="33">
        <f>ROUND(IF(AQ305="7",BI305,0),2)</f>
        <v>0</v>
      </c>
      <c r="AF305" s="33">
        <f>ROUND(IF(AQ305="2",BH305,0),2)</f>
        <v>0</v>
      </c>
      <c r="AG305" s="33">
        <f>ROUND(IF(AQ305="2",BI305,0),2)</f>
        <v>0</v>
      </c>
      <c r="AH305" s="33">
        <f>ROUND(IF(AQ305="0",BJ305,0),2)</f>
        <v>0</v>
      </c>
      <c r="AI305" s="11" t="s">
        <v>55</v>
      </c>
      <c r="AJ305" s="33">
        <f>IF(AN305=0,H305,0)</f>
        <v>0</v>
      </c>
      <c r="AK305" s="33">
        <f>IF(AN305=12,H305,0)</f>
        <v>0</v>
      </c>
      <c r="AL305" s="33">
        <f>IF(AN305=21,H305,0)</f>
        <v>0</v>
      </c>
      <c r="AN305" s="33">
        <v>21</v>
      </c>
      <c r="AO305" s="33">
        <f>G305*0</f>
        <v>0</v>
      </c>
      <c r="AP305" s="33">
        <f>G305*(1-0)</f>
        <v>0</v>
      </c>
      <c r="AQ305" s="36" t="s">
        <v>56</v>
      </c>
      <c r="AV305" s="33">
        <f>ROUND(AW305+AX305,2)</f>
        <v>0</v>
      </c>
      <c r="AW305" s="33">
        <f>ROUND(F305*AO305,2)</f>
        <v>0</v>
      </c>
      <c r="AX305" s="33">
        <f>ROUND(F305*AP305,2)</f>
        <v>0</v>
      </c>
      <c r="AY305" s="36" t="s">
        <v>471</v>
      </c>
      <c r="AZ305" s="36" t="s">
        <v>439</v>
      </c>
      <c r="BA305" s="11" t="s">
        <v>63</v>
      </c>
      <c r="BB305" s="37">
        <v>100001</v>
      </c>
      <c r="BC305" s="33">
        <f>AW305+AX305</f>
        <v>0</v>
      </c>
      <c r="BD305" s="33">
        <f>G305/(100-BE305)*100</f>
        <v>0</v>
      </c>
      <c r="BE305" s="33">
        <v>0</v>
      </c>
      <c r="BF305" s="33">
        <f>K305</f>
        <v>2.7209699999999999</v>
      </c>
      <c r="BH305" s="33">
        <f>F305*AO305</f>
        <v>0</v>
      </c>
      <c r="BI305" s="33">
        <f>F305*AP305</f>
        <v>0</v>
      </c>
      <c r="BJ305" s="33">
        <f>F305*G305</f>
        <v>0</v>
      </c>
      <c r="BK305" s="36" t="s">
        <v>64</v>
      </c>
      <c r="BL305" s="33">
        <v>96</v>
      </c>
      <c r="BW305" s="33">
        <v>21</v>
      </c>
      <c r="BX305" s="4" t="s">
        <v>470</v>
      </c>
    </row>
    <row r="306" spans="1:76" ht="13.5" customHeight="1" x14ac:dyDescent="0.35">
      <c r="A306" s="38"/>
      <c r="B306" s="39" t="s">
        <v>65</v>
      </c>
      <c r="C306" s="100" t="s">
        <v>472</v>
      </c>
      <c r="D306" s="101"/>
      <c r="E306" s="101"/>
      <c r="F306" s="101"/>
      <c r="G306" s="102"/>
      <c r="H306" s="101"/>
      <c r="I306" s="101"/>
      <c r="J306" s="101"/>
      <c r="K306" s="101"/>
      <c r="L306" s="103"/>
    </row>
    <row r="307" spans="1:76" ht="14.5" x14ac:dyDescent="0.35">
      <c r="A307" s="38"/>
      <c r="C307" s="41" t="s">
        <v>473</v>
      </c>
      <c r="D307" s="40" t="s">
        <v>51</v>
      </c>
      <c r="F307" s="42">
        <v>215.95</v>
      </c>
      <c r="L307" s="43"/>
    </row>
    <row r="308" spans="1:76" ht="14.5" x14ac:dyDescent="0.35">
      <c r="A308" s="2" t="s">
        <v>474</v>
      </c>
      <c r="B308" s="3" t="s">
        <v>475</v>
      </c>
      <c r="C308" s="86" t="s">
        <v>476</v>
      </c>
      <c r="D308" s="81"/>
      <c r="E308" s="3" t="s">
        <v>59</v>
      </c>
      <c r="F308" s="33">
        <v>539.875</v>
      </c>
      <c r="G308" s="34">
        <v>0</v>
      </c>
      <c r="H308" s="33">
        <f>ROUND(F308*G308,2)</f>
        <v>0</v>
      </c>
      <c r="I308" s="33">
        <v>1.75E-3</v>
      </c>
      <c r="J308" s="33">
        <v>1.75E-3</v>
      </c>
      <c r="K308" s="33">
        <f>F308*I308</f>
        <v>0.94478125000000002</v>
      </c>
      <c r="L308" s="35" t="s">
        <v>60</v>
      </c>
      <c r="Z308" s="33">
        <f>ROUND(IF(AQ308="5",BJ308,0),2)</f>
        <v>0</v>
      </c>
      <c r="AB308" s="33">
        <f>ROUND(IF(AQ308="1",BH308,0),2)</f>
        <v>0</v>
      </c>
      <c r="AC308" s="33">
        <f>ROUND(IF(AQ308="1",BI308,0),2)</f>
        <v>0</v>
      </c>
      <c r="AD308" s="33">
        <f>ROUND(IF(AQ308="7",BH308,0),2)</f>
        <v>0</v>
      </c>
      <c r="AE308" s="33">
        <f>ROUND(IF(AQ308="7",BI308,0),2)</f>
        <v>0</v>
      </c>
      <c r="AF308" s="33">
        <f>ROUND(IF(AQ308="2",BH308,0),2)</f>
        <v>0</v>
      </c>
      <c r="AG308" s="33">
        <f>ROUND(IF(AQ308="2",BI308,0),2)</f>
        <v>0</v>
      </c>
      <c r="AH308" s="33">
        <f>ROUND(IF(AQ308="0",BJ308,0),2)</f>
        <v>0</v>
      </c>
      <c r="AI308" s="11" t="s">
        <v>55</v>
      </c>
      <c r="AJ308" s="33">
        <f>IF(AN308=0,H308,0)</f>
        <v>0</v>
      </c>
      <c r="AK308" s="33">
        <f>IF(AN308=12,H308,0)</f>
        <v>0</v>
      </c>
      <c r="AL308" s="33">
        <f>IF(AN308=21,H308,0)</f>
        <v>0</v>
      </c>
      <c r="AN308" s="33">
        <v>21</v>
      </c>
      <c r="AO308" s="33">
        <f>G308*0</f>
        <v>0</v>
      </c>
      <c r="AP308" s="33">
        <f>G308*(1-0)</f>
        <v>0</v>
      </c>
      <c r="AQ308" s="36" t="s">
        <v>56</v>
      </c>
      <c r="AV308" s="33">
        <f>ROUND(AW308+AX308,2)</f>
        <v>0</v>
      </c>
      <c r="AW308" s="33">
        <f>ROUND(F308*AO308,2)</f>
        <v>0</v>
      </c>
      <c r="AX308" s="33">
        <f>ROUND(F308*AP308,2)</f>
        <v>0</v>
      </c>
      <c r="AY308" s="36" t="s">
        <v>471</v>
      </c>
      <c r="AZ308" s="36" t="s">
        <v>439</v>
      </c>
      <c r="BA308" s="11" t="s">
        <v>63</v>
      </c>
      <c r="BB308" s="37">
        <v>100001</v>
      </c>
      <c r="BC308" s="33">
        <f>AW308+AX308</f>
        <v>0</v>
      </c>
      <c r="BD308" s="33">
        <f>G308/(100-BE308)*100</f>
        <v>0</v>
      </c>
      <c r="BE308" s="33">
        <v>0</v>
      </c>
      <c r="BF308" s="33">
        <f>K308</f>
        <v>0.94478125000000002</v>
      </c>
      <c r="BH308" s="33">
        <f>F308*AO308</f>
        <v>0</v>
      </c>
      <c r="BI308" s="33">
        <f>F308*AP308</f>
        <v>0</v>
      </c>
      <c r="BJ308" s="33">
        <f>F308*G308</f>
        <v>0</v>
      </c>
      <c r="BK308" s="36" t="s">
        <v>64</v>
      </c>
      <c r="BL308" s="33">
        <v>96</v>
      </c>
      <c r="BW308" s="33">
        <v>21</v>
      </c>
      <c r="BX308" s="4" t="s">
        <v>476</v>
      </c>
    </row>
    <row r="309" spans="1:76" ht="14.5" x14ac:dyDescent="0.35">
      <c r="A309" s="38"/>
      <c r="C309" s="41" t="s">
        <v>477</v>
      </c>
      <c r="D309" s="40" t="s">
        <v>51</v>
      </c>
      <c r="F309" s="42">
        <v>539.875</v>
      </c>
      <c r="L309" s="43"/>
    </row>
    <row r="310" spans="1:76" ht="14.5" x14ac:dyDescent="0.35">
      <c r="A310" s="2" t="s">
        <v>478</v>
      </c>
      <c r="B310" s="3" t="s">
        <v>479</v>
      </c>
      <c r="C310" s="86" t="s">
        <v>480</v>
      </c>
      <c r="D310" s="81"/>
      <c r="E310" s="3" t="s">
        <v>59</v>
      </c>
      <c r="F310" s="33">
        <v>1079.75</v>
      </c>
      <c r="G310" s="34">
        <v>0</v>
      </c>
      <c r="H310" s="33">
        <f>ROUND(F310*G310,2)</f>
        <v>0</v>
      </c>
      <c r="I310" s="33">
        <v>0.02</v>
      </c>
      <c r="J310" s="33">
        <v>0.02</v>
      </c>
      <c r="K310" s="33">
        <f>F310*I310</f>
        <v>21.594999999999999</v>
      </c>
      <c r="L310" s="35" t="s">
        <v>60</v>
      </c>
      <c r="Z310" s="33">
        <f>ROUND(IF(AQ310="5",BJ310,0),2)</f>
        <v>0</v>
      </c>
      <c r="AB310" s="33">
        <f>ROUND(IF(AQ310="1",BH310,0),2)</f>
        <v>0</v>
      </c>
      <c r="AC310" s="33">
        <f>ROUND(IF(AQ310="1",BI310,0),2)</f>
        <v>0</v>
      </c>
      <c r="AD310" s="33">
        <f>ROUND(IF(AQ310="7",BH310,0),2)</f>
        <v>0</v>
      </c>
      <c r="AE310" s="33">
        <f>ROUND(IF(AQ310="7",BI310,0),2)</f>
        <v>0</v>
      </c>
      <c r="AF310" s="33">
        <f>ROUND(IF(AQ310="2",BH310,0),2)</f>
        <v>0</v>
      </c>
      <c r="AG310" s="33">
        <f>ROUND(IF(AQ310="2",BI310,0),2)</f>
        <v>0</v>
      </c>
      <c r="AH310" s="33">
        <f>ROUND(IF(AQ310="0",BJ310,0),2)</f>
        <v>0</v>
      </c>
      <c r="AI310" s="11" t="s">
        <v>55</v>
      </c>
      <c r="AJ310" s="33">
        <f>IF(AN310=0,H310,0)</f>
        <v>0</v>
      </c>
      <c r="AK310" s="33">
        <f>IF(AN310=12,H310,0)</f>
        <v>0</v>
      </c>
      <c r="AL310" s="33">
        <f>IF(AN310=21,H310,0)</f>
        <v>0</v>
      </c>
      <c r="AN310" s="33">
        <v>21</v>
      </c>
      <c r="AO310" s="33">
        <f>G310*0</f>
        <v>0</v>
      </c>
      <c r="AP310" s="33">
        <f>G310*(1-0)</f>
        <v>0</v>
      </c>
      <c r="AQ310" s="36" t="s">
        <v>56</v>
      </c>
      <c r="AV310" s="33">
        <f>ROUND(AW310+AX310,2)</f>
        <v>0</v>
      </c>
      <c r="AW310" s="33">
        <f>ROUND(F310*AO310,2)</f>
        <v>0</v>
      </c>
      <c r="AX310" s="33">
        <f>ROUND(F310*AP310,2)</f>
        <v>0</v>
      </c>
      <c r="AY310" s="36" t="s">
        <v>471</v>
      </c>
      <c r="AZ310" s="36" t="s">
        <v>439</v>
      </c>
      <c r="BA310" s="11" t="s">
        <v>63</v>
      </c>
      <c r="BB310" s="37">
        <v>100001</v>
      </c>
      <c r="BC310" s="33">
        <f>AW310+AX310</f>
        <v>0</v>
      </c>
      <c r="BD310" s="33">
        <f>G310/(100-BE310)*100</f>
        <v>0</v>
      </c>
      <c r="BE310" s="33">
        <v>0</v>
      </c>
      <c r="BF310" s="33">
        <f>K310</f>
        <v>21.594999999999999</v>
      </c>
      <c r="BH310" s="33">
        <f>F310*AO310</f>
        <v>0</v>
      </c>
      <c r="BI310" s="33">
        <f>F310*AP310</f>
        <v>0</v>
      </c>
      <c r="BJ310" s="33">
        <f>F310*G310</f>
        <v>0</v>
      </c>
      <c r="BK310" s="36" t="s">
        <v>64</v>
      </c>
      <c r="BL310" s="33">
        <v>96</v>
      </c>
      <c r="BW310" s="33">
        <v>21</v>
      </c>
      <c r="BX310" s="4" t="s">
        <v>480</v>
      </c>
    </row>
    <row r="311" spans="1:76" ht="13.5" customHeight="1" x14ac:dyDescent="0.35">
      <c r="A311" s="38"/>
      <c r="B311" s="39" t="s">
        <v>65</v>
      </c>
      <c r="C311" s="100" t="s">
        <v>481</v>
      </c>
      <c r="D311" s="101"/>
      <c r="E311" s="101"/>
      <c r="F311" s="101"/>
      <c r="G311" s="102"/>
      <c r="H311" s="101"/>
      <c r="I311" s="101"/>
      <c r="J311" s="101"/>
      <c r="K311" s="101"/>
      <c r="L311" s="103"/>
    </row>
    <row r="312" spans="1:76" ht="14.5" x14ac:dyDescent="0.35">
      <c r="A312" s="38"/>
      <c r="C312" s="41" t="s">
        <v>183</v>
      </c>
      <c r="D312" s="40" t="s">
        <v>106</v>
      </c>
      <c r="F312" s="42">
        <v>300.91000000000003</v>
      </c>
      <c r="L312" s="43"/>
    </row>
    <row r="313" spans="1:76" ht="14.5" x14ac:dyDescent="0.35">
      <c r="A313" s="38"/>
      <c r="C313" s="41" t="s">
        <v>184</v>
      </c>
      <c r="D313" s="40" t="s">
        <v>107</v>
      </c>
      <c r="F313" s="42">
        <v>284.73</v>
      </c>
      <c r="L313" s="43"/>
    </row>
    <row r="314" spans="1:76" ht="14.5" x14ac:dyDescent="0.35">
      <c r="A314" s="38"/>
      <c r="C314" s="41" t="s">
        <v>185</v>
      </c>
      <c r="D314" s="40" t="s">
        <v>108</v>
      </c>
      <c r="F314" s="42">
        <v>249.12</v>
      </c>
      <c r="L314" s="43"/>
    </row>
    <row r="315" spans="1:76" ht="14.5" x14ac:dyDescent="0.35">
      <c r="A315" s="38"/>
      <c r="C315" s="41" t="s">
        <v>186</v>
      </c>
      <c r="D315" s="40" t="s">
        <v>109</v>
      </c>
      <c r="F315" s="42">
        <v>244.99</v>
      </c>
      <c r="L315" s="43"/>
    </row>
    <row r="316" spans="1:76" ht="14.5" x14ac:dyDescent="0.35">
      <c r="A316" s="2" t="s">
        <v>482</v>
      </c>
      <c r="B316" s="3" t="s">
        <v>483</v>
      </c>
      <c r="C316" s="86" t="s">
        <v>484</v>
      </c>
      <c r="D316" s="81"/>
      <c r="E316" s="3" t="s">
        <v>115</v>
      </c>
      <c r="F316" s="33">
        <v>564.9</v>
      </c>
      <c r="G316" s="34">
        <v>0</v>
      </c>
      <c r="H316" s="33">
        <f>ROUND(F316*G316,2)</f>
        <v>0</v>
      </c>
      <c r="I316" s="33">
        <v>4.0000000000000002E-4</v>
      </c>
      <c r="J316" s="33">
        <v>4.0000000000000002E-4</v>
      </c>
      <c r="K316" s="33">
        <f>F316*I316</f>
        <v>0.22595999999999999</v>
      </c>
      <c r="L316" s="35" t="s">
        <v>60</v>
      </c>
      <c r="Z316" s="33">
        <f>ROUND(IF(AQ316="5",BJ316,0),2)</f>
        <v>0</v>
      </c>
      <c r="AB316" s="33">
        <f>ROUND(IF(AQ316="1",BH316,0),2)</f>
        <v>0</v>
      </c>
      <c r="AC316" s="33">
        <f>ROUND(IF(AQ316="1",BI316,0),2)</f>
        <v>0</v>
      </c>
      <c r="AD316" s="33">
        <f>ROUND(IF(AQ316="7",BH316,0),2)</f>
        <v>0</v>
      </c>
      <c r="AE316" s="33">
        <f>ROUND(IF(AQ316="7",BI316,0),2)</f>
        <v>0</v>
      </c>
      <c r="AF316" s="33">
        <f>ROUND(IF(AQ316="2",BH316,0),2)</f>
        <v>0</v>
      </c>
      <c r="AG316" s="33">
        <f>ROUND(IF(AQ316="2",BI316,0),2)</f>
        <v>0</v>
      </c>
      <c r="AH316" s="33">
        <f>ROUND(IF(AQ316="0",BJ316,0),2)</f>
        <v>0</v>
      </c>
      <c r="AI316" s="11" t="s">
        <v>55</v>
      </c>
      <c r="AJ316" s="33">
        <f>IF(AN316=0,H316,0)</f>
        <v>0</v>
      </c>
      <c r="AK316" s="33">
        <f>IF(AN316=12,H316,0)</f>
        <v>0</v>
      </c>
      <c r="AL316" s="33">
        <f>IF(AN316=21,H316,0)</f>
        <v>0</v>
      </c>
      <c r="AN316" s="33">
        <v>21</v>
      </c>
      <c r="AO316" s="33">
        <f>G316*0</f>
        <v>0</v>
      </c>
      <c r="AP316" s="33">
        <f>G316*(1-0)</f>
        <v>0</v>
      </c>
      <c r="AQ316" s="36" t="s">
        <v>56</v>
      </c>
      <c r="AV316" s="33">
        <f>ROUND(AW316+AX316,2)</f>
        <v>0</v>
      </c>
      <c r="AW316" s="33">
        <f>ROUND(F316*AO316,2)</f>
        <v>0</v>
      </c>
      <c r="AX316" s="33">
        <f>ROUND(F316*AP316,2)</f>
        <v>0</v>
      </c>
      <c r="AY316" s="36" t="s">
        <v>471</v>
      </c>
      <c r="AZ316" s="36" t="s">
        <v>439</v>
      </c>
      <c r="BA316" s="11" t="s">
        <v>63</v>
      </c>
      <c r="BB316" s="37">
        <v>100001</v>
      </c>
      <c r="BC316" s="33">
        <f>AW316+AX316</f>
        <v>0</v>
      </c>
      <c r="BD316" s="33">
        <f>G316/(100-BE316)*100</f>
        <v>0</v>
      </c>
      <c r="BE316" s="33">
        <v>0</v>
      </c>
      <c r="BF316" s="33">
        <f>K316</f>
        <v>0.22595999999999999</v>
      </c>
      <c r="BH316" s="33">
        <f>F316*AO316</f>
        <v>0</v>
      </c>
      <c r="BI316" s="33">
        <f>F316*AP316</f>
        <v>0</v>
      </c>
      <c r="BJ316" s="33">
        <f>F316*G316</f>
        <v>0</v>
      </c>
      <c r="BK316" s="36" t="s">
        <v>64</v>
      </c>
      <c r="BL316" s="33">
        <v>96</v>
      </c>
      <c r="BW316" s="33">
        <v>21</v>
      </c>
      <c r="BX316" s="4" t="s">
        <v>484</v>
      </c>
    </row>
    <row r="317" spans="1:76" ht="14.5" x14ac:dyDescent="0.35">
      <c r="A317" s="38"/>
      <c r="C317" s="41" t="s">
        <v>270</v>
      </c>
      <c r="D317" s="40" t="s">
        <v>106</v>
      </c>
      <c r="F317" s="42">
        <v>157.30000000000001</v>
      </c>
      <c r="L317" s="43"/>
    </row>
    <row r="318" spans="1:76" ht="14.5" x14ac:dyDescent="0.35">
      <c r="A318" s="38"/>
      <c r="C318" s="41" t="s">
        <v>271</v>
      </c>
      <c r="D318" s="40" t="s">
        <v>107</v>
      </c>
      <c r="F318" s="42">
        <v>146.5</v>
      </c>
      <c r="L318" s="43"/>
    </row>
    <row r="319" spans="1:76" ht="14.5" x14ac:dyDescent="0.35">
      <c r="A319" s="38"/>
      <c r="C319" s="41" t="s">
        <v>272</v>
      </c>
      <c r="D319" s="40" t="s">
        <v>108</v>
      </c>
      <c r="F319" s="42">
        <v>134.1</v>
      </c>
      <c r="L319" s="43"/>
    </row>
    <row r="320" spans="1:76" ht="14.5" x14ac:dyDescent="0.35">
      <c r="A320" s="38"/>
      <c r="C320" s="41" t="s">
        <v>273</v>
      </c>
      <c r="D320" s="40" t="s">
        <v>109</v>
      </c>
      <c r="F320" s="42">
        <v>127</v>
      </c>
      <c r="L320" s="43"/>
    </row>
    <row r="321" spans="1:76" ht="14.5" x14ac:dyDescent="0.35">
      <c r="A321" s="2" t="s">
        <v>485</v>
      </c>
      <c r="B321" s="3" t="s">
        <v>486</v>
      </c>
      <c r="C321" s="86" t="s">
        <v>487</v>
      </c>
      <c r="D321" s="81"/>
      <c r="E321" s="3" t="s">
        <v>59</v>
      </c>
      <c r="F321" s="33">
        <v>600.70000000000005</v>
      </c>
      <c r="G321" s="34">
        <v>0</v>
      </c>
      <c r="H321" s="33">
        <f>ROUND(F321*G321,2)</f>
        <v>0</v>
      </c>
      <c r="I321" s="33">
        <v>4.0000000000000001E-3</v>
      </c>
      <c r="J321" s="33">
        <v>4.0000000000000001E-3</v>
      </c>
      <c r="K321" s="33">
        <f>F321*I321</f>
        <v>2.4028</v>
      </c>
      <c r="L321" s="35" t="s">
        <v>60</v>
      </c>
      <c r="Z321" s="33">
        <f>ROUND(IF(AQ321="5",BJ321,0),2)</f>
        <v>0</v>
      </c>
      <c r="AB321" s="33">
        <f>ROUND(IF(AQ321="1",BH321,0),2)</f>
        <v>0</v>
      </c>
      <c r="AC321" s="33">
        <f>ROUND(IF(AQ321="1",BI321,0),2)</f>
        <v>0</v>
      </c>
      <c r="AD321" s="33">
        <f>ROUND(IF(AQ321="7",BH321,0),2)</f>
        <v>0</v>
      </c>
      <c r="AE321" s="33">
        <f>ROUND(IF(AQ321="7",BI321,0),2)</f>
        <v>0</v>
      </c>
      <c r="AF321" s="33">
        <f>ROUND(IF(AQ321="2",BH321,0),2)</f>
        <v>0</v>
      </c>
      <c r="AG321" s="33">
        <f>ROUND(IF(AQ321="2",BI321,0),2)</f>
        <v>0</v>
      </c>
      <c r="AH321" s="33">
        <f>ROUND(IF(AQ321="0",BJ321,0),2)</f>
        <v>0</v>
      </c>
      <c r="AI321" s="11" t="s">
        <v>55</v>
      </c>
      <c r="AJ321" s="33">
        <f>IF(AN321=0,H321,0)</f>
        <v>0</v>
      </c>
      <c r="AK321" s="33">
        <f>IF(AN321=12,H321,0)</f>
        <v>0</v>
      </c>
      <c r="AL321" s="33">
        <f>IF(AN321=21,H321,0)</f>
        <v>0</v>
      </c>
      <c r="AN321" s="33">
        <v>21</v>
      </c>
      <c r="AO321" s="33">
        <f>G321*0</f>
        <v>0</v>
      </c>
      <c r="AP321" s="33">
        <f>G321*(1-0)</f>
        <v>0</v>
      </c>
      <c r="AQ321" s="36" t="s">
        <v>56</v>
      </c>
      <c r="AV321" s="33">
        <f>ROUND(AW321+AX321,2)</f>
        <v>0</v>
      </c>
      <c r="AW321" s="33">
        <f>ROUND(F321*AO321,2)</f>
        <v>0</v>
      </c>
      <c r="AX321" s="33">
        <f>ROUND(F321*AP321,2)</f>
        <v>0</v>
      </c>
      <c r="AY321" s="36" t="s">
        <v>471</v>
      </c>
      <c r="AZ321" s="36" t="s">
        <v>439</v>
      </c>
      <c r="BA321" s="11" t="s">
        <v>63</v>
      </c>
      <c r="BB321" s="37">
        <v>100001</v>
      </c>
      <c r="BC321" s="33">
        <f>AW321+AX321</f>
        <v>0</v>
      </c>
      <c r="BD321" s="33">
        <f>G321/(100-BE321)*100</f>
        <v>0</v>
      </c>
      <c r="BE321" s="33">
        <v>0</v>
      </c>
      <c r="BF321" s="33">
        <f>K321</f>
        <v>2.4028</v>
      </c>
      <c r="BH321" s="33">
        <f>F321*AO321</f>
        <v>0</v>
      </c>
      <c r="BI321" s="33">
        <f>F321*AP321</f>
        <v>0</v>
      </c>
      <c r="BJ321" s="33">
        <f>F321*G321</f>
        <v>0</v>
      </c>
      <c r="BK321" s="36" t="s">
        <v>64</v>
      </c>
      <c r="BL321" s="33">
        <v>96</v>
      </c>
      <c r="BW321" s="33">
        <v>21</v>
      </c>
      <c r="BX321" s="4" t="s">
        <v>487</v>
      </c>
    </row>
    <row r="322" spans="1:76" ht="13.5" customHeight="1" x14ac:dyDescent="0.35">
      <c r="A322" s="38"/>
      <c r="B322" s="39" t="s">
        <v>65</v>
      </c>
      <c r="C322" s="100" t="s">
        <v>488</v>
      </c>
      <c r="D322" s="101"/>
      <c r="E322" s="101"/>
      <c r="F322" s="101"/>
      <c r="G322" s="102"/>
      <c r="H322" s="101"/>
      <c r="I322" s="101"/>
      <c r="J322" s="101"/>
      <c r="K322" s="101"/>
      <c r="L322" s="103"/>
    </row>
    <row r="323" spans="1:76" ht="14.5" x14ac:dyDescent="0.35">
      <c r="A323" s="38"/>
      <c r="C323" s="41" t="s">
        <v>489</v>
      </c>
      <c r="D323" s="40" t="s">
        <v>106</v>
      </c>
      <c r="F323" s="42">
        <v>121.6</v>
      </c>
      <c r="L323" s="43"/>
    </row>
    <row r="324" spans="1:76" ht="14.5" x14ac:dyDescent="0.35">
      <c r="A324" s="38"/>
      <c r="C324" s="41" t="s">
        <v>490</v>
      </c>
      <c r="D324" s="40" t="s">
        <v>107</v>
      </c>
      <c r="F324" s="42">
        <v>159.69999999999999</v>
      </c>
      <c r="L324" s="43"/>
    </row>
    <row r="325" spans="1:76" ht="14.5" x14ac:dyDescent="0.35">
      <c r="A325" s="38"/>
      <c r="C325" s="41" t="s">
        <v>490</v>
      </c>
      <c r="D325" s="40" t="s">
        <v>108</v>
      </c>
      <c r="F325" s="42">
        <v>159.69999999999999</v>
      </c>
      <c r="L325" s="43"/>
    </row>
    <row r="326" spans="1:76" ht="14.5" x14ac:dyDescent="0.35">
      <c r="A326" s="38"/>
      <c r="C326" s="41" t="s">
        <v>490</v>
      </c>
      <c r="D326" s="40" t="s">
        <v>109</v>
      </c>
      <c r="F326" s="42">
        <v>159.69999999999999</v>
      </c>
      <c r="L326" s="43"/>
    </row>
    <row r="327" spans="1:76" ht="14.5" x14ac:dyDescent="0.35">
      <c r="A327" s="2" t="s">
        <v>146</v>
      </c>
      <c r="B327" s="3" t="s">
        <v>491</v>
      </c>
      <c r="C327" s="86" t="s">
        <v>492</v>
      </c>
      <c r="D327" s="81"/>
      <c r="E327" s="3" t="s">
        <v>59</v>
      </c>
      <c r="F327" s="33">
        <v>600.70000000000005</v>
      </c>
      <c r="G327" s="34">
        <v>0</v>
      </c>
      <c r="H327" s="33">
        <f>ROUND(F327*G327,2)</f>
        <v>0</v>
      </c>
      <c r="I327" s="33">
        <v>2E-3</v>
      </c>
      <c r="J327" s="33">
        <v>2E-3</v>
      </c>
      <c r="K327" s="33">
        <f>F327*I327</f>
        <v>1.2014</v>
      </c>
      <c r="L327" s="35" t="s">
        <v>60</v>
      </c>
      <c r="Z327" s="33">
        <f>ROUND(IF(AQ327="5",BJ327,0),2)</f>
        <v>0</v>
      </c>
      <c r="AB327" s="33">
        <f>ROUND(IF(AQ327="1",BH327,0),2)</f>
        <v>0</v>
      </c>
      <c r="AC327" s="33">
        <f>ROUND(IF(AQ327="1",BI327,0),2)</f>
        <v>0</v>
      </c>
      <c r="AD327" s="33">
        <f>ROUND(IF(AQ327="7",BH327,0),2)</f>
        <v>0</v>
      </c>
      <c r="AE327" s="33">
        <f>ROUND(IF(AQ327="7",BI327,0),2)</f>
        <v>0</v>
      </c>
      <c r="AF327" s="33">
        <f>ROUND(IF(AQ327="2",BH327,0),2)</f>
        <v>0</v>
      </c>
      <c r="AG327" s="33">
        <f>ROUND(IF(AQ327="2",BI327,0),2)</f>
        <v>0</v>
      </c>
      <c r="AH327" s="33">
        <f>ROUND(IF(AQ327="0",BJ327,0),2)</f>
        <v>0</v>
      </c>
      <c r="AI327" s="11" t="s">
        <v>55</v>
      </c>
      <c r="AJ327" s="33">
        <f>IF(AN327=0,H327,0)</f>
        <v>0</v>
      </c>
      <c r="AK327" s="33">
        <f>IF(AN327=12,H327,0)</f>
        <v>0</v>
      </c>
      <c r="AL327" s="33">
        <f>IF(AN327=21,H327,0)</f>
        <v>0</v>
      </c>
      <c r="AN327" s="33">
        <v>21</v>
      </c>
      <c r="AO327" s="33">
        <f>G327*0</f>
        <v>0</v>
      </c>
      <c r="AP327" s="33">
        <f>G327*(1-0)</f>
        <v>0</v>
      </c>
      <c r="AQ327" s="36" t="s">
        <v>56</v>
      </c>
      <c r="AV327" s="33">
        <f>ROUND(AW327+AX327,2)</f>
        <v>0</v>
      </c>
      <c r="AW327" s="33">
        <f>ROUND(F327*AO327,2)</f>
        <v>0</v>
      </c>
      <c r="AX327" s="33">
        <f>ROUND(F327*AP327,2)</f>
        <v>0</v>
      </c>
      <c r="AY327" s="36" t="s">
        <v>471</v>
      </c>
      <c r="AZ327" s="36" t="s">
        <v>439</v>
      </c>
      <c r="BA327" s="11" t="s">
        <v>63</v>
      </c>
      <c r="BB327" s="37">
        <v>100001</v>
      </c>
      <c r="BC327" s="33">
        <f>AW327+AX327</f>
        <v>0</v>
      </c>
      <c r="BD327" s="33">
        <f>G327/(100-BE327)*100</f>
        <v>0</v>
      </c>
      <c r="BE327" s="33">
        <v>0</v>
      </c>
      <c r="BF327" s="33">
        <f>K327</f>
        <v>1.2014</v>
      </c>
      <c r="BH327" s="33">
        <f>F327*AO327</f>
        <v>0</v>
      </c>
      <c r="BI327" s="33">
        <f>F327*AP327</f>
        <v>0</v>
      </c>
      <c r="BJ327" s="33">
        <f>F327*G327</f>
        <v>0</v>
      </c>
      <c r="BK327" s="36" t="s">
        <v>64</v>
      </c>
      <c r="BL327" s="33">
        <v>96</v>
      </c>
      <c r="BW327" s="33">
        <v>21</v>
      </c>
      <c r="BX327" s="4" t="s">
        <v>492</v>
      </c>
    </row>
    <row r="328" spans="1:76" ht="13.5" customHeight="1" x14ac:dyDescent="0.35">
      <c r="A328" s="38"/>
      <c r="B328" s="39" t="s">
        <v>65</v>
      </c>
      <c r="C328" s="100" t="s">
        <v>493</v>
      </c>
      <c r="D328" s="101"/>
      <c r="E328" s="101"/>
      <c r="F328" s="101"/>
      <c r="G328" s="102"/>
      <c r="H328" s="101"/>
      <c r="I328" s="101"/>
      <c r="J328" s="101"/>
      <c r="K328" s="101"/>
      <c r="L328" s="103"/>
    </row>
    <row r="329" spans="1:76" ht="14.5" x14ac:dyDescent="0.35">
      <c r="A329" s="38"/>
      <c r="C329" s="41" t="s">
        <v>494</v>
      </c>
      <c r="D329" s="40" t="s">
        <v>51</v>
      </c>
      <c r="F329" s="42">
        <v>600.70000000000005</v>
      </c>
      <c r="L329" s="43"/>
    </row>
    <row r="330" spans="1:76" ht="14.5" x14ac:dyDescent="0.35">
      <c r="A330" s="2" t="s">
        <v>495</v>
      </c>
      <c r="B330" s="3" t="s">
        <v>496</v>
      </c>
      <c r="C330" s="86" t="s">
        <v>497</v>
      </c>
      <c r="D330" s="81"/>
      <c r="E330" s="3" t="s">
        <v>91</v>
      </c>
      <c r="F330" s="33">
        <v>53</v>
      </c>
      <c r="G330" s="34">
        <v>0</v>
      </c>
      <c r="H330" s="33">
        <f>ROUND(F330*G330,2)</f>
        <v>0</v>
      </c>
      <c r="I330" s="33">
        <v>7.0000000000000001E-3</v>
      </c>
      <c r="J330" s="33">
        <v>7.0000000000000001E-3</v>
      </c>
      <c r="K330" s="33">
        <f>F330*I330</f>
        <v>0.371</v>
      </c>
      <c r="L330" s="35" t="s">
        <v>60</v>
      </c>
      <c r="Z330" s="33">
        <f>ROUND(IF(AQ330="5",BJ330,0),2)</f>
        <v>0</v>
      </c>
      <c r="AB330" s="33">
        <f>ROUND(IF(AQ330="1",BH330,0),2)</f>
        <v>0</v>
      </c>
      <c r="AC330" s="33">
        <f>ROUND(IF(AQ330="1",BI330,0),2)</f>
        <v>0</v>
      </c>
      <c r="AD330" s="33">
        <f>ROUND(IF(AQ330="7",BH330,0),2)</f>
        <v>0</v>
      </c>
      <c r="AE330" s="33">
        <f>ROUND(IF(AQ330="7",BI330,0),2)</f>
        <v>0</v>
      </c>
      <c r="AF330" s="33">
        <f>ROUND(IF(AQ330="2",BH330,0),2)</f>
        <v>0</v>
      </c>
      <c r="AG330" s="33">
        <f>ROUND(IF(AQ330="2",BI330,0),2)</f>
        <v>0</v>
      </c>
      <c r="AH330" s="33">
        <f>ROUND(IF(AQ330="0",BJ330,0),2)</f>
        <v>0</v>
      </c>
      <c r="AI330" s="11" t="s">
        <v>55</v>
      </c>
      <c r="AJ330" s="33">
        <f>IF(AN330=0,H330,0)</f>
        <v>0</v>
      </c>
      <c r="AK330" s="33">
        <f>IF(AN330=12,H330,0)</f>
        <v>0</v>
      </c>
      <c r="AL330" s="33">
        <f>IF(AN330=21,H330,0)</f>
        <v>0</v>
      </c>
      <c r="AN330" s="33">
        <v>21</v>
      </c>
      <c r="AO330" s="33">
        <f>G330*0</f>
        <v>0</v>
      </c>
      <c r="AP330" s="33">
        <f>G330*(1-0)</f>
        <v>0</v>
      </c>
      <c r="AQ330" s="36" t="s">
        <v>56</v>
      </c>
      <c r="AV330" s="33">
        <f>ROUND(AW330+AX330,2)</f>
        <v>0</v>
      </c>
      <c r="AW330" s="33">
        <f>ROUND(F330*AO330,2)</f>
        <v>0</v>
      </c>
      <c r="AX330" s="33">
        <f>ROUND(F330*AP330,2)</f>
        <v>0</v>
      </c>
      <c r="AY330" s="36" t="s">
        <v>471</v>
      </c>
      <c r="AZ330" s="36" t="s">
        <v>439</v>
      </c>
      <c r="BA330" s="11" t="s">
        <v>63</v>
      </c>
      <c r="BB330" s="37">
        <v>100001</v>
      </c>
      <c r="BC330" s="33">
        <f>AW330+AX330</f>
        <v>0</v>
      </c>
      <c r="BD330" s="33">
        <f>G330/(100-BE330)*100</f>
        <v>0</v>
      </c>
      <c r="BE330" s="33">
        <v>0</v>
      </c>
      <c r="BF330" s="33">
        <f>K330</f>
        <v>0.371</v>
      </c>
      <c r="BH330" s="33">
        <f>F330*AO330</f>
        <v>0</v>
      </c>
      <c r="BI330" s="33">
        <f>F330*AP330</f>
        <v>0</v>
      </c>
      <c r="BJ330" s="33">
        <f>F330*G330</f>
        <v>0</v>
      </c>
      <c r="BK330" s="36" t="s">
        <v>64</v>
      </c>
      <c r="BL330" s="33">
        <v>96</v>
      </c>
      <c r="BW330" s="33">
        <v>21</v>
      </c>
      <c r="BX330" s="4" t="s">
        <v>497</v>
      </c>
    </row>
    <row r="331" spans="1:76" ht="13.5" customHeight="1" x14ac:dyDescent="0.35">
      <c r="A331" s="38"/>
      <c r="B331" s="39" t="s">
        <v>65</v>
      </c>
      <c r="C331" s="100" t="s">
        <v>498</v>
      </c>
      <c r="D331" s="101"/>
      <c r="E331" s="101"/>
      <c r="F331" s="101"/>
      <c r="G331" s="102"/>
      <c r="H331" s="101"/>
      <c r="I331" s="101"/>
      <c r="J331" s="101"/>
      <c r="K331" s="101"/>
      <c r="L331" s="103"/>
    </row>
    <row r="332" spans="1:76" ht="14.5" x14ac:dyDescent="0.35">
      <c r="A332" s="38"/>
      <c r="C332" s="41" t="s">
        <v>131</v>
      </c>
      <c r="D332" s="40" t="s">
        <v>106</v>
      </c>
      <c r="F332" s="42">
        <v>11</v>
      </c>
      <c r="L332" s="43"/>
    </row>
    <row r="333" spans="1:76" ht="14.5" x14ac:dyDescent="0.35">
      <c r="A333" s="38"/>
      <c r="C333" s="41" t="s">
        <v>158</v>
      </c>
      <c r="D333" s="40" t="s">
        <v>107</v>
      </c>
      <c r="F333" s="42">
        <v>14</v>
      </c>
      <c r="L333" s="43"/>
    </row>
    <row r="334" spans="1:76" ht="14.5" x14ac:dyDescent="0.35">
      <c r="A334" s="38"/>
      <c r="C334" s="41" t="s">
        <v>158</v>
      </c>
      <c r="D334" s="40" t="s">
        <v>108</v>
      </c>
      <c r="F334" s="42">
        <v>14</v>
      </c>
      <c r="L334" s="43"/>
    </row>
    <row r="335" spans="1:76" ht="14.5" x14ac:dyDescent="0.35">
      <c r="A335" s="38"/>
      <c r="C335" s="41" t="s">
        <v>158</v>
      </c>
      <c r="D335" s="40" t="s">
        <v>109</v>
      </c>
      <c r="F335" s="42">
        <v>14</v>
      </c>
      <c r="L335" s="43"/>
    </row>
    <row r="336" spans="1:76" ht="14.5" x14ac:dyDescent="0.35">
      <c r="A336" s="2" t="s">
        <v>168</v>
      </c>
      <c r="B336" s="3" t="s">
        <v>499</v>
      </c>
      <c r="C336" s="86" t="s">
        <v>500</v>
      </c>
      <c r="D336" s="81"/>
      <c r="E336" s="3" t="s">
        <v>91</v>
      </c>
      <c r="F336" s="33">
        <v>20</v>
      </c>
      <c r="G336" s="34">
        <v>0</v>
      </c>
      <c r="H336" s="33">
        <f>ROUND(F336*G336,2)</f>
        <v>0</v>
      </c>
      <c r="I336" s="33">
        <v>1E-3</v>
      </c>
      <c r="J336" s="33">
        <v>1E-3</v>
      </c>
      <c r="K336" s="33">
        <f>F336*I336</f>
        <v>0.02</v>
      </c>
      <c r="L336" s="35" t="s">
        <v>60</v>
      </c>
      <c r="Z336" s="33">
        <f>ROUND(IF(AQ336="5",BJ336,0),2)</f>
        <v>0</v>
      </c>
      <c r="AB336" s="33">
        <f>ROUND(IF(AQ336="1",BH336,0),2)</f>
        <v>0</v>
      </c>
      <c r="AC336" s="33">
        <f>ROUND(IF(AQ336="1",BI336,0),2)</f>
        <v>0</v>
      </c>
      <c r="AD336" s="33">
        <f>ROUND(IF(AQ336="7",BH336,0),2)</f>
        <v>0</v>
      </c>
      <c r="AE336" s="33">
        <f>ROUND(IF(AQ336="7",BI336,0),2)</f>
        <v>0</v>
      </c>
      <c r="AF336" s="33">
        <f>ROUND(IF(AQ336="2",BH336,0),2)</f>
        <v>0</v>
      </c>
      <c r="AG336" s="33">
        <f>ROUND(IF(AQ336="2",BI336,0),2)</f>
        <v>0</v>
      </c>
      <c r="AH336" s="33">
        <f>ROUND(IF(AQ336="0",BJ336,0),2)</f>
        <v>0</v>
      </c>
      <c r="AI336" s="11" t="s">
        <v>55</v>
      </c>
      <c r="AJ336" s="33">
        <f>IF(AN336=0,H336,0)</f>
        <v>0</v>
      </c>
      <c r="AK336" s="33">
        <f>IF(AN336=12,H336,0)</f>
        <v>0</v>
      </c>
      <c r="AL336" s="33">
        <f>IF(AN336=21,H336,0)</f>
        <v>0</v>
      </c>
      <c r="AN336" s="33">
        <v>21</v>
      </c>
      <c r="AO336" s="33">
        <f>G336*0</f>
        <v>0</v>
      </c>
      <c r="AP336" s="33">
        <f>G336*(1-0)</f>
        <v>0</v>
      </c>
      <c r="AQ336" s="36" t="s">
        <v>56</v>
      </c>
      <c r="AV336" s="33">
        <f>ROUND(AW336+AX336,2)</f>
        <v>0</v>
      </c>
      <c r="AW336" s="33">
        <f>ROUND(F336*AO336,2)</f>
        <v>0</v>
      </c>
      <c r="AX336" s="33">
        <f>ROUND(F336*AP336,2)</f>
        <v>0</v>
      </c>
      <c r="AY336" s="36" t="s">
        <v>471</v>
      </c>
      <c r="AZ336" s="36" t="s">
        <v>439</v>
      </c>
      <c r="BA336" s="11" t="s">
        <v>63</v>
      </c>
      <c r="BB336" s="37">
        <v>100001</v>
      </c>
      <c r="BC336" s="33">
        <f>AW336+AX336</f>
        <v>0</v>
      </c>
      <c r="BD336" s="33">
        <f>G336/(100-BE336)*100</f>
        <v>0</v>
      </c>
      <c r="BE336" s="33">
        <v>0</v>
      </c>
      <c r="BF336" s="33">
        <f>K336</f>
        <v>0.02</v>
      </c>
      <c r="BH336" s="33">
        <f>F336*AO336</f>
        <v>0</v>
      </c>
      <c r="BI336" s="33">
        <f>F336*AP336</f>
        <v>0</v>
      </c>
      <c r="BJ336" s="33">
        <f>F336*G336</f>
        <v>0</v>
      </c>
      <c r="BK336" s="36" t="s">
        <v>64</v>
      </c>
      <c r="BL336" s="33">
        <v>96</v>
      </c>
      <c r="BW336" s="33">
        <v>21</v>
      </c>
      <c r="BX336" s="4" t="s">
        <v>500</v>
      </c>
    </row>
    <row r="337" spans="1:76" ht="13.5" customHeight="1" x14ac:dyDescent="0.35">
      <c r="A337" s="38"/>
      <c r="B337" s="39" t="s">
        <v>65</v>
      </c>
      <c r="C337" s="100" t="s">
        <v>501</v>
      </c>
      <c r="D337" s="101"/>
      <c r="E337" s="101"/>
      <c r="F337" s="101"/>
      <c r="G337" s="102"/>
      <c r="H337" s="101"/>
      <c r="I337" s="101"/>
      <c r="J337" s="101"/>
      <c r="K337" s="101"/>
      <c r="L337" s="103"/>
    </row>
    <row r="338" spans="1:76" ht="14.5" x14ac:dyDescent="0.35">
      <c r="A338" s="38"/>
      <c r="C338" s="41" t="s">
        <v>502</v>
      </c>
      <c r="D338" s="40" t="s">
        <v>503</v>
      </c>
      <c r="F338" s="42">
        <v>7</v>
      </c>
      <c r="L338" s="43"/>
    </row>
    <row r="339" spans="1:76" ht="14.5" x14ac:dyDescent="0.35">
      <c r="A339" s="38"/>
      <c r="C339" s="41" t="s">
        <v>84</v>
      </c>
      <c r="D339" s="40" t="s">
        <v>504</v>
      </c>
      <c r="F339" s="42">
        <v>4</v>
      </c>
      <c r="L339" s="43"/>
    </row>
    <row r="340" spans="1:76" ht="14.5" x14ac:dyDescent="0.35">
      <c r="A340" s="38"/>
      <c r="C340" s="41" t="s">
        <v>56</v>
      </c>
      <c r="D340" s="40" t="s">
        <v>505</v>
      </c>
      <c r="F340" s="42">
        <v>1</v>
      </c>
      <c r="L340" s="43"/>
    </row>
    <row r="341" spans="1:76" ht="14.5" x14ac:dyDescent="0.35">
      <c r="A341" s="38"/>
      <c r="C341" s="41" t="s">
        <v>506</v>
      </c>
      <c r="D341" s="40" t="s">
        <v>507</v>
      </c>
      <c r="F341" s="42">
        <v>8</v>
      </c>
      <c r="L341" s="43"/>
    </row>
    <row r="342" spans="1:76" ht="14.5" x14ac:dyDescent="0.35">
      <c r="A342" s="2" t="s">
        <v>508</v>
      </c>
      <c r="B342" s="3" t="s">
        <v>509</v>
      </c>
      <c r="C342" s="86" t="s">
        <v>510</v>
      </c>
      <c r="D342" s="81"/>
      <c r="E342" s="3" t="s">
        <v>511</v>
      </c>
      <c r="F342" s="33">
        <v>11.8773</v>
      </c>
      <c r="G342" s="34">
        <v>0</v>
      </c>
      <c r="H342" s="33">
        <f>ROUND(F342*G342,2)</f>
        <v>0</v>
      </c>
      <c r="I342" s="33">
        <v>2.2000000000000002</v>
      </c>
      <c r="J342" s="33">
        <v>2.2000000000000002</v>
      </c>
      <c r="K342" s="33">
        <f>F342*I342</f>
        <v>26.13006</v>
      </c>
      <c r="L342" s="35" t="s">
        <v>60</v>
      </c>
      <c r="Z342" s="33">
        <f>ROUND(IF(AQ342="5",BJ342,0),2)</f>
        <v>0</v>
      </c>
      <c r="AB342" s="33">
        <f>ROUND(IF(AQ342="1",BH342,0),2)</f>
        <v>0</v>
      </c>
      <c r="AC342" s="33">
        <f>ROUND(IF(AQ342="1",BI342,0),2)</f>
        <v>0</v>
      </c>
      <c r="AD342" s="33">
        <f>ROUND(IF(AQ342="7",BH342,0),2)</f>
        <v>0</v>
      </c>
      <c r="AE342" s="33">
        <f>ROUND(IF(AQ342="7",BI342,0),2)</f>
        <v>0</v>
      </c>
      <c r="AF342" s="33">
        <f>ROUND(IF(AQ342="2",BH342,0),2)</f>
        <v>0</v>
      </c>
      <c r="AG342" s="33">
        <f>ROUND(IF(AQ342="2",BI342,0),2)</f>
        <v>0</v>
      </c>
      <c r="AH342" s="33">
        <f>ROUND(IF(AQ342="0",BJ342,0),2)</f>
        <v>0</v>
      </c>
      <c r="AI342" s="11" t="s">
        <v>55</v>
      </c>
      <c r="AJ342" s="33">
        <f>IF(AN342=0,H342,0)</f>
        <v>0</v>
      </c>
      <c r="AK342" s="33">
        <f>IF(AN342=12,H342,0)</f>
        <v>0</v>
      </c>
      <c r="AL342" s="33">
        <f>IF(AN342=21,H342,0)</f>
        <v>0</v>
      </c>
      <c r="AN342" s="33">
        <v>21</v>
      </c>
      <c r="AO342" s="33">
        <f>G342*0</f>
        <v>0</v>
      </c>
      <c r="AP342" s="33">
        <f>G342*(1-0)</f>
        <v>0</v>
      </c>
      <c r="AQ342" s="36" t="s">
        <v>56</v>
      </c>
      <c r="AV342" s="33">
        <f>ROUND(AW342+AX342,2)</f>
        <v>0</v>
      </c>
      <c r="AW342" s="33">
        <f>ROUND(F342*AO342,2)</f>
        <v>0</v>
      </c>
      <c r="AX342" s="33">
        <f>ROUND(F342*AP342,2)</f>
        <v>0</v>
      </c>
      <c r="AY342" s="36" t="s">
        <v>471</v>
      </c>
      <c r="AZ342" s="36" t="s">
        <v>439</v>
      </c>
      <c r="BA342" s="11" t="s">
        <v>63</v>
      </c>
      <c r="BB342" s="37">
        <v>100001</v>
      </c>
      <c r="BC342" s="33">
        <f>AW342+AX342</f>
        <v>0</v>
      </c>
      <c r="BD342" s="33">
        <f>G342/(100-BE342)*100</f>
        <v>0</v>
      </c>
      <c r="BE342" s="33">
        <v>0</v>
      </c>
      <c r="BF342" s="33">
        <f>K342</f>
        <v>26.13006</v>
      </c>
      <c r="BH342" s="33">
        <f>F342*AO342</f>
        <v>0</v>
      </c>
      <c r="BI342" s="33">
        <f>F342*AP342</f>
        <v>0</v>
      </c>
      <c r="BJ342" s="33">
        <f>F342*G342</f>
        <v>0</v>
      </c>
      <c r="BK342" s="36" t="s">
        <v>64</v>
      </c>
      <c r="BL342" s="33">
        <v>96</v>
      </c>
      <c r="BW342" s="33">
        <v>21</v>
      </c>
      <c r="BX342" s="4" t="s">
        <v>510</v>
      </c>
    </row>
    <row r="343" spans="1:76" ht="13.5" customHeight="1" x14ac:dyDescent="0.35">
      <c r="A343" s="38"/>
      <c r="B343" s="39" t="s">
        <v>65</v>
      </c>
      <c r="C343" s="100" t="s">
        <v>512</v>
      </c>
      <c r="D343" s="101"/>
      <c r="E343" s="101"/>
      <c r="F343" s="101"/>
      <c r="G343" s="102"/>
      <c r="H343" s="101"/>
      <c r="I343" s="101"/>
      <c r="J343" s="101"/>
      <c r="K343" s="101"/>
      <c r="L343" s="103"/>
    </row>
    <row r="344" spans="1:76" ht="14.5" x14ac:dyDescent="0.35">
      <c r="A344" s="38"/>
      <c r="C344" s="41" t="s">
        <v>513</v>
      </c>
      <c r="D344" s="40" t="s">
        <v>51</v>
      </c>
      <c r="F344" s="42">
        <v>11.8773</v>
      </c>
      <c r="L344" s="43"/>
    </row>
    <row r="345" spans="1:76" ht="14.5" x14ac:dyDescent="0.35">
      <c r="A345" s="28" t="s">
        <v>51</v>
      </c>
      <c r="B345" s="29" t="s">
        <v>514</v>
      </c>
      <c r="C345" s="111" t="s">
        <v>515</v>
      </c>
      <c r="D345" s="112"/>
      <c r="E345" s="30" t="s">
        <v>3</v>
      </c>
      <c r="F345" s="30" t="s">
        <v>3</v>
      </c>
      <c r="G345" s="31" t="s">
        <v>3</v>
      </c>
      <c r="H345" s="1">
        <f>SUM(H346:H354)</f>
        <v>0</v>
      </c>
      <c r="I345" s="11" t="s">
        <v>51</v>
      </c>
      <c r="J345" s="11" t="s">
        <v>51</v>
      </c>
      <c r="K345" s="1">
        <f>SUM(K346:K354)</f>
        <v>0.21621000000000001</v>
      </c>
      <c r="L345" s="32" t="s">
        <v>51</v>
      </c>
      <c r="AI345" s="11" t="s">
        <v>55</v>
      </c>
      <c r="AS345" s="1">
        <f>SUM(AJ346:AJ354)</f>
        <v>0</v>
      </c>
      <c r="AT345" s="1">
        <f>SUM(AK346:AK354)</f>
        <v>0</v>
      </c>
      <c r="AU345" s="1">
        <f>SUM(AL346:AL354)</f>
        <v>0</v>
      </c>
    </row>
    <row r="346" spans="1:76" ht="14.5" x14ac:dyDescent="0.35">
      <c r="A346" s="2" t="s">
        <v>516</v>
      </c>
      <c r="B346" s="3" t="s">
        <v>517</v>
      </c>
      <c r="C346" s="86" t="s">
        <v>518</v>
      </c>
      <c r="D346" s="81"/>
      <c r="E346" s="3" t="s">
        <v>115</v>
      </c>
      <c r="F346" s="33">
        <v>29</v>
      </c>
      <c r="G346" s="34">
        <v>0</v>
      </c>
      <c r="H346" s="33">
        <f>ROUND(F346*G346,2)</f>
        <v>0</v>
      </c>
      <c r="I346" s="33">
        <v>2.49E-3</v>
      </c>
      <c r="J346" s="33">
        <v>2E-3</v>
      </c>
      <c r="K346" s="33">
        <f>F346*I346</f>
        <v>7.2209999999999996E-2</v>
      </c>
      <c r="L346" s="35" t="s">
        <v>60</v>
      </c>
      <c r="Z346" s="33">
        <f>ROUND(IF(AQ346="5",BJ346,0),2)</f>
        <v>0</v>
      </c>
      <c r="AB346" s="33">
        <f>ROUND(IF(AQ346="1",BH346,0),2)</f>
        <v>0</v>
      </c>
      <c r="AC346" s="33">
        <f>ROUND(IF(AQ346="1",BI346,0),2)</f>
        <v>0</v>
      </c>
      <c r="AD346" s="33">
        <f>ROUND(IF(AQ346="7",BH346,0),2)</f>
        <v>0</v>
      </c>
      <c r="AE346" s="33">
        <f>ROUND(IF(AQ346="7",BI346,0),2)</f>
        <v>0</v>
      </c>
      <c r="AF346" s="33">
        <f>ROUND(IF(AQ346="2",BH346,0),2)</f>
        <v>0</v>
      </c>
      <c r="AG346" s="33">
        <f>ROUND(IF(AQ346="2",BI346,0),2)</f>
        <v>0</v>
      </c>
      <c r="AH346" s="33">
        <f>ROUND(IF(AQ346="0",BJ346,0),2)</f>
        <v>0</v>
      </c>
      <c r="AI346" s="11" t="s">
        <v>55</v>
      </c>
      <c r="AJ346" s="33">
        <f>IF(AN346=0,H346,0)</f>
        <v>0</v>
      </c>
      <c r="AK346" s="33">
        <f>IF(AN346=12,H346,0)</f>
        <v>0</v>
      </c>
      <c r="AL346" s="33">
        <f>IF(AN346=21,H346,0)</f>
        <v>0</v>
      </c>
      <c r="AN346" s="33">
        <v>21</v>
      </c>
      <c r="AO346" s="33">
        <f>G346*0.131651376</f>
        <v>0</v>
      </c>
      <c r="AP346" s="33">
        <f>G346*(1-0.131651376)</f>
        <v>0</v>
      </c>
      <c r="AQ346" s="36" t="s">
        <v>56</v>
      </c>
      <c r="AV346" s="33">
        <f>ROUND(AW346+AX346,2)</f>
        <v>0</v>
      </c>
      <c r="AW346" s="33">
        <f>ROUND(F346*AO346,2)</f>
        <v>0</v>
      </c>
      <c r="AX346" s="33">
        <f>ROUND(F346*AP346,2)</f>
        <v>0</v>
      </c>
      <c r="AY346" s="36" t="s">
        <v>519</v>
      </c>
      <c r="AZ346" s="36" t="s">
        <v>439</v>
      </c>
      <c r="BA346" s="11" t="s">
        <v>63</v>
      </c>
      <c r="BB346" s="37">
        <v>100020</v>
      </c>
      <c r="BC346" s="33">
        <f>AW346+AX346</f>
        <v>0</v>
      </c>
      <c r="BD346" s="33">
        <f>G346/(100-BE346)*100</f>
        <v>0</v>
      </c>
      <c r="BE346" s="33">
        <v>0</v>
      </c>
      <c r="BF346" s="33">
        <f>K346</f>
        <v>7.2209999999999996E-2</v>
      </c>
      <c r="BH346" s="33">
        <f>F346*AO346</f>
        <v>0</v>
      </c>
      <c r="BI346" s="33">
        <f>F346*AP346</f>
        <v>0</v>
      </c>
      <c r="BJ346" s="33">
        <f>F346*G346</f>
        <v>0</v>
      </c>
      <c r="BK346" s="36" t="s">
        <v>64</v>
      </c>
      <c r="BL346" s="33">
        <v>97</v>
      </c>
      <c r="BW346" s="33">
        <v>21</v>
      </c>
      <c r="BX346" s="4" t="s">
        <v>518</v>
      </c>
    </row>
    <row r="347" spans="1:76" ht="14.5" x14ac:dyDescent="0.35">
      <c r="A347" s="38"/>
      <c r="C347" s="41" t="s">
        <v>162</v>
      </c>
      <c r="D347" s="40" t="s">
        <v>520</v>
      </c>
      <c r="F347" s="42">
        <v>9</v>
      </c>
      <c r="L347" s="43"/>
    </row>
    <row r="348" spans="1:76" ht="14.5" x14ac:dyDescent="0.35">
      <c r="A348" s="38"/>
      <c r="C348" s="41" t="s">
        <v>206</v>
      </c>
      <c r="D348" s="40" t="s">
        <v>521</v>
      </c>
      <c r="F348" s="42">
        <v>20</v>
      </c>
      <c r="L348" s="43"/>
    </row>
    <row r="349" spans="1:76" ht="14.5" x14ac:dyDescent="0.35">
      <c r="A349" s="2" t="s">
        <v>522</v>
      </c>
      <c r="B349" s="3" t="s">
        <v>523</v>
      </c>
      <c r="C349" s="86" t="s">
        <v>524</v>
      </c>
      <c r="D349" s="81"/>
      <c r="E349" s="3" t="s">
        <v>91</v>
      </c>
      <c r="F349" s="33">
        <v>4</v>
      </c>
      <c r="G349" s="34">
        <v>0</v>
      </c>
      <c r="H349" s="33">
        <f>ROUND(F349*G349,2)</f>
        <v>0</v>
      </c>
      <c r="I349" s="33">
        <v>8.0000000000000002E-3</v>
      </c>
      <c r="J349" s="33">
        <v>8.0000000000000002E-3</v>
      </c>
      <c r="K349" s="33">
        <f>F349*I349</f>
        <v>3.2000000000000001E-2</v>
      </c>
      <c r="L349" s="35" t="s">
        <v>60</v>
      </c>
      <c r="Z349" s="33">
        <f>ROUND(IF(AQ349="5",BJ349,0),2)</f>
        <v>0</v>
      </c>
      <c r="AB349" s="33">
        <f>ROUND(IF(AQ349="1",BH349,0),2)</f>
        <v>0</v>
      </c>
      <c r="AC349" s="33">
        <f>ROUND(IF(AQ349="1",BI349,0),2)</f>
        <v>0</v>
      </c>
      <c r="AD349" s="33">
        <f>ROUND(IF(AQ349="7",BH349,0),2)</f>
        <v>0</v>
      </c>
      <c r="AE349" s="33">
        <f>ROUND(IF(AQ349="7",BI349,0),2)</f>
        <v>0</v>
      </c>
      <c r="AF349" s="33">
        <f>ROUND(IF(AQ349="2",BH349,0),2)</f>
        <v>0</v>
      </c>
      <c r="AG349" s="33">
        <f>ROUND(IF(AQ349="2",BI349,0),2)</f>
        <v>0</v>
      </c>
      <c r="AH349" s="33">
        <f>ROUND(IF(AQ349="0",BJ349,0),2)</f>
        <v>0</v>
      </c>
      <c r="AI349" s="11" t="s">
        <v>55</v>
      </c>
      <c r="AJ349" s="33">
        <f>IF(AN349=0,H349,0)</f>
        <v>0</v>
      </c>
      <c r="AK349" s="33">
        <f>IF(AN349=12,H349,0)</f>
        <v>0</v>
      </c>
      <c r="AL349" s="33">
        <f>IF(AN349=21,H349,0)</f>
        <v>0</v>
      </c>
      <c r="AN349" s="33">
        <v>21</v>
      </c>
      <c r="AO349" s="33">
        <f>G349*0</f>
        <v>0</v>
      </c>
      <c r="AP349" s="33">
        <f>G349*(1-0)</f>
        <v>0</v>
      </c>
      <c r="AQ349" s="36" t="s">
        <v>56</v>
      </c>
      <c r="AV349" s="33">
        <f>ROUND(AW349+AX349,2)</f>
        <v>0</v>
      </c>
      <c r="AW349" s="33">
        <f>ROUND(F349*AO349,2)</f>
        <v>0</v>
      </c>
      <c r="AX349" s="33">
        <f>ROUND(F349*AP349,2)</f>
        <v>0</v>
      </c>
      <c r="AY349" s="36" t="s">
        <v>519</v>
      </c>
      <c r="AZ349" s="36" t="s">
        <v>439</v>
      </c>
      <c r="BA349" s="11" t="s">
        <v>63</v>
      </c>
      <c r="BB349" s="37">
        <v>100020</v>
      </c>
      <c r="BC349" s="33">
        <f>AW349+AX349</f>
        <v>0</v>
      </c>
      <c r="BD349" s="33">
        <f>G349/(100-BE349)*100</f>
        <v>0</v>
      </c>
      <c r="BE349" s="33">
        <v>0</v>
      </c>
      <c r="BF349" s="33">
        <f>K349</f>
        <v>3.2000000000000001E-2</v>
      </c>
      <c r="BH349" s="33">
        <f>F349*AO349</f>
        <v>0</v>
      </c>
      <c r="BI349" s="33">
        <f>F349*AP349</f>
        <v>0</v>
      </c>
      <c r="BJ349" s="33">
        <f>F349*G349</f>
        <v>0</v>
      </c>
      <c r="BK349" s="36" t="s">
        <v>64</v>
      </c>
      <c r="BL349" s="33">
        <v>97</v>
      </c>
      <c r="BW349" s="33">
        <v>21</v>
      </c>
      <c r="BX349" s="4" t="s">
        <v>524</v>
      </c>
    </row>
    <row r="350" spans="1:76" ht="13.5" customHeight="1" x14ac:dyDescent="0.35">
      <c r="A350" s="38"/>
      <c r="B350" s="39" t="s">
        <v>65</v>
      </c>
      <c r="C350" s="100" t="s">
        <v>525</v>
      </c>
      <c r="D350" s="101"/>
      <c r="E350" s="101"/>
      <c r="F350" s="101"/>
      <c r="G350" s="102"/>
      <c r="H350" s="101"/>
      <c r="I350" s="101"/>
      <c r="J350" s="101"/>
      <c r="K350" s="101"/>
      <c r="L350" s="103"/>
    </row>
    <row r="351" spans="1:76" ht="14.5" x14ac:dyDescent="0.35">
      <c r="A351" s="38"/>
      <c r="C351" s="41" t="s">
        <v>56</v>
      </c>
      <c r="D351" s="40" t="s">
        <v>526</v>
      </c>
      <c r="F351" s="42">
        <v>1</v>
      </c>
      <c r="L351" s="43"/>
    </row>
    <row r="352" spans="1:76" ht="14.5" x14ac:dyDescent="0.35">
      <c r="A352" s="38"/>
      <c r="C352" s="41" t="s">
        <v>527</v>
      </c>
      <c r="D352" s="40" t="s">
        <v>528</v>
      </c>
      <c r="F352" s="42">
        <v>2</v>
      </c>
      <c r="L352" s="43"/>
    </row>
    <row r="353" spans="1:76" ht="14.5" x14ac:dyDescent="0.35">
      <c r="A353" s="38"/>
      <c r="C353" s="41" t="s">
        <v>56</v>
      </c>
      <c r="D353" s="40" t="s">
        <v>529</v>
      </c>
      <c r="F353" s="42">
        <v>1</v>
      </c>
      <c r="L353" s="43"/>
    </row>
    <row r="354" spans="1:76" ht="14.5" x14ac:dyDescent="0.35">
      <c r="A354" s="2" t="s">
        <v>530</v>
      </c>
      <c r="B354" s="3" t="s">
        <v>531</v>
      </c>
      <c r="C354" s="86" t="s">
        <v>532</v>
      </c>
      <c r="D354" s="81"/>
      <c r="E354" s="3" t="s">
        <v>115</v>
      </c>
      <c r="F354" s="33">
        <v>14</v>
      </c>
      <c r="G354" s="34">
        <v>0</v>
      </c>
      <c r="H354" s="33">
        <f>ROUND(F354*G354,2)</f>
        <v>0</v>
      </c>
      <c r="I354" s="33">
        <v>8.0000000000000002E-3</v>
      </c>
      <c r="J354" s="33">
        <v>8.0000000000000002E-3</v>
      </c>
      <c r="K354" s="33">
        <f>F354*I354</f>
        <v>0.112</v>
      </c>
      <c r="L354" s="35" t="s">
        <v>60</v>
      </c>
      <c r="Z354" s="33">
        <f>ROUND(IF(AQ354="5",BJ354,0),2)</f>
        <v>0</v>
      </c>
      <c r="AB354" s="33">
        <f>ROUND(IF(AQ354="1",BH354,0),2)</f>
        <v>0</v>
      </c>
      <c r="AC354" s="33">
        <f>ROUND(IF(AQ354="1",BI354,0),2)</f>
        <v>0</v>
      </c>
      <c r="AD354" s="33">
        <f>ROUND(IF(AQ354="7",BH354,0),2)</f>
        <v>0</v>
      </c>
      <c r="AE354" s="33">
        <f>ROUND(IF(AQ354="7",BI354,0),2)</f>
        <v>0</v>
      </c>
      <c r="AF354" s="33">
        <f>ROUND(IF(AQ354="2",BH354,0),2)</f>
        <v>0</v>
      </c>
      <c r="AG354" s="33">
        <f>ROUND(IF(AQ354="2",BI354,0),2)</f>
        <v>0</v>
      </c>
      <c r="AH354" s="33">
        <f>ROUND(IF(AQ354="0",BJ354,0),2)</f>
        <v>0</v>
      </c>
      <c r="AI354" s="11" t="s">
        <v>55</v>
      </c>
      <c r="AJ354" s="33">
        <f>IF(AN354=0,H354,0)</f>
        <v>0</v>
      </c>
      <c r="AK354" s="33">
        <f>IF(AN354=12,H354,0)</f>
        <v>0</v>
      </c>
      <c r="AL354" s="33">
        <f>IF(AN354=21,H354,0)</f>
        <v>0</v>
      </c>
      <c r="AN354" s="33">
        <v>21</v>
      </c>
      <c r="AO354" s="33">
        <f>G354*0</f>
        <v>0</v>
      </c>
      <c r="AP354" s="33">
        <f>G354*(1-0)</f>
        <v>0</v>
      </c>
      <c r="AQ354" s="36" t="s">
        <v>56</v>
      </c>
      <c r="AV354" s="33">
        <f>ROUND(AW354+AX354,2)</f>
        <v>0</v>
      </c>
      <c r="AW354" s="33">
        <f>ROUND(F354*AO354,2)</f>
        <v>0</v>
      </c>
      <c r="AX354" s="33">
        <f>ROUND(F354*AP354,2)</f>
        <v>0</v>
      </c>
      <c r="AY354" s="36" t="s">
        <v>519</v>
      </c>
      <c r="AZ354" s="36" t="s">
        <v>439</v>
      </c>
      <c r="BA354" s="11" t="s">
        <v>63</v>
      </c>
      <c r="BB354" s="37">
        <v>100020</v>
      </c>
      <c r="BC354" s="33">
        <f>AW354+AX354</f>
        <v>0</v>
      </c>
      <c r="BD354" s="33">
        <f>G354/(100-BE354)*100</f>
        <v>0</v>
      </c>
      <c r="BE354" s="33">
        <v>0</v>
      </c>
      <c r="BF354" s="33">
        <f>K354</f>
        <v>0.112</v>
      </c>
      <c r="BH354" s="33">
        <f>F354*AO354</f>
        <v>0</v>
      </c>
      <c r="BI354" s="33">
        <f>F354*AP354</f>
        <v>0</v>
      </c>
      <c r="BJ354" s="33">
        <f>F354*G354</f>
        <v>0</v>
      </c>
      <c r="BK354" s="36" t="s">
        <v>64</v>
      </c>
      <c r="BL354" s="33">
        <v>97</v>
      </c>
      <c r="BW354" s="33">
        <v>21</v>
      </c>
      <c r="BX354" s="4" t="s">
        <v>532</v>
      </c>
    </row>
    <row r="355" spans="1:76" ht="14.5" x14ac:dyDescent="0.35">
      <c r="A355" s="38"/>
      <c r="C355" s="41" t="s">
        <v>158</v>
      </c>
      <c r="D355" s="40" t="s">
        <v>533</v>
      </c>
      <c r="F355" s="42">
        <v>14</v>
      </c>
      <c r="L355" s="43"/>
    </row>
    <row r="356" spans="1:76" ht="14.5" x14ac:dyDescent="0.35">
      <c r="A356" s="28" t="s">
        <v>51</v>
      </c>
      <c r="B356" s="29" t="s">
        <v>534</v>
      </c>
      <c r="C356" s="111" t="s">
        <v>535</v>
      </c>
      <c r="D356" s="112"/>
      <c r="E356" s="30" t="s">
        <v>3</v>
      </c>
      <c r="F356" s="30" t="s">
        <v>3</v>
      </c>
      <c r="G356" s="31" t="s">
        <v>3</v>
      </c>
      <c r="H356" s="1">
        <f>SUM(H357:H357)</f>
        <v>0</v>
      </c>
      <c r="I356" s="11" t="s">
        <v>51</v>
      </c>
      <c r="J356" s="11" t="s">
        <v>51</v>
      </c>
      <c r="K356" s="1">
        <f>SUM(K357:K357)</f>
        <v>0</v>
      </c>
      <c r="L356" s="32" t="s">
        <v>51</v>
      </c>
      <c r="AI356" s="11" t="s">
        <v>55</v>
      </c>
      <c r="AS356" s="1">
        <f>SUM(AJ357:AJ357)</f>
        <v>0</v>
      </c>
      <c r="AT356" s="1">
        <f>SUM(AK357:AK357)</f>
        <v>0</v>
      </c>
      <c r="AU356" s="1">
        <f>SUM(AL357:AL357)</f>
        <v>0</v>
      </c>
    </row>
    <row r="357" spans="1:76" ht="14.5" x14ac:dyDescent="0.35">
      <c r="A357" s="2" t="s">
        <v>536</v>
      </c>
      <c r="B357" s="3" t="s">
        <v>537</v>
      </c>
      <c r="C357" s="86" t="s">
        <v>538</v>
      </c>
      <c r="D357" s="81"/>
      <c r="E357" s="3" t="s">
        <v>232</v>
      </c>
      <c r="F357" s="33">
        <v>34.710900000000002</v>
      </c>
      <c r="G357" s="34">
        <v>0</v>
      </c>
      <c r="H357" s="33">
        <f>ROUND(F357*G357,2)</f>
        <v>0</v>
      </c>
      <c r="I357" s="33">
        <v>0</v>
      </c>
      <c r="J357" s="33">
        <v>0</v>
      </c>
      <c r="K357" s="33">
        <f>F357*I357</f>
        <v>0</v>
      </c>
      <c r="L357" s="35" t="s">
        <v>60</v>
      </c>
      <c r="Z357" s="33">
        <f>ROUND(IF(AQ357="5",BJ357,0),2)</f>
        <v>0</v>
      </c>
      <c r="AB357" s="33">
        <f>ROUND(IF(AQ357="1",BH357,0),2)</f>
        <v>0</v>
      </c>
      <c r="AC357" s="33">
        <f>ROUND(IF(AQ357="1",BI357,0),2)</f>
        <v>0</v>
      </c>
      <c r="AD357" s="33">
        <f>ROUND(IF(AQ357="7",BH357,0),2)</f>
        <v>0</v>
      </c>
      <c r="AE357" s="33">
        <f>ROUND(IF(AQ357="7",BI357,0),2)</f>
        <v>0</v>
      </c>
      <c r="AF357" s="33">
        <f>ROUND(IF(AQ357="2",BH357,0),2)</f>
        <v>0</v>
      </c>
      <c r="AG357" s="33">
        <f>ROUND(IF(AQ357="2",BI357,0),2)</f>
        <v>0</v>
      </c>
      <c r="AH357" s="33">
        <f>ROUND(IF(AQ357="0",BJ357,0),2)</f>
        <v>0</v>
      </c>
      <c r="AI357" s="11" t="s">
        <v>55</v>
      </c>
      <c r="AJ357" s="33">
        <f>IF(AN357=0,H357,0)</f>
        <v>0</v>
      </c>
      <c r="AK357" s="33">
        <f>IF(AN357=12,H357,0)</f>
        <v>0</v>
      </c>
      <c r="AL357" s="33">
        <f>IF(AN357=21,H357,0)</f>
        <v>0</v>
      </c>
      <c r="AN357" s="33">
        <v>21</v>
      </c>
      <c r="AO357" s="33">
        <f>G357*0</f>
        <v>0</v>
      </c>
      <c r="AP357" s="33">
        <f>G357*(1-0)</f>
        <v>0</v>
      </c>
      <c r="AQ357" s="36" t="s">
        <v>88</v>
      </c>
      <c r="AV357" s="33">
        <f>ROUND(AW357+AX357,2)</f>
        <v>0</v>
      </c>
      <c r="AW357" s="33">
        <f>ROUND(F357*AO357,2)</f>
        <v>0</v>
      </c>
      <c r="AX357" s="33">
        <f>ROUND(F357*AP357,2)</f>
        <v>0</v>
      </c>
      <c r="AY357" s="36" t="s">
        <v>539</v>
      </c>
      <c r="AZ357" s="36" t="s">
        <v>439</v>
      </c>
      <c r="BA357" s="11" t="s">
        <v>63</v>
      </c>
      <c r="BC357" s="33">
        <f>AW357+AX357</f>
        <v>0</v>
      </c>
      <c r="BD357" s="33">
        <f>G357/(100-BE357)*100</f>
        <v>0</v>
      </c>
      <c r="BE357" s="33">
        <v>0</v>
      </c>
      <c r="BF357" s="33">
        <f>K357</f>
        <v>0</v>
      </c>
      <c r="BH357" s="33">
        <f>F357*AO357</f>
        <v>0</v>
      </c>
      <c r="BI357" s="33">
        <f>F357*AP357</f>
        <v>0</v>
      </c>
      <c r="BJ357" s="33">
        <f>F357*G357</f>
        <v>0</v>
      </c>
      <c r="BK357" s="36" t="s">
        <v>64</v>
      </c>
      <c r="BL357" s="33"/>
      <c r="BW357" s="33">
        <v>21</v>
      </c>
      <c r="BX357" s="4" t="s">
        <v>538</v>
      </c>
    </row>
    <row r="358" spans="1:76" ht="14.5" x14ac:dyDescent="0.35">
      <c r="A358" s="28" t="s">
        <v>51</v>
      </c>
      <c r="B358" s="29" t="s">
        <v>540</v>
      </c>
      <c r="C358" s="111" t="s">
        <v>541</v>
      </c>
      <c r="D358" s="112"/>
      <c r="E358" s="30" t="s">
        <v>3</v>
      </c>
      <c r="F358" s="30" t="s">
        <v>3</v>
      </c>
      <c r="G358" s="31" t="s">
        <v>3</v>
      </c>
      <c r="H358" s="1">
        <f>SUM(H359:H466)</f>
        <v>0</v>
      </c>
      <c r="I358" s="11" t="s">
        <v>51</v>
      </c>
      <c r="J358" s="11" t="s">
        <v>51</v>
      </c>
      <c r="K358" s="1">
        <f>SUM(K359:K466)</f>
        <v>0.46240000000000009</v>
      </c>
      <c r="L358" s="32" t="s">
        <v>51</v>
      </c>
      <c r="AI358" s="11" t="s">
        <v>55</v>
      </c>
      <c r="AS358" s="1">
        <f>SUM(AJ359:AJ466)</f>
        <v>0</v>
      </c>
      <c r="AT358" s="1">
        <f>SUM(AK359:AK466)</f>
        <v>0</v>
      </c>
      <c r="AU358" s="1">
        <f>SUM(AL359:AL466)</f>
        <v>0</v>
      </c>
    </row>
    <row r="359" spans="1:76" ht="14.5" x14ac:dyDescent="0.35">
      <c r="A359" s="2" t="s">
        <v>542</v>
      </c>
      <c r="B359" s="3" t="s">
        <v>543</v>
      </c>
      <c r="C359" s="86" t="s">
        <v>544</v>
      </c>
      <c r="D359" s="81"/>
      <c r="E359" s="3" t="s">
        <v>115</v>
      </c>
      <c r="F359" s="33">
        <v>393.6</v>
      </c>
      <c r="G359" s="34">
        <v>0</v>
      </c>
      <c r="H359" s="33">
        <f>ROUND(F359*G359,2)</f>
        <v>0</v>
      </c>
      <c r="I359" s="33">
        <v>0</v>
      </c>
      <c r="J359" s="33">
        <v>0</v>
      </c>
      <c r="K359" s="33">
        <f>F359*I359</f>
        <v>0</v>
      </c>
      <c r="L359" s="35" t="s">
        <v>60</v>
      </c>
      <c r="Z359" s="33">
        <f>ROUND(IF(AQ359="5",BJ359,0),2)</f>
        <v>0</v>
      </c>
      <c r="AB359" s="33">
        <f>ROUND(IF(AQ359="1",BH359,0),2)</f>
        <v>0</v>
      </c>
      <c r="AC359" s="33">
        <f>ROUND(IF(AQ359="1",BI359,0),2)</f>
        <v>0</v>
      </c>
      <c r="AD359" s="33">
        <f>ROUND(IF(AQ359="7",BH359,0),2)</f>
        <v>0</v>
      </c>
      <c r="AE359" s="33">
        <f>ROUND(IF(AQ359="7",BI359,0),2)</f>
        <v>0</v>
      </c>
      <c r="AF359" s="33">
        <f>ROUND(IF(AQ359="2",BH359,0),2)</f>
        <v>0</v>
      </c>
      <c r="AG359" s="33">
        <f>ROUND(IF(AQ359="2",BI359,0),2)</f>
        <v>0</v>
      </c>
      <c r="AH359" s="33">
        <f>ROUND(IF(AQ359="0",BJ359,0),2)</f>
        <v>0</v>
      </c>
      <c r="AI359" s="11" t="s">
        <v>55</v>
      </c>
      <c r="AJ359" s="33">
        <f>IF(AN359=0,H359,0)</f>
        <v>0</v>
      </c>
      <c r="AK359" s="33">
        <f>IF(AN359=12,H359,0)</f>
        <v>0</v>
      </c>
      <c r="AL359" s="33">
        <f>IF(AN359=21,H359,0)</f>
        <v>0</v>
      </c>
      <c r="AN359" s="33">
        <v>21</v>
      </c>
      <c r="AO359" s="33">
        <f>G359*0</f>
        <v>0</v>
      </c>
      <c r="AP359" s="33">
        <f>G359*(1-0)</f>
        <v>0</v>
      </c>
      <c r="AQ359" s="36" t="s">
        <v>73</v>
      </c>
      <c r="AV359" s="33">
        <f>ROUND(AW359+AX359,2)</f>
        <v>0</v>
      </c>
      <c r="AW359" s="33">
        <f>ROUND(F359*AO359,2)</f>
        <v>0</v>
      </c>
      <c r="AX359" s="33">
        <f>ROUND(F359*AP359,2)</f>
        <v>0</v>
      </c>
      <c r="AY359" s="36" t="s">
        <v>545</v>
      </c>
      <c r="AZ359" s="36" t="s">
        <v>439</v>
      </c>
      <c r="BA359" s="11" t="s">
        <v>63</v>
      </c>
      <c r="BB359" s="37">
        <v>100012</v>
      </c>
      <c r="BC359" s="33">
        <f>AW359+AX359</f>
        <v>0</v>
      </c>
      <c r="BD359" s="33">
        <f>G359/(100-BE359)*100</f>
        <v>0</v>
      </c>
      <c r="BE359" s="33">
        <v>0</v>
      </c>
      <c r="BF359" s="33">
        <f>K359</f>
        <v>0</v>
      </c>
      <c r="BH359" s="33">
        <f>F359*AO359</f>
        <v>0</v>
      </c>
      <c r="BI359" s="33">
        <f>F359*AP359</f>
        <v>0</v>
      </c>
      <c r="BJ359" s="33">
        <f>F359*G359</f>
        <v>0</v>
      </c>
      <c r="BK359" s="36" t="s">
        <v>64</v>
      </c>
      <c r="BL359" s="33"/>
      <c r="BW359" s="33">
        <v>21</v>
      </c>
      <c r="BX359" s="4" t="s">
        <v>544</v>
      </c>
    </row>
    <row r="360" spans="1:76" ht="14.5" x14ac:dyDescent="0.35">
      <c r="A360" s="38"/>
      <c r="C360" s="41" t="s">
        <v>546</v>
      </c>
      <c r="D360" s="40" t="s">
        <v>106</v>
      </c>
      <c r="F360" s="42">
        <v>98.4</v>
      </c>
      <c r="L360" s="43"/>
    </row>
    <row r="361" spans="1:76" ht="14.5" x14ac:dyDescent="0.35">
      <c r="A361" s="38"/>
      <c r="C361" s="41" t="s">
        <v>546</v>
      </c>
      <c r="D361" s="40" t="s">
        <v>107</v>
      </c>
      <c r="F361" s="42">
        <v>98.4</v>
      </c>
      <c r="L361" s="43"/>
    </row>
    <row r="362" spans="1:76" ht="14.5" x14ac:dyDescent="0.35">
      <c r="A362" s="38"/>
      <c r="C362" s="41" t="s">
        <v>546</v>
      </c>
      <c r="D362" s="40" t="s">
        <v>108</v>
      </c>
      <c r="F362" s="42">
        <v>98.4</v>
      </c>
      <c r="L362" s="43"/>
    </row>
    <row r="363" spans="1:76" ht="14.5" x14ac:dyDescent="0.35">
      <c r="A363" s="38"/>
      <c r="C363" s="41" t="s">
        <v>546</v>
      </c>
      <c r="D363" s="40" t="s">
        <v>109</v>
      </c>
      <c r="F363" s="42">
        <v>98.4</v>
      </c>
      <c r="L363" s="43"/>
    </row>
    <row r="364" spans="1:76" ht="14.5" x14ac:dyDescent="0.35">
      <c r="A364" s="44" t="s">
        <v>547</v>
      </c>
      <c r="B364" s="45" t="s">
        <v>548</v>
      </c>
      <c r="C364" s="113" t="s">
        <v>549</v>
      </c>
      <c r="D364" s="114"/>
      <c r="E364" s="45" t="s">
        <v>115</v>
      </c>
      <c r="F364" s="47">
        <v>394</v>
      </c>
      <c r="G364" s="48">
        <v>0</v>
      </c>
      <c r="H364" s="47">
        <f>ROUND(F364*G364,2)</f>
        <v>0</v>
      </c>
      <c r="I364" s="47">
        <v>1E-3</v>
      </c>
      <c r="J364" s="47">
        <v>0</v>
      </c>
      <c r="K364" s="47">
        <f>F364*I364</f>
        <v>0.39400000000000002</v>
      </c>
      <c r="L364" s="49" t="s">
        <v>224</v>
      </c>
      <c r="Z364" s="33">
        <f>ROUND(IF(AQ364="5",BJ364,0),2)</f>
        <v>0</v>
      </c>
      <c r="AB364" s="33">
        <f>ROUND(IF(AQ364="1",BH364,0),2)</f>
        <v>0</v>
      </c>
      <c r="AC364" s="33">
        <f>ROUND(IF(AQ364="1",BI364,0),2)</f>
        <v>0</v>
      </c>
      <c r="AD364" s="33">
        <f>ROUND(IF(AQ364="7",BH364,0),2)</f>
        <v>0</v>
      </c>
      <c r="AE364" s="33">
        <f>ROUND(IF(AQ364="7",BI364,0),2)</f>
        <v>0</v>
      </c>
      <c r="AF364" s="33">
        <f>ROUND(IF(AQ364="2",BH364,0),2)</f>
        <v>0</v>
      </c>
      <c r="AG364" s="33">
        <f>ROUND(IF(AQ364="2",BI364,0),2)</f>
        <v>0</v>
      </c>
      <c r="AH364" s="33">
        <f>ROUND(IF(AQ364="0",BJ364,0),2)</f>
        <v>0</v>
      </c>
      <c r="AI364" s="11" t="s">
        <v>55</v>
      </c>
      <c r="AJ364" s="47">
        <f>IF(AN364=0,H364,0)</f>
        <v>0</v>
      </c>
      <c r="AK364" s="47">
        <f>IF(AN364=12,H364,0)</f>
        <v>0</v>
      </c>
      <c r="AL364" s="47">
        <f>IF(AN364=21,H364,0)</f>
        <v>0</v>
      </c>
      <c r="AN364" s="33">
        <v>21</v>
      </c>
      <c r="AO364" s="33">
        <f>G364*1</f>
        <v>0</v>
      </c>
      <c r="AP364" s="33">
        <f>G364*(1-1)</f>
        <v>0</v>
      </c>
      <c r="AQ364" s="50" t="s">
        <v>73</v>
      </c>
      <c r="AV364" s="33">
        <f>ROUND(AW364+AX364,2)</f>
        <v>0</v>
      </c>
      <c r="AW364" s="33">
        <f>ROUND(F364*AO364,2)</f>
        <v>0</v>
      </c>
      <c r="AX364" s="33">
        <f>ROUND(F364*AP364,2)</f>
        <v>0</v>
      </c>
      <c r="AY364" s="36" t="s">
        <v>545</v>
      </c>
      <c r="AZ364" s="36" t="s">
        <v>439</v>
      </c>
      <c r="BA364" s="11" t="s">
        <v>63</v>
      </c>
      <c r="BC364" s="33">
        <f>AW364+AX364</f>
        <v>0</v>
      </c>
      <c r="BD364" s="33">
        <f>G364/(100-BE364)*100</f>
        <v>0</v>
      </c>
      <c r="BE364" s="33">
        <v>0</v>
      </c>
      <c r="BF364" s="33">
        <f>K364</f>
        <v>0.39400000000000002</v>
      </c>
      <c r="BH364" s="47">
        <f>F364*AO364</f>
        <v>0</v>
      </c>
      <c r="BI364" s="47">
        <f>F364*AP364</f>
        <v>0</v>
      </c>
      <c r="BJ364" s="47">
        <f>F364*G364</f>
        <v>0</v>
      </c>
      <c r="BK364" s="50" t="s">
        <v>95</v>
      </c>
      <c r="BL364" s="33"/>
      <c r="BW364" s="33">
        <v>21</v>
      </c>
      <c r="BX364" s="46" t="s">
        <v>549</v>
      </c>
    </row>
    <row r="365" spans="1:76" ht="14.5" x14ac:dyDescent="0.35">
      <c r="A365" s="38"/>
      <c r="C365" s="41" t="s">
        <v>550</v>
      </c>
      <c r="D365" s="40" t="s">
        <v>51</v>
      </c>
      <c r="F365" s="42">
        <v>394</v>
      </c>
      <c r="L365" s="43"/>
    </row>
    <row r="366" spans="1:76" ht="14.5" x14ac:dyDescent="0.35">
      <c r="A366" s="2" t="s">
        <v>551</v>
      </c>
      <c r="B366" s="3" t="s">
        <v>552</v>
      </c>
      <c r="C366" s="86" t="s">
        <v>553</v>
      </c>
      <c r="D366" s="81"/>
      <c r="E366" s="3" t="s">
        <v>91</v>
      </c>
      <c r="F366" s="33">
        <v>8</v>
      </c>
      <c r="G366" s="34">
        <v>0</v>
      </c>
      <c r="H366" s="33">
        <f>ROUND(F366*G366,2)</f>
        <v>0</v>
      </c>
      <c r="I366" s="33">
        <v>0</v>
      </c>
      <c r="J366" s="33">
        <v>0</v>
      </c>
      <c r="K366" s="33">
        <f>F366*I366</f>
        <v>0</v>
      </c>
      <c r="L366" s="35" t="s">
        <v>60</v>
      </c>
      <c r="Z366" s="33">
        <f>ROUND(IF(AQ366="5",BJ366,0),2)</f>
        <v>0</v>
      </c>
      <c r="AB366" s="33">
        <f>ROUND(IF(AQ366="1",BH366,0),2)</f>
        <v>0</v>
      </c>
      <c r="AC366" s="33">
        <f>ROUND(IF(AQ366="1",BI366,0),2)</f>
        <v>0</v>
      </c>
      <c r="AD366" s="33">
        <f>ROUND(IF(AQ366="7",BH366,0),2)</f>
        <v>0</v>
      </c>
      <c r="AE366" s="33">
        <f>ROUND(IF(AQ366="7",BI366,0),2)</f>
        <v>0</v>
      </c>
      <c r="AF366" s="33">
        <f>ROUND(IF(AQ366="2",BH366,0),2)</f>
        <v>0</v>
      </c>
      <c r="AG366" s="33">
        <f>ROUND(IF(AQ366="2",BI366,0),2)</f>
        <v>0</v>
      </c>
      <c r="AH366" s="33">
        <f>ROUND(IF(AQ366="0",BJ366,0),2)</f>
        <v>0</v>
      </c>
      <c r="AI366" s="11" t="s">
        <v>55</v>
      </c>
      <c r="AJ366" s="33">
        <f>IF(AN366=0,H366,0)</f>
        <v>0</v>
      </c>
      <c r="AK366" s="33">
        <f>IF(AN366=12,H366,0)</f>
        <v>0</v>
      </c>
      <c r="AL366" s="33">
        <f>IF(AN366=21,H366,0)</f>
        <v>0</v>
      </c>
      <c r="AN366" s="33">
        <v>21</v>
      </c>
      <c r="AO366" s="33">
        <f>G366*0</f>
        <v>0</v>
      </c>
      <c r="AP366" s="33">
        <f>G366*(1-0)</f>
        <v>0</v>
      </c>
      <c r="AQ366" s="36" t="s">
        <v>73</v>
      </c>
      <c r="AV366" s="33">
        <f>ROUND(AW366+AX366,2)</f>
        <v>0</v>
      </c>
      <c r="AW366" s="33">
        <f>ROUND(F366*AO366,2)</f>
        <v>0</v>
      </c>
      <c r="AX366" s="33">
        <f>ROUND(F366*AP366,2)</f>
        <v>0</v>
      </c>
      <c r="AY366" s="36" t="s">
        <v>545</v>
      </c>
      <c r="AZ366" s="36" t="s">
        <v>439</v>
      </c>
      <c r="BA366" s="11" t="s">
        <v>63</v>
      </c>
      <c r="BB366" s="37">
        <v>100012</v>
      </c>
      <c r="BC366" s="33">
        <f>AW366+AX366</f>
        <v>0</v>
      </c>
      <c r="BD366" s="33">
        <f>G366/(100-BE366)*100</f>
        <v>0</v>
      </c>
      <c r="BE366" s="33">
        <v>0</v>
      </c>
      <c r="BF366" s="33">
        <f>K366</f>
        <v>0</v>
      </c>
      <c r="BH366" s="33">
        <f>F366*AO366</f>
        <v>0</v>
      </c>
      <c r="BI366" s="33">
        <f>F366*AP366</f>
        <v>0</v>
      </c>
      <c r="BJ366" s="33">
        <f>F366*G366</f>
        <v>0</v>
      </c>
      <c r="BK366" s="36" t="s">
        <v>64</v>
      </c>
      <c r="BL366" s="33"/>
      <c r="BW366" s="33">
        <v>21</v>
      </c>
      <c r="BX366" s="4" t="s">
        <v>553</v>
      </c>
    </row>
    <row r="367" spans="1:76" ht="14.5" x14ac:dyDescent="0.35">
      <c r="A367" s="38"/>
      <c r="C367" s="41" t="s">
        <v>554</v>
      </c>
      <c r="D367" s="40" t="s">
        <v>555</v>
      </c>
      <c r="F367" s="42">
        <v>8</v>
      </c>
      <c r="L367" s="43"/>
    </row>
    <row r="368" spans="1:76" ht="14.5" x14ac:dyDescent="0.35">
      <c r="A368" s="2" t="s">
        <v>556</v>
      </c>
      <c r="B368" s="3" t="s">
        <v>557</v>
      </c>
      <c r="C368" s="86" t="s">
        <v>558</v>
      </c>
      <c r="D368" s="81"/>
      <c r="E368" s="3" t="s">
        <v>91</v>
      </c>
      <c r="F368" s="33">
        <v>8</v>
      </c>
      <c r="G368" s="34">
        <v>0</v>
      </c>
      <c r="H368" s="33">
        <f>ROUND(F368*G368,2)</f>
        <v>0</v>
      </c>
      <c r="I368" s="33">
        <v>0</v>
      </c>
      <c r="J368" s="33">
        <v>0</v>
      </c>
      <c r="K368" s="33">
        <f>F368*I368</f>
        <v>0</v>
      </c>
      <c r="L368" s="35" t="s">
        <v>60</v>
      </c>
      <c r="Z368" s="33">
        <f>ROUND(IF(AQ368="5",BJ368,0),2)</f>
        <v>0</v>
      </c>
      <c r="AB368" s="33">
        <f>ROUND(IF(AQ368="1",BH368,0),2)</f>
        <v>0</v>
      </c>
      <c r="AC368" s="33">
        <f>ROUND(IF(AQ368="1",BI368,0),2)</f>
        <v>0</v>
      </c>
      <c r="AD368" s="33">
        <f>ROUND(IF(AQ368="7",BH368,0),2)</f>
        <v>0</v>
      </c>
      <c r="AE368" s="33">
        <f>ROUND(IF(AQ368="7",BI368,0),2)</f>
        <v>0</v>
      </c>
      <c r="AF368" s="33">
        <f>ROUND(IF(AQ368="2",BH368,0),2)</f>
        <v>0</v>
      </c>
      <c r="AG368" s="33">
        <f>ROUND(IF(AQ368="2",BI368,0),2)</f>
        <v>0</v>
      </c>
      <c r="AH368" s="33">
        <f>ROUND(IF(AQ368="0",BJ368,0),2)</f>
        <v>0</v>
      </c>
      <c r="AI368" s="11" t="s">
        <v>55</v>
      </c>
      <c r="AJ368" s="33">
        <f>IF(AN368=0,H368,0)</f>
        <v>0</v>
      </c>
      <c r="AK368" s="33">
        <f>IF(AN368=12,H368,0)</f>
        <v>0</v>
      </c>
      <c r="AL368" s="33">
        <f>IF(AN368=21,H368,0)</f>
        <v>0</v>
      </c>
      <c r="AN368" s="33">
        <v>21</v>
      </c>
      <c r="AO368" s="33">
        <f>G368*0</f>
        <v>0</v>
      </c>
      <c r="AP368" s="33">
        <f>G368*(1-0)</f>
        <v>0</v>
      </c>
      <c r="AQ368" s="36" t="s">
        <v>73</v>
      </c>
      <c r="AV368" s="33">
        <f>ROUND(AW368+AX368,2)</f>
        <v>0</v>
      </c>
      <c r="AW368" s="33">
        <f>ROUND(F368*AO368,2)</f>
        <v>0</v>
      </c>
      <c r="AX368" s="33">
        <f>ROUND(F368*AP368,2)</f>
        <v>0</v>
      </c>
      <c r="AY368" s="36" t="s">
        <v>545</v>
      </c>
      <c r="AZ368" s="36" t="s">
        <v>439</v>
      </c>
      <c r="BA368" s="11" t="s">
        <v>63</v>
      </c>
      <c r="BB368" s="37">
        <v>100012</v>
      </c>
      <c r="BC368" s="33">
        <f>AW368+AX368</f>
        <v>0</v>
      </c>
      <c r="BD368" s="33">
        <f>G368/(100-BE368)*100</f>
        <v>0</v>
      </c>
      <c r="BE368" s="33">
        <v>0</v>
      </c>
      <c r="BF368" s="33">
        <f>K368</f>
        <v>0</v>
      </c>
      <c r="BH368" s="33">
        <f>F368*AO368</f>
        <v>0</v>
      </c>
      <c r="BI368" s="33">
        <f>F368*AP368</f>
        <v>0</v>
      </c>
      <c r="BJ368" s="33">
        <f>F368*G368</f>
        <v>0</v>
      </c>
      <c r="BK368" s="36" t="s">
        <v>64</v>
      </c>
      <c r="BL368" s="33"/>
      <c r="BW368" s="33">
        <v>21</v>
      </c>
      <c r="BX368" s="4" t="s">
        <v>558</v>
      </c>
    </row>
    <row r="369" spans="1:76" ht="14.5" x14ac:dyDescent="0.35">
      <c r="A369" s="38"/>
      <c r="C369" s="41" t="s">
        <v>554</v>
      </c>
      <c r="D369" s="40" t="s">
        <v>559</v>
      </c>
      <c r="F369" s="42">
        <v>8</v>
      </c>
      <c r="L369" s="43"/>
    </row>
    <row r="370" spans="1:76" ht="14.5" x14ac:dyDescent="0.35">
      <c r="A370" s="2" t="s">
        <v>560</v>
      </c>
      <c r="B370" s="3" t="s">
        <v>561</v>
      </c>
      <c r="C370" s="86" t="s">
        <v>562</v>
      </c>
      <c r="D370" s="81"/>
      <c r="E370" s="3" t="s">
        <v>115</v>
      </c>
      <c r="F370" s="33">
        <v>280</v>
      </c>
      <c r="G370" s="34">
        <v>0</v>
      </c>
      <c r="H370" s="33">
        <f>ROUND(F370*G370,2)</f>
        <v>0</v>
      </c>
      <c r="I370" s="33">
        <v>0</v>
      </c>
      <c r="J370" s="33">
        <v>0</v>
      </c>
      <c r="K370" s="33">
        <f>F370*I370</f>
        <v>0</v>
      </c>
      <c r="L370" s="35" t="s">
        <v>60</v>
      </c>
      <c r="Z370" s="33">
        <f>ROUND(IF(AQ370="5",BJ370,0),2)</f>
        <v>0</v>
      </c>
      <c r="AB370" s="33">
        <f>ROUND(IF(AQ370="1",BH370,0),2)</f>
        <v>0</v>
      </c>
      <c r="AC370" s="33">
        <f>ROUND(IF(AQ370="1",BI370,0),2)</f>
        <v>0</v>
      </c>
      <c r="AD370" s="33">
        <f>ROUND(IF(AQ370="7",BH370,0),2)</f>
        <v>0</v>
      </c>
      <c r="AE370" s="33">
        <f>ROUND(IF(AQ370="7",BI370,0),2)</f>
        <v>0</v>
      </c>
      <c r="AF370" s="33">
        <f>ROUND(IF(AQ370="2",BH370,0),2)</f>
        <v>0</v>
      </c>
      <c r="AG370" s="33">
        <f>ROUND(IF(AQ370="2",BI370,0),2)</f>
        <v>0</v>
      </c>
      <c r="AH370" s="33">
        <f>ROUND(IF(AQ370="0",BJ370,0),2)</f>
        <v>0</v>
      </c>
      <c r="AI370" s="11" t="s">
        <v>55</v>
      </c>
      <c r="AJ370" s="33">
        <f>IF(AN370=0,H370,0)</f>
        <v>0</v>
      </c>
      <c r="AK370" s="33">
        <f>IF(AN370=12,H370,0)</f>
        <v>0</v>
      </c>
      <c r="AL370" s="33">
        <f>IF(AN370=21,H370,0)</f>
        <v>0</v>
      </c>
      <c r="AN370" s="33">
        <v>21</v>
      </c>
      <c r="AO370" s="33">
        <f>G370*0</f>
        <v>0</v>
      </c>
      <c r="AP370" s="33">
        <f>G370*(1-0)</f>
        <v>0</v>
      </c>
      <c r="AQ370" s="36" t="s">
        <v>73</v>
      </c>
      <c r="AV370" s="33">
        <f>ROUND(AW370+AX370,2)</f>
        <v>0</v>
      </c>
      <c r="AW370" s="33">
        <f>ROUND(F370*AO370,2)</f>
        <v>0</v>
      </c>
      <c r="AX370" s="33">
        <f>ROUND(F370*AP370,2)</f>
        <v>0</v>
      </c>
      <c r="AY370" s="36" t="s">
        <v>545</v>
      </c>
      <c r="AZ370" s="36" t="s">
        <v>439</v>
      </c>
      <c r="BA370" s="11" t="s">
        <v>63</v>
      </c>
      <c r="BB370" s="37">
        <v>100012</v>
      </c>
      <c r="BC370" s="33">
        <f>AW370+AX370</f>
        <v>0</v>
      </c>
      <c r="BD370" s="33">
        <f>G370/(100-BE370)*100</f>
        <v>0</v>
      </c>
      <c r="BE370" s="33">
        <v>0</v>
      </c>
      <c r="BF370" s="33">
        <f>K370</f>
        <v>0</v>
      </c>
      <c r="BH370" s="33">
        <f>F370*AO370</f>
        <v>0</v>
      </c>
      <c r="BI370" s="33">
        <f>F370*AP370</f>
        <v>0</v>
      </c>
      <c r="BJ370" s="33">
        <f>F370*G370</f>
        <v>0</v>
      </c>
      <c r="BK370" s="36" t="s">
        <v>64</v>
      </c>
      <c r="BL370" s="33"/>
      <c r="BW370" s="33">
        <v>21</v>
      </c>
      <c r="BX370" s="4" t="s">
        <v>562</v>
      </c>
    </row>
    <row r="371" spans="1:76" ht="14.5" x14ac:dyDescent="0.35">
      <c r="A371" s="38"/>
      <c r="C371" s="41" t="s">
        <v>563</v>
      </c>
      <c r="D371" s="40" t="s">
        <v>106</v>
      </c>
      <c r="F371" s="42">
        <v>70</v>
      </c>
      <c r="L371" s="43"/>
    </row>
    <row r="372" spans="1:76" ht="14.5" x14ac:dyDescent="0.35">
      <c r="A372" s="38"/>
      <c r="C372" s="41" t="s">
        <v>563</v>
      </c>
      <c r="D372" s="40" t="s">
        <v>107</v>
      </c>
      <c r="F372" s="42">
        <v>70</v>
      </c>
      <c r="L372" s="43"/>
    </row>
    <row r="373" spans="1:76" ht="14.5" x14ac:dyDescent="0.35">
      <c r="A373" s="38"/>
      <c r="C373" s="41" t="s">
        <v>563</v>
      </c>
      <c r="D373" s="40" t="s">
        <v>108</v>
      </c>
      <c r="F373" s="42">
        <v>70</v>
      </c>
      <c r="L373" s="43"/>
    </row>
    <row r="374" spans="1:76" ht="14.5" x14ac:dyDescent="0.35">
      <c r="A374" s="38"/>
      <c r="C374" s="41" t="s">
        <v>563</v>
      </c>
      <c r="D374" s="40" t="s">
        <v>109</v>
      </c>
      <c r="F374" s="42">
        <v>70</v>
      </c>
      <c r="L374" s="43"/>
    </row>
    <row r="375" spans="1:76" ht="14.5" x14ac:dyDescent="0.35">
      <c r="A375" s="2" t="s">
        <v>564</v>
      </c>
      <c r="B375" s="3" t="s">
        <v>565</v>
      </c>
      <c r="C375" s="86" t="s">
        <v>566</v>
      </c>
      <c r="D375" s="81"/>
      <c r="E375" s="3" t="s">
        <v>91</v>
      </c>
      <c r="F375" s="33">
        <v>3</v>
      </c>
      <c r="G375" s="34">
        <v>0</v>
      </c>
      <c r="H375" s="33">
        <f>ROUND(F375*G375,2)</f>
        <v>0</v>
      </c>
      <c r="I375" s="33">
        <v>0</v>
      </c>
      <c r="J375" s="33">
        <v>0</v>
      </c>
      <c r="K375" s="33">
        <f>F375*I375</f>
        <v>0</v>
      </c>
      <c r="L375" s="35" t="s">
        <v>60</v>
      </c>
      <c r="Z375" s="33">
        <f>ROUND(IF(AQ375="5",BJ375,0),2)</f>
        <v>0</v>
      </c>
      <c r="AB375" s="33">
        <f>ROUND(IF(AQ375="1",BH375,0),2)</f>
        <v>0</v>
      </c>
      <c r="AC375" s="33">
        <f>ROUND(IF(AQ375="1",BI375,0),2)</f>
        <v>0</v>
      </c>
      <c r="AD375" s="33">
        <f>ROUND(IF(AQ375="7",BH375,0),2)</f>
        <v>0</v>
      </c>
      <c r="AE375" s="33">
        <f>ROUND(IF(AQ375="7",BI375,0),2)</f>
        <v>0</v>
      </c>
      <c r="AF375" s="33">
        <f>ROUND(IF(AQ375="2",BH375,0),2)</f>
        <v>0</v>
      </c>
      <c r="AG375" s="33">
        <f>ROUND(IF(AQ375="2",BI375,0),2)</f>
        <v>0</v>
      </c>
      <c r="AH375" s="33">
        <f>ROUND(IF(AQ375="0",BJ375,0),2)</f>
        <v>0</v>
      </c>
      <c r="AI375" s="11" t="s">
        <v>55</v>
      </c>
      <c r="AJ375" s="33">
        <f>IF(AN375=0,H375,0)</f>
        <v>0</v>
      </c>
      <c r="AK375" s="33">
        <f>IF(AN375=12,H375,0)</f>
        <v>0</v>
      </c>
      <c r="AL375" s="33">
        <f>IF(AN375=21,H375,0)</f>
        <v>0</v>
      </c>
      <c r="AN375" s="33">
        <v>21</v>
      </c>
      <c r="AO375" s="33">
        <f>G375*0</f>
        <v>0</v>
      </c>
      <c r="AP375" s="33">
        <f>G375*(1-0)</f>
        <v>0</v>
      </c>
      <c r="AQ375" s="36" t="s">
        <v>73</v>
      </c>
      <c r="AV375" s="33">
        <f>ROUND(AW375+AX375,2)</f>
        <v>0</v>
      </c>
      <c r="AW375" s="33">
        <f>ROUND(F375*AO375,2)</f>
        <v>0</v>
      </c>
      <c r="AX375" s="33">
        <f>ROUND(F375*AP375,2)</f>
        <v>0</v>
      </c>
      <c r="AY375" s="36" t="s">
        <v>545</v>
      </c>
      <c r="AZ375" s="36" t="s">
        <v>439</v>
      </c>
      <c r="BA375" s="11" t="s">
        <v>63</v>
      </c>
      <c r="BB375" s="37">
        <v>100012</v>
      </c>
      <c r="BC375" s="33">
        <f>AW375+AX375</f>
        <v>0</v>
      </c>
      <c r="BD375" s="33">
        <f>G375/(100-BE375)*100</f>
        <v>0</v>
      </c>
      <c r="BE375" s="33">
        <v>0</v>
      </c>
      <c r="BF375" s="33">
        <f>K375</f>
        <v>0</v>
      </c>
      <c r="BH375" s="33">
        <f>F375*AO375</f>
        <v>0</v>
      </c>
      <c r="BI375" s="33">
        <f>F375*AP375</f>
        <v>0</v>
      </c>
      <c r="BJ375" s="33">
        <f>F375*G375</f>
        <v>0</v>
      </c>
      <c r="BK375" s="36" t="s">
        <v>64</v>
      </c>
      <c r="BL375" s="33"/>
      <c r="BW375" s="33">
        <v>21</v>
      </c>
      <c r="BX375" s="4" t="s">
        <v>566</v>
      </c>
    </row>
    <row r="376" spans="1:76" ht="13.5" customHeight="1" x14ac:dyDescent="0.35">
      <c r="A376" s="38"/>
      <c r="B376" s="39" t="s">
        <v>65</v>
      </c>
      <c r="C376" s="100" t="s">
        <v>567</v>
      </c>
      <c r="D376" s="101"/>
      <c r="E376" s="101"/>
      <c r="F376" s="101"/>
      <c r="G376" s="102"/>
      <c r="H376" s="101"/>
      <c r="I376" s="101"/>
      <c r="J376" s="101"/>
      <c r="K376" s="101"/>
      <c r="L376" s="103"/>
    </row>
    <row r="377" spans="1:76" ht="14.5" x14ac:dyDescent="0.35">
      <c r="A377" s="38"/>
      <c r="C377" s="41" t="s">
        <v>56</v>
      </c>
      <c r="D377" s="40" t="s">
        <v>106</v>
      </c>
      <c r="F377" s="42">
        <v>1</v>
      </c>
      <c r="L377" s="43"/>
    </row>
    <row r="378" spans="1:76" ht="14.5" x14ac:dyDescent="0.35">
      <c r="A378" s="38"/>
      <c r="C378" s="41" t="s">
        <v>56</v>
      </c>
      <c r="D378" s="40" t="s">
        <v>107</v>
      </c>
      <c r="F378" s="42">
        <v>1</v>
      </c>
      <c r="L378" s="43"/>
    </row>
    <row r="379" spans="1:76" ht="14.5" x14ac:dyDescent="0.35">
      <c r="A379" s="38"/>
      <c r="C379" s="41" t="s">
        <v>56</v>
      </c>
      <c r="D379" s="40" t="s">
        <v>108</v>
      </c>
      <c r="F379" s="42">
        <v>1</v>
      </c>
      <c r="L379" s="43"/>
    </row>
    <row r="380" spans="1:76" ht="14.5" x14ac:dyDescent="0.35">
      <c r="A380" s="44" t="s">
        <v>446</v>
      </c>
      <c r="B380" s="45" t="s">
        <v>568</v>
      </c>
      <c r="C380" s="113" t="s">
        <v>569</v>
      </c>
      <c r="D380" s="114"/>
      <c r="E380" s="45" t="s">
        <v>91</v>
      </c>
      <c r="F380" s="47">
        <v>3</v>
      </c>
      <c r="G380" s="48">
        <v>0</v>
      </c>
      <c r="H380" s="47">
        <f>ROUND(F380*G380,2)</f>
        <v>0</v>
      </c>
      <c r="I380" s="47">
        <v>2E-3</v>
      </c>
      <c r="J380" s="47">
        <v>0</v>
      </c>
      <c r="K380" s="47">
        <f>F380*I380</f>
        <v>6.0000000000000001E-3</v>
      </c>
      <c r="L380" s="49" t="s">
        <v>224</v>
      </c>
      <c r="Z380" s="33">
        <f>ROUND(IF(AQ380="5",BJ380,0),2)</f>
        <v>0</v>
      </c>
      <c r="AB380" s="33">
        <f>ROUND(IF(AQ380="1",BH380,0),2)</f>
        <v>0</v>
      </c>
      <c r="AC380" s="33">
        <f>ROUND(IF(AQ380="1",BI380,0),2)</f>
        <v>0</v>
      </c>
      <c r="AD380" s="33">
        <f>ROUND(IF(AQ380="7",BH380,0),2)</f>
        <v>0</v>
      </c>
      <c r="AE380" s="33">
        <f>ROUND(IF(AQ380="7",BI380,0),2)</f>
        <v>0</v>
      </c>
      <c r="AF380" s="33">
        <f>ROUND(IF(AQ380="2",BH380,0),2)</f>
        <v>0</v>
      </c>
      <c r="AG380" s="33">
        <f>ROUND(IF(AQ380="2",BI380,0),2)</f>
        <v>0</v>
      </c>
      <c r="AH380" s="33">
        <f>ROUND(IF(AQ380="0",BJ380,0),2)</f>
        <v>0</v>
      </c>
      <c r="AI380" s="11" t="s">
        <v>55</v>
      </c>
      <c r="AJ380" s="47">
        <f>IF(AN380=0,H380,0)</f>
        <v>0</v>
      </c>
      <c r="AK380" s="47">
        <f>IF(AN380=12,H380,0)</f>
        <v>0</v>
      </c>
      <c r="AL380" s="47">
        <f>IF(AN380=21,H380,0)</f>
        <v>0</v>
      </c>
      <c r="AN380" s="33">
        <v>21</v>
      </c>
      <c r="AO380" s="33">
        <f>G380*1</f>
        <v>0</v>
      </c>
      <c r="AP380" s="33">
        <f>G380*(1-1)</f>
        <v>0</v>
      </c>
      <c r="AQ380" s="50" t="s">
        <v>73</v>
      </c>
      <c r="AV380" s="33">
        <f>ROUND(AW380+AX380,2)</f>
        <v>0</v>
      </c>
      <c r="AW380" s="33">
        <f>ROUND(F380*AO380,2)</f>
        <v>0</v>
      </c>
      <c r="AX380" s="33">
        <f>ROUND(F380*AP380,2)</f>
        <v>0</v>
      </c>
      <c r="AY380" s="36" t="s">
        <v>545</v>
      </c>
      <c r="AZ380" s="36" t="s">
        <v>439</v>
      </c>
      <c r="BA380" s="11" t="s">
        <v>63</v>
      </c>
      <c r="BC380" s="33">
        <f>AW380+AX380</f>
        <v>0</v>
      </c>
      <c r="BD380" s="33">
        <f>G380/(100-BE380)*100</f>
        <v>0</v>
      </c>
      <c r="BE380" s="33">
        <v>0</v>
      </c>
      <c r="BF380" s="33">
        <f>K380</f>
        <v>6.0000000000000001E-3</v>
      </c>
      <c r="BH380" s="47">
        <f>F380*AO380</f>
        <v>0</v>
      </c>
      <c r="BI380" s="47">
        <f>F380*AP380</f>
        <v>0</v>
      </c>
      <c r="BJ380" s="47">
        <f>F380*G380</f>
        <v>0</v>
      </c>
      <c r="BK380" s="50" t="s">
        <v>95</v>
      </c>
      <c r="BL380" s="33"/>
      <c r="BW380" s="33">
        <v>21</v>
      </c>
      <c r="BX380" s="46" t="s">
        <v>569</v>
      </c>
    </row>
    <row r="381" spans="1:76" ht="14.5" x14ac:dyDescent="0.35">
      <c r="A381" s="38"/>
      <c r="C381" s="41" t="s">
        <v>79</v>
      </c>
      <c r="D381" s="40" t="s">
        <v>51</v>
      </c>
      <c r="F381" s="42">
        <v>3</v>
      </c>
      <c r="L381" s="43"/>
    </row>
    <row r="382" spans="1:76" ht="14.5" x14ac:dyDescent="0.35">
      <c r="A382" s="2" t="s">
        <v>570</v>
      </c>
      <c r="B382" s="3" t="s">
        <v>571</v>
      </c>
      <c r="C382" s="86" t="s">
        <v>572</v>
      </c>
      <c r="D382" s="81"/>
      <c r="E382" s="3" t="s">
        <v>91</v>
      </c>
      <c r="F382" s="33">
        <v>24</v>
      </c>
      <c r="G382" s="34">
        <v>0</v>
      </c>
      <c r="H382" s="33">
        <f>ROUND(F382*G382,2)</f>
        <v>0</v>
      </c>
      <c r="I382" s="33">
        <v>0</v>
      </c>
      <c r="J382" s="33">
        <v>0</v>
      </c>
      <c r="K382" s="33">
        <f>F382*I382</f>
        <v>0</v>
      </c>
      <c r="L382" s="35" t="s">
        <v>60</v>
      </c>
      <c r="Z382" s="33">
        <f>ROUND(IF(AQ382="5",BJ382,0),2)</f>
        <v>0</v>
      </c>
      <c r="AB382" s="33">
        <f>ROUND(IF(AQ382="1",BH382,0),2)</f>
        <v>0</v>
      </c>
      <c r="AC382" s="33">
        <f>ROUND(IF(AQ382="1",BI382,0),2)</f>
        <v>0</v>
      </c>
      <c r="AD382" s="33">
        <f>ROUND(IF(AQ382="7",BH382,0),2)</f>
        <v>0</v>
      </c>
      <c r="AE382" s="33">
        <f>ROUND(IF(AQ382="7",BI382,0),2)</f>
        <v>0</v>
      </c>
      <c r="AF382" s="33">
        <f>ROUND(IF(AQ382="2",BH382,0),2)</f>
        <v>0</v>
      </c>
      <c r="AG382" s="33">
        <f>ROUND(IF(AQ382="2",BI382,0),2)</f>
        <v>0</v>
      </c>
      <c r="AH382" s="33">
        <f>ROUND(IF(AQ382="0",BJ382,0),2)</f>
        <v>0</v>
      </c>
      <c r="AI382" s="11" t="s">
        <v>55</v>
      </c>
      <c r="AJ382" s="33">
        <f>IF(AN382=0,H382,0)</f>
        <v>0</v>
      </c>
      <c r="AK382" s="33">
        <f>IF(AN382=12,H382,0)</f>
        <v>0</v>
      </c>
      <c r="AL382" s="33">
        <f>IF(AN382=21,H382,0)</f>
        <v>0</v>
      </c>
      <c r="AN382" s="33">
        <v>21</v>
      </c>
      <c r="AO382" s="33">
        <f>G382*0</f>
        <v>0</v>
      </c>
      <c r="AP382" s="33">
        <f>G382*(1-0)</f>
        <v>0</v>
      </c>
      <c r="AQ382" s="36" t="s">
        <v>73</v>
      </c>
      <c r="AV382" s="33">
        <f>ROUND(AW382+AX382,2)</f>
        <v>0</v>
      </c>
      <c r="AW382" s="33">
        <f>ROUND(F382*AO382,2)</f>
        <v>0</v>
      </c>
      <c r="AX382" s="33">
        <f>ROUND(F382*AP382,2)</f>
        <v>0</v>
      </c>
      <c r="AY382" s="36" t="s">
        <v>545</v>
      </c>
      <c r="AZ382" s="36" t="s">
        <v>439</v>
      </c>
      <c r="BA382" s="11" t="s">
        <v>63</v>
      </c>
      <c r="BB382" s="37">
        <v>100012</v>
      </c>
      <c r="BC382" s="33">
        <f>AW382+AX382</f>
        <v>0</v>
      </c>
      <c r="BD382" s="33">
        <f>G382/(100-BE382)*100</f>
        <v>0</v>
      </c>
      <c r="BE382" s="33">
        <v>0</v>
      </c>
      <c r="BF382" s="33">
        <f>K382</f>
        <v>0</v>
      </c>
      <c r="BH382" s="33">
        <f>F382*AO382</f>
        <v>0</v>
      </c>
      <c r="BI382" s="33">
        <f>F382*AP382</f>
        <v>0</v>
      </c>
      <c r="BJ382" s="33">
        <f>F382*G382</f>
        <v>0</v>
      </c>
      <c r="BK382" s="36" t="s">
        <v>64</v>
      </c>
      <c r="BL382" s="33"/>
      <c r="BW382" s="33">
        <v>21</v>
      </c>
      <c r="BX382" s="4" t="s">
        <v>572</v>
      </c>
    </row>
    <row r="383" spans="1:76" ht="13.5" customHeight="1" x14ac:dyDescent="0.35">
      <c r="A383" s="38"/>
      <c r="B383" s="39" t="s">
        <v>65</v>
      </c>
      <c r="C383" s="100" t="s">
        <v>567</v>
      </c>
      <c r="D383" s="101"/>
      <c r="E383" s="101"/>
      <c r="F383" s="101"/>
      <c r="G383" s="102"/>
      <c r="H383" s="101"/>
      <c r="I383" s="101"/>
      <c r="J383" s="101"/>
      <c r="K383" s="101"/>
      <c r="L383" s="103"/>
    </row>
    <row r="384" spans="1:76" ht="14.5" x14ac:dyDescent="0.35">
      <c r="A384" s="38"/>
      <c r="C384" s="41" t="s">
        <v>92</v>
      </c>
      <c r="D384" s="40" t="s">
        <v>106</v>
      </c>
      <c r="F384" s="42">
        <v>6</v>
      </c>
      <c r="L384" s="43"/>
    </row>
    <row r="385" spans="1:76" ht="14.5" x14ac:dyDescent="0.35">
      <c r="A385" s="38"/>
      <c r="C385" s="41" t="s">
        <v>92</v>
      </c>
      <c r="D385" s="40" t="s">
        <v>107</v>
      </c>
      <c r="F385" s="42">
        <v>6</v>
      </c>
      <c r="L385" s="43"/>
    </row>
    <row r="386" spans="1:76" ht="14.5" x14ac:dyDescent="0.35">
      <c r="A386" s="38"/>
      <c r="C386" s="41" t="s">
        <v>92</v>
      </c>
      <c r="D386" s="40" t="s">
        <v>108</v>
      </c>
      <c r="F386" s="42">
        <v>6</v>
      </c>
      <c r="L386" s="43"/>
    </row>
    <row r="387" spans="1:76" ht="14.5" x14ac:dyDescent="0.35">
      <c r="A387" s="38"/>
      <c r="C387" s="41" t="s">
        <v>92</v>
      </c>
      <c r="D387" s="40" t="s">
        <v>109</v>
      </c>
      <c r="F387" s="42">
        <v>6</v>
      </c>
      <c r="L387" s="43"/>
    </row>
    <row r="388" spans="1:76" ht="14.5" x14ac:dyDescent="0.35">
      <c r="A388" s="44" t="s">
        <v>573</v>
      </c>
      <c r="B388" s="45" t="s">
        <v>574</v>
      </c>
      <c r="C388" s="113" t="s">
        <v>575</v>
      </c>
      <c r="D388" s="114"/>
      <c r="E388" s="45" t="s">
        <v>91</v>
      </c>
      <c r="F388" s="47">
        <v>24</v>
      </c>
      <c r="G388" s="48">
        <v>0</v>
      </c>
      <c r="H388" s="47">
        <f>ROUND(F388*G388,2)</f>
        <v>0</v>
      </c>
      <c r="I388" s="47">
        <v>1E-3</v>
      </c>
      <c r="J388" s="47">
        <v>0</v>
      </c>
      <c r="K388" s="47">
        <f>F388*I388</f>
        <v>2.4E-2</v>
      </c>
      <c r="L388" s="49" t="s">
        <v>60</v>
      </c>
      <c r="Z388" s="33">
        <f>ROUND(IF(AQ388="5",BJ388,0),2)</f>
        <v>0</v>
      </c>
      <c r="AB388" s="33">
        <f>ROUND(IF(AQ388="1",BH388,0),2)</f>
        <v>0</v>
      </c>
      <c r="AC388" s="33">
        <f>ROUND(IF(AQ388="1",BI388,0),2)</f>
        <v>0</v>
      </c>
      <c r="AD388" s="33">
        <f>ROUND(IF(AQ388="7",BH388,0),2)</f>
        <v>0</v>
      </c>
      <c r="AE388" s="33">
        <f>ROUND(IF(AQ388="7",BI388,0),2)</f>
        <v>0</v>
      </c>
      <c r="AF388" s="33">
        <f>ROUND(IF(AQ388="2",BH388,0),2)</f>
        <v>0</v>
      </c>
      <c r="AG388" s="33">
        <f>ROUND(IF(AQ388="2",BI388,0),2)</f>
        <v>0</v>
      </c>
      <c r="AH388" s="33">
        <f>ROUND(IF(AQ388="0",BJ388,0),2)</f>
        <v>0</v>
      </c>
      <c r="AI388" s="11" t="s">
        <v>55</v>
      </c>
      <c r="AJ388" s="47">
        <f>IF(AN388=0,H388,0)</f>
        <v>0</v>
      </c>
      <c r="AK388" s="47">
        <f>IF(AN388=12,H388,0)</f>
        <v>0</v>
      </c>
      <c r="AL388" s="47">
        <f>IF(AN388=21,H388,0)</f>
        <v>0</v>
      </c>
      <c r="AN388" s="33">
        <v>21</v>
      </c>
      <c r="AO388" s="33">
        <f>G388*1</f>
        <v>0</v>
      </c>
      <c r="AP388" s="33">
        <f>G388*(1-1)</f>
        <v>0</v>
      </c>
      <c r="AQ388" s="50" t="s">
        <v>73</v>
      </c>
      <c r="AV388" s="33">
        <f>ROUND(AW388+AX388,2)</f>
        <v>0</v>
      </c>
      <c r="AW388" s="33">
        <f>ROUND(F388*AO388,2)</f>
        <v>0</v>
      </c>
      <c r="AX388" s="33">
        <f>ROUND(F388*AP388,2)</f>
        <v>0</v>
      </c>
      <c r="AY388" s="36" t="s">
        <v>545</v>
      </c>
      <c r="AZ388" s="36" t="s">
        <v>439</v>
      </c>
      <c r="BA388" s="11" t="s">
        <v>63</v>
      </c>
      <c r="BC388" s="33">
        <f>AW388+AX388</f>
        <v>0</v>
      </c>
      <c r="BD388" s="33">
        <f>G388/(100-BE388)*100</f>
        <v>0</v>
      </c>
      <c r="BE388" s="33">
        <v>0</v>
      </c>
      <c r="BF388" s="33">
        <f>K388</f>
        <v>2.4E-2</v>
      </c>
      <c r="BH388" s="47">
        <f>F388*AO388</f>
        <v>0</v>
      </c>
      <c r="BI388" s="47">
        <f>F388*AP388</f>
        <v>0</v>
      </c>
      <c r="BJ388" s="47">
        <f>F388*G388</f>
        <v>0</v>
      </c>
      <c r="BK388" s="50" t="s">
        <v>95</v>
      </c>
      <c r="BL388" s="33"/>
      <c r="BW388" s="33">
        <v>21</v>
      </c>
      <c r="BX388" s="46" t="s">
        <v>575</v>
      </c>
    </row>
    <row r="389" spans="1:76" ht="14.5" x14ac:dyDescent="0.35">
      <c r="A389" s="38"/>
      <c r="C389" s="41" t="s">
        <v>226</v>
      </c>
      <c r="D389" s="40" t="s">
        <v>51</v>
      </c>
      <c r="F389" s="42">
        <v>24</v>
      </c>
      <c r="L389" s="43"/>
    </row>
    <row r="390" spans="1:76" ht="14.5" x14ac:dyDescent="0.35">
      <c r="A390" s="2" t="s">
        <v>576</v>
      </c>
      <c r="B390" s="3" t="s">
        <v>577</v>
      </c>
      <c r="C390" s="86" t="s">
        <v>578</v>
      </c>
      <c r="D390" s="81"/>
      <c r="E390" s="3" t="s">
        <v>91</v>
      </c>
      <c r="F390" s="33">
        <v>37</v>
      </c>
      <c r="G390" s="34">
        <v>0</v>
      </c>
      <c r="H390" s="33">
        <f>ROUND(F390*G390,2)</f>
        <v>0</v>
      </c>
      <c r="I390" s="33">
        <v>0</v>
      </c>
      <c r="J390" s="33">
        <v>0</v>
      </c>
      <c r="K390" s="33">
        <f>F390*I390</f>
        <v>0</v>
      </c>
      <c r="L390" s="35" t="s">
        <v>60</v>
      </c>
      <c r="Z390" s="33">
        <f>ROUND(IF(AQ390="5",BJ390,0),2)</f>
        <v>0</v>
      </c>
      <c r="AB390" s="33">
        <f>ROUND(IF(AQ390="1",BH390,0),2)</f>
        <v>0</v>
      </c>
      <c r="AC390" s="33">
        <f>ROUND(IF(AQ390="1",BI390,0),2)</f>
        <v>0</v>
      </c>
      <c r="AD390" s="33">
        <f>ROUND(IF(AQ390="7",BH390,0),2)</f>
        <v>0</v>
      </c>
      <c r="AE390" s="33">
        <f>ROUND(IF(AQ390="7",BI390,0),2)</f>
        <v>0</v>
      </c>
      <c r="AF390" s="33">
        <f>ROUND(IF(AQ390="2",BH390,0),2)</f>
        <v>0</v>
      </c>
      <c r="AG390" s="33">
        <f>ROUND(IF(AQ390="2",BI390,0),2)</f>
        <v>0</v>
      </c>
      <c r="AH390" s="33">
        <f>ROUND(IF(AQ390="0",BJ390,0),2)</f>
        <v>0</v>
      </c>
      <c r="AI390" s="11" t="s">
        <v>55</v>
      </c>
      <c r="AJ390" s="33">
        <f>IF(AN390=0,H390,0)</f>
        <v>0</v>
      </c>
      <c r="AK390" s="33">
        <f>IF(AN390=12,H390,0)</f>
        <v>0</v>
      </c>
      <c r="AL390" s="33">
        <f>IF(AN390=21,H390,0)</f>
        <v>0</v>
      </c>
      <c r="AN390" s="33">
        <v>21</v>
      </c>
      <c r="AO390" s="33">
        <f>G390*0</f>
        <v>0</v>
      </c>
      <c r="AP390" s="33">
        <f>G390*(1-0)</f>
        <v>0</v>
      </c>
      <c r="AQ390" s="36" t="s">
        <v>73</v>
      </c>
      <c r="AV390" s="33">
        <f>ROUND(AW390+AX390,2)</f>
        <v>0</v>
      </c>
      <c r="AW390" s="33">
        <f>ROUND(F390*AO390,2)</f>
        <v>0</v>
      </c>
      <c r="AX390" s="33">
        <f>ROUND(F390*AP390,2)</f>
        <v>0</v>
      </c>
      <c r="AY390" s="36" t="s">
        <v>545</v>
      </c>
      <c r="AZ390" s="36" t="s">
        <v>439</v>
      </c>
      <c r="BA390" s="11" t="s">
        <v>63</v>
      </c>
      <c r="BB390" s="37">
        <v>100012</v>
      </c>
      <c r="BC390" s="33">
        <f>AW390+AX390</f>
        <v>0</v>
      </c>
      <c r="BD390" s="33">
        <f>G390/(100-BE390)*100</f>
        <v>0</v>
      </c>
      <c r="BE390" s="33">
        <v>0</v>
      </c>
      <c r="BF390" s="33">
        <f>K390</f>
        <v>0</v>
      </c>
      <c r="BH390" s="33">
        <f>F390*AO390</f>
        <v>0</v>
      </c>
      <c r="BI390" s="33">
        <f>F390*AP390</f>
        <v>0</v>
      </c>
      <c r="BJ390" s="33">
        <f>F390*G390</f>
        <v>0</v>
      </c>
      <c r="BK390" s="36" t="s">
        <v>64</v>
      </c>
      <c r="BL390" s="33"/>
      <c r="BW390" s="33">
        <v>21</v>
      </c>
      <c r="BX390" s="4" t="s">
        <v>578</v>
      </c>
    </row>
    <row r="391" spans="1:76" ht="13.5" customHeight="1" x14ac:dyDescent="0.35">
      <c r="A391" s="38"/>
      <c r="B391" s="39" t="s">
        <v>65</v>
      </c>
      <c r="C391" s="100" t="s">
        <v>579</v>
      </c>
      <c r="D391" s="101"/>
      <c r="E391" s="101"/>
      <c r="F391" s="101"/>
      <c r="G391" s="102"/>
      <c r="H391" s="101"/>
      <c r="I391" s="101"/>
      <c r="J391" s="101"/>
      <c r="K391" s="101"/>
      <c r="L391" s="103"/>
    </row>
    <row r="392" spans="1:76" ht="14.5" x14ac:dyDescent="0.35">
      <c r="A392" s="38"/>
      <c r="C392" s="41" t="s">
        <v>119</v>
      </c>
      <c r="D392" s="40" t="s">
        <v>106</v>
      </c>
      <c r="F392" s="42">
        <v>9</v>
      </c>
      <c r="L392" s="43"/>
    </row>
    <row r="393" spans="1:76" ht="14.5" x14ac:dyDescent="0.35">
      <c r="A393" s="38"/>
      <c r="C393" s="41" t="s">
        <v>580</v>
      </c>
      <c r="D393" s="40" t="s">
        <v>107</v>
      </c>
      <c r="F393" s="42">
        <v>10</v>
      </c>
      <c r="L393" s="43"/>
    </row>
    <row r="394" spans="1:76" ht="14.5" x14ac:dyDescent="0.35">
      <c r="A394" s="38"/>
      <c r="C394" s="41" t="s">
        <v>119</v>
      </c>
      <c r="D394" s="40" t="s">
        <v>107</v>
      </c>
      <c r="F394" s="42">
        <v>9</v>
      </c>
      <c r="L394" s="43"/>
    </row>
    <row r="395" spans="1:76" ht="14.5" x14ac:dyDescent="0.35">
      <c r="A395" s="38"/>
      <c r="C395" s="41" t="s">
        <v>119</v>
      </c>
      <c r="D395" s="40" t="s">
        <v>107</v>
      </c>
      <c r="F395" s="42">
        <v>9</v>
      </c>
      <c r="L395" s="43"/>
    </row>
    <row r="396" spans="1:76" ht="14.5" x14ac:dyDescent="0.35">
      <c r="A396" s="2" t="s">
        <v>581</v>
      </c>
      <c r="B396" s="3" t="s">
        <v>582</v>
      </c>
      <c r="C396" s="86" t="s">
        <v>583</v>
      </c>
      <c r="D396" s="81"/>
      <c r="E396" s="3" t="s">
        <v>115</v>
      </c>
      <c r="F396" s="33">
        <v>47</v>
      </c>
      <c r="G396" s="34">
        <v>0</v>
      </c>
      <c r="H396" s="33">
        <f>ROUND(F396*G396,2)</f>
        <v>0</v>
      </c>
      <c r="I396" s="33">
        <v>0</v>
      </c>
      <c r="J396" s="33">
        <v>0</v>
      </c>
      <c r="K396" s="33">
        <f>F396*I396</f>
        <v>0</v>
      </c>
      <c r="L396" s="35" t="s">
        <v>60</v>
      </c>
      <c r="Z396" s="33">
        <f>ROUND(IF(AQ396="5",BJ396,0),2)</f>
        <v>0</v>
      </c>
      <c r="AB396" s="33">
        <f>ROUND(IF(AQ396="1",BH396,0),2)</f>
        <v>0</v>
      </c>
      <c r="AC396" s="33">
        <f>ROUND(IF(AQ396="1",BI396,0),2)</f>
        <v>0</v>
      </c>
      <c r="AD396" s="33">
        <f>ROUND(IF(AQ396="7",BH396,0),2)</f>
        <v>0</v>
      </c>
      <c r="AE396" s="33">
        <f>ROUND(IF(AQ396="7",BI396,0),2)</f>
        <v>0</v>
      </c>
      <c r="AF396" s="33">
        <f>ROUND(IF(AQ396="2",BH396,0),2)</f>
        <v>0</v>
      </c>
      <c r="AG396" s="33">
        <f>ROUND(IF(AQ396="2",BI396,0),2)</f>
        <v>0</v>
      </c>
      <c r="AH396" s="33">
        <f>ROUND(IF(AQ396="0",BJ396,0),2)</f>
        <v>0</v>
      </c>
      <c r="AI396" s="11" t="s">
        <v>55</v>
      </c>
      <c r="AJ396" s="33">
        <f>IF(AN396=0,H396,0)</f>
        <v>0</v>
      </c>
      <c r="AK396" s="33">
        <f>IF(AN396=12,H396,0)</f>
        <v>0</v>
      </c>
      <c r="AL396" s="33">
        <f>IF(AN396=21,H396,0)</f>
        <v>0</v>
      </c>
      <c r="AN396" s="33">
        <v>21</v>
      </c>
      <c r="AO396" s="33">
        <f>G396*0</f>
        <v>0</v>
      </c>
      <c r="AP396" s="33">
        <f>G396*(1-0)</f>
        <v>0</v>
      </c>
      <c r="AQ396" s="36" t="s">
        <v>73</v>
      </c>
      <c r="AV396" s="33">
        <f>ROUND(AW396+AX396,2)</f>
        <v>0</v>
      </c>
      <c r="AW396" s="33">
        <f>ROUND(F396*AO396,2)</f>
        <v>0</v>
      </c>
      <c r="AX396" s="33">
        <f>ROUND(F396*AP396,2)</f>
        <v>0</v>
      </c>
      <c r="AY396" s="36" t="s">
        <v>545</v>
      </c>
      <c r="AZ396" s="36" t="s">
        <v>439</v>
      </c>
      <c r="BA396" s="11" t="s">
        <v>63</v>
      </c>
      <c r="BB396" s="37">
        <v>100012</v>
      </c>
      <c r="BC396" s="33">
        <f>AW396+AX396</f>
        <v>0</v>
      </c>
      <c r="BD396" s="33">
        <f>G396/(100-BE396)*100</f>
        <v>0</v>
      </c>
      <c r="BE396" s="33">
        <v>0</v>
      </c>
      <c r="BF396" s="33">
        <f>K396</f>
        <v>0</v>
      </c>
      <c r="BH396" s="33">
        <f>F396*AO396</f>
        <v>0</v>
      </c>
      <c r="BI396" s="33">
        <f>F396*AP396</f>
        <v>0</v>
      </c>
      <c r="BJ396" s="33">
        <f>F396*G396</f>
        <v>0</v>
      </c>
      <c r="BK396" s="36" t="s">
        <v>64</v>
      </c>
      <c r="BL396" s="33"/>
      <c r="BW396" s="33">
        <v>21</v>
      </c>
      <c r="BX396" s="4" t="s">
        <v>583</v>
      </c>
    </row>
    <row r="397" spans="1:76" ht="14.5" x14ac:dyDescent="0.35">
      <c r="A397" s="38"/>
      <c r="C397" s="41" t="s">
        <v>584</v>
      </c>
      <c r="D397" s="40" t="s">
        <v>585</v>
      </c>
      <c r="F397" s="42">
        <v>40</v>
      </c>
      <c r="L397" s="43"/>
    </row>
    <row r="398" spans="1:76" ht="14.5" x14ac:dyDescent="0.35">
      <c r="A398" s="38"/>
      <c r="C398" s="41" t="s">
        <v>99</v>
      </c>
      <c r="D398" s="40" t="s">
        <v>586</v>
      </c>
      <c r="F398" s="42">
        <v>7</v>
      </c>
      <c r="L398" s="43"/>
    </row>
    <row r="399" spans="1:76" ht="14.5" x14ac:dyDescent="0.35">
      <c r="A399" s="2" t="s">
        <v>587</v>
      </c>
      <c r="B399" s="3" t="s">
        <v>588</v>
      </c>
      <c r="C399" s="86" t="s">
        <v>589</v>
      </c>
      <c r="D399" s="81"/>
      <c r="E399" s="3" t="s">
        <v>115</v>
      </c>
      <c r="F399" s="33">
        <v>2941</v>
      </c>
      <c r="G399" s="34">
        <v>0</v>
      </c>
      <c r="H399" s="33">
        <f>ROUND(F399*G399,2)</f>
        <v>0</v>
      </c>
      <c r="I399" s="33">
        <v>0</v>
      </c>
      <c r="J399" s="33">
        <v>0</v>
      </c>
      <c r="K399" s="33">
        <f>F399*I399</f>
        <v>0</v>
      </c>
      <c r="L399" s="35" t="s">
        <v>60</v>
      </c>
      <c r="Z399" s="33">
        <f>ROUND(IF(AQ399="5",BJ399,0),2)</f>
        <v>0</v>
      </c>
      <c r="AB399" s="33">
        <f>ROUND(IF(AQ399="1",BH399,0),2)</f>
        <v>0</v>
      </c>
      <c r="AC399" s="33">
        <f>ROUND(IF(AQ399="1",BI399,0),2)</f>
        <v>0</v>
      </c>
      <c r="AD399" s="33">
        <f>ROUND(IF(AQ399="7",BH399,0),2)</f>
        <v>0</v>
      </c>
      <c r="AE399" s="33">
        <f>ROUND(IF(AQ399="7",BI399,0),2)</f>
        <v>0</v>
      </c>
      <c r="AF399" s="33">
        <f>ROUND(IF(AQ399="2",BH399,0),2)</f>
        <v>0</v>
      </c>
      <c r="AG399" s="33">
        <f>ROUND(IF(AQ399="2",BI399,0),2)</f>
        <v>0</v>
      </c>
      <c r="AH399" s="33">
        <f>ROUND(IF(AQ399="0",BJ399,0),2)</f>
        <v>0</v>
      </c>
      <c r="AI399" s="11" t="s">
        <v>55</v>
      </c>
      <c r="AJ399" s="33">
        <f>IF(AN399=0,H399,0)</f>
        <v>0</v>
      </c>
      <c r="AK399" s="33">
        <f>IF(AN399=12,H399,0)</f>
        <v>0</v>
      </c>
      <c r="AL399" s="33">
        <f>IF(AN399=21,H399,0)</f>
        <v>0</v>
      </c>
      <c r="AN399" s="33">
        <v>21</v>
      </c>
      <c r="AO399" s="33">
        <f>G399*0</f>
        <v>0</v>
      </c>
      <c r="AP399" s="33">
        <f>G399*(1-0)</f>
        <v>0</v>
      </c>
      <c r="AQ399" s="36" t="s">
        <v>73</v>
      </c>
      <c r="AV399" s="33">
        <f>ROUND(AW399+AX399,2)</f>
        <v>0</v>
      </c>
      <c r="AW399" s="33">
        <f>ROUND(F399*AO399,2)</f>
        <v>0</v>
      </c>
      <c r="AX399" s="33">
        <f>ROUND(F399*AP399,2)</f>
        <v>0</v>
      </c>
      <c r="AY399" s="36" t="s">
        <v>545</v>
      </c>
      <c r="AZ399" s="36" t="s">
        <v>439</v>
      </c>
      <c r="BA399" s="11" t="s">
        <v>63</v>
      </c>
      <c r="BB399" s="37">
        <v>100012</v>
      </c>
      <c r="BC399" s="33">
        <f>AW399+AX399</f>
        <v>0</v>
      </c>
      <c r="BD399" s="33">
        <f>G399/(100-BE399)*100</f>
        <v>0</v>
      </c>
      <c r="BE399" s="33">
        <v>0</v>
      </c>
      <c r="BF399" s="33">
        <f>K399</f>
        <v>0</v>
      </c>
      <c r="BH399" s="33">
        <f>F399*AO399</f>
        <v>0</v>
      </c>
      <c r="BI399" s="33">
        <f>F399*AP399</f>
        <v>0</v>
      </c>
      <c r="BJ399" s="33">
        <f>F399*G399</f>
        <v>0</v>
      </c>
      <c r="BK399" s="36" t="s">
        <v>64</v>
      </c>
      <c r="BL399" s="33"/>
      <c r="BW399" s="33">
        <v>21</v>
      </c>
      <c r="BX399" s="4" t="s">
        <v>589</v>
      </c>
    </row>
    <row r="400" spans="1:76" ht="13.5" customHeight="1" x14ac:dyDescent="0.35">
      <c r="A400" s="38"/>
      <c r="B400" s="39" t="s">
        <v>65</v>
      </c>
      <c r="C400" s="100" t="s">
        <v>567</v>
      </c>
      <c r="D400" s="101"/>
      <c r="E400" s="101"/>
      <c r="F400" s="101"/>
      <c r="G400" s="102"/>
      <c r="H400" s="101"/>
      <c r="I400" s="101"/>
      <c r="J400" s="101"/>
      <c r="K400" s="101"/>
      <c r="L400" s="103"/>
    </row>
    <row r="401" spans="1:76" ht="14.5" x14ac:dyDescent="0.35">
      <c r="A401" s="38"/>
      <c r="C401" s="41" t="s">
        <v>590</v>
      </c>
      <c r="D401" s="40" t="s">
        <v>591</v>
      </c>
      <c r="F401" s="42">
        <v>570</v>
      </c>
      <c r="L401" s="43"/>
    </row>
    <row r="402" spans="1:76" ht="14.5" x14ac:dyDescent="0.35">
      <c r="A402" s="38"/>
      <c r="C402" s="41" t="s">
        <v>592</v>
      </c>
      <c r="D402" s="40" t="s">
        <v>593</v>
      </c>
      <c r="F402" s="42">
        <v>105</v>
      </c>
      <c r="L402" s="43"/>
    </row>
    <row r="403" spans="1:76" ht="14.5" x14ac:dyDescent="0.35">
      <c r="A403" s="38"/>
      <c r="C403" s="41" t="s">
        <v>594</v>
      </c>
      <c r="D403" s="40" t="s">
        <v>595</v>
      </c>
      <c r="F403" s="42">
        <v>440</v>
      </c>
      <c r="L403" s="43"/>
    </row>
    <row r="404" spans="1:76" ht="14.5" x14ac:dyDescent="0.35">
      <c r="A404" s="38"/>
      <c r="C404" s="41" t="s">
        <v>596</v>
      </c>
      <c r="D404" s="40" t="s">
        <v>597</v>
      </c>
      <c r="F404" s="42">
        <v>1740</v>
      </c>
      <c r="L404" s="43"/>
    </row>
    <row r="405" spans="1:76" ht="14.5" x14ac:dyDescent="0.35">
      <c r="A405" s="38"/>
      <c r="C405" s="41" t="s">
        <v>584</v>
      </c>
      <c r="D405" s="40" t="s">
        <v>598</v>
      </c>
      <c r="F405" s="42">
        <v>40</v>
      </c>
      <c r="L405" s="43"/>
    </row>
    <row r="406" spans="1:76" ht="14.5" x14ac:dyDescent="0.35">
      <c r="A406" s="38"/>
      <c r="C406" s="41" t="s">
        <v>599</v>
      </c>
      <c r="D406" s="40" t="s">
        <v>600</v>
      </c>
      <c r="F406" s="42">
        <v>46</v>
      </c>
      <c r="L406" s="43"/>
    </row>
    <row r="407" spans="1:76" ht="14.5" x14ac:dyDescent="0.35">
      <c r="A407" s="2" t="s">
        <v>601</v>
      </c>
      <c r="B407" s="3" t="s">
        <v>602</v>
      </c>
      <c r="C407" s="86" t="s">
        <v>603</v>
      </c>
      <c r="D407" s="81"/>
      <c r="E407" s="3" t="s">
        <v>91</v>
      </c>
      <c r="F407" s="33">
        <v>2</v>
      </c>
      <c r="G407" s="34">
        <v>0</v>
      </c>
      <c r="H407" s="33">
        <f>ROUND(F407*G407,2)</f>
        <v>0</v>
      </c>
      <c r="I407" s="33">
        <v>0</v>
      </c>
      <c r="J407" s="33">
        <v>0</v>
      </c>
      <c r="K407" s="33">
        <f>F407*I407</f>
        <v>0</v>
      </c>
      <c r="L407" s="35" t="s">
        <v>60</v>
      </c>
      <c r="Z407" s="33">
        <f>ROUND(IF(AQ407="5",BJ407,0),2)</f>
        <v>0</v>
      </c>
      <c r="AB407" s="33">
        <f>ROUND(IF(AQ407="1",BH407,0),2)</f>
        <v>0</v>
      </c>
      <c r="AC407" s="33">
        <f>ROUND(IF(AQ407="1",BI407,0),2)</f>
        <v>0</v>
      </c>
      <c r="AD407" s="33">
        <f>ROUND(IF(AQ407="7",BH407,0),2)</f>
        <v>0</v>
      </c>
      <c r="AE407" s="33">
        <f>ROUND(IF(AQ407="7",BI407,0),2)</f>
        <v>0</v>
      </c>
      <c r="AF407" s="33">
        <f>ROUND(IF(AQ407="2",BH407,0),2)</f>
        <v>0</v>
      </c>
      <c r="AG407" s="33">
        <f>ROUND(IF(AQ407="2",BI407,0),2)</f>
        <v>0</v>
      </c>
      <c r="AH407" s="33">
        <f>ROUND(IF(AQ407="0",BJ407,0),2)</f>
        <v>0</v>
      </c>
      <c r="AI407" s="11" t="s">
        <v>55</v>
      </c>
      <c r="AJ407" s="33">
        <f>IF(AN407=0,H407,0)</f>
        <v>0</v>
      </c>
      <c r="AK407" s="33">
        <f>IF(AN407=12,H407,0)</f>
        <v>0</v>
      </c>
      <c r="AL407" s="33">
        <f>IF(AN407=21,H407,0)</f>
        <v>0</v>
      </c>
      <c r="AN407" s="33">
        <v>21</v>
      </c>
      <c r="AO407" s="33">
        <f>G407*0</f>
        <v>0</v>
      </c>
      <c r="AP407" s="33">
        <f>G407*(1-0)</f>
        <v>0</v>
      </c>
      <c r="AQ407" s="36" t="s">
        <v>73</v>
      </c>
      <c r="AV407" s="33">
        <f>ROUND(AW407+AX407,2)</f>
        <v>0</v>
      </c>
      <c r="AW407" s="33">
        <f>ROUND(F407*AO407,2)</f>
        <v>0</v>
      </c>
      <c r="AX407" s="33">
        <f>ROUND(F407*AP407,2)</f>
        <v>0</v>
      </c>
      <c r="AY407" s="36" t="s">
        <v>545</v>
      </c>
      <c r="AZ407" s="36" t="s">
        <v>439</v>
      </c>
      <c r="BA407" s="11" t="s">
        <v>63</v>
      </c>
      <c r="BC407" s="33">
        <f>AW407+AX407</f>
        <v>0</v>
      </c>
      <c r="BD407" s="33">
        <f>G407/(100-BE407)*100</f>
        <v>0</v>
      </c>
      <c r="BE407" s="33">
        <v>0</v>
      </c>
      <c r="BF407" s="33">
        <f>K407</f>
        <v>0</v>
      </c>
      <c r="BH407" s="33">
        <f>F407*AO407</f>
        <v>0</v>
      </c>
      <c r="BI407" s="33">
        <f>F407*AP407</f>
        <v>0</v>
      </c>
      <c r="BJ407" s="33">
        <f>F407*G407</f>
        <v>0</v>
      </c>
      <c r="BK407" s="36" t="s">
        <v>64</v>
      </c>
      <c r="BL407" s="33"/>
      <c r="BW407" s="33">
        <v>21</v>
      </c>
      <c r="BX407" s="4" t="s">
        <v>603</v>
      </c>
    </row>
    <row r="408" spans="1:76" ht="13.5" customHeight="1" x14ac:dyDescent="0.35">
      <c r="A408" s="38"/>
      <c r="B408" s="39" t="s">
        <v>65</v>
      </c>
      <c r="C408" s="100" t="s">
        <v>604</v>
      </c>
      <c r="D408" s="101"/>
      <c r="E408" s="101"/>
      <c r="F408" s="101"/>
      <c r="G408" s="102"/>
      <c r="H408" s="101"/>
      <c r="I408" s="101"/>
      <c r="J408" s="101"/>
      <c r="K408" s="101"/>
      <c r="L408" s="103"/>
    </row>
    <row r="409" spans="1:76" ht="14.5" x14ac:dyDescent="0.35">
      <c r="A409" s="38"/>
      <c r="C409" s="41" t="s">
        <v>73</v>
      </c>
      <c r="D409" s="40" t="s">
        <v>107</v>
      </c>
      <c r="F409" s="42">
        <v>2</v>
      </c>
      <c r="L409" s="43"/>
    </row>
    <row r="410" spans="1:76" ht="14.5" x14ac:dyDescent="0.35">
      <c r="A410" s="2" t="s">
        <v>605</v>
      </c>
      <c r="B410" s="3" t="s">
        <v>606</v>
      </c>
      <c r="C410" s="86" t="s">
        <v>607</v>
      </c>
      <c r="D410" s="81"/>
      <c r="E410" s="3" t="s">
        <v>91</v>
      </c>
      <c r="F410" s="33">
        <v>19</v>
      </c>
      <c r="G410" s="34">
        <v>0</v>
      </c>
      <c r="H410" s="33">
        <f>ROUND(F410*G410,2)</f>
        <v>0</v>
      </c>
      <c r="I410" s="33">
        <v>0</v>
      </c>
      <c r="J410" s="33">
        <v>0</v>
      </c>
      <c r="K410" s="33">
        <f>F410*I410</f>
        <v>0</v>
      </c>
      <c r="L410" s="35" t="s">
        <v>60</v>
      </c>
      <c r="Z410" s="33">
        <f>ROUND(IF(AQ410="5",BJ410,0),2)</f>
        <v>0</v>
      </c>
      <c r="AB410" s="33">
        <f>ROUND(IF(AQ410="1",BH410,0),2)</f>
        <v>0</v>
      </c>
      <c r="AC410" s="33">
        <f>ROUND(IF(AQ410="1",BI410,0),2)</f>
        <v>0</v>
      </c>
      <c r="AD410" s="33">
        <f>ROUND(IF(AQ410="7",BH410,0),2)</f>
        <v>0</v>
      </c>
      <c r="AE410" s="33">
        <f>ROUND(IF(AQ410="7",BI410,0),2)</f>
        <v>0</v>
      </c>
      <c r="AF410" s="33">
        <f>ROUND(IF(AQ410="2",BH410,0),2)</f>
        <v>0</v>
      </c>
      <c r="AG410" s="33">
        <f>ROUND(IF(AQ410="2",BI410,0),2)</f>
        <v>0</v>
      </c>
      <c r="AH410" s="33">
        <f>ROUND(IF(AQ410="0",BJ410,0),2)</f>
        <v>0</v>
      </c>
      <c r="AI410" s="11" t="s">
        <v>55</v>
      </c>
      <c r="AJ410" s="33">
        <f>IF(AN410=0,H410,0)</f>
        <v>0</v>
      </c>
      <c r="AK410" s="33">
        <f>IF(AN410=12,H410,0)</f>
        <v>0</v>
      </c>
      <c r="AL410" s="33">
        <f>IF(AN410=21,H410,0)</f>
        <v>0</v>
      </c>
      <c r="AN410" s="33">
        <v>21</v>
      </c>
      <c r="AO410" s="33">
        <f>G410*0</f>
        <v>0</v>
      </c>
      <c r="AP410" s="33">
        <f>G410*(1-0)</f>
        <v>0</v>
      </c>
      <c r="AQ410" s="36" t="s">
        <v>73</v>
      </c>
      <c r="AV410" s="33">
        <f>ROUND(AW410+AX410,2)</f>
        <v>0</v>
      </c>
      <c r="AW410" s="33">
        <f>ROUND(F410*AO410,2)</f>
        <v>0</v>
      </c>
      <c r="AX410" s="33">
        <f>ROUND(F410*AP410,2)</f>
        <v>0</v>
      </c>
      <c r="AY410" s="36" t="s">
        <v>545</v>
      </c>
      <c r="AZ410" s="36" t="s">
        <v>439</v>
      </c>
      <c r="BA410" s="11" t="s">
        <v>63</v>
      </c>
      <c r="BC410" s="33">
        <f>AW410+AX410</f>
        <v>0</v>
      </c>
      <c r="BD410" s="33">
        <f>G410/(100-BE410)*100</f>
        <v>0</v>
      </c>
      <c r="BE410" s="33">
        <v>0</v>
      </c>
      <c r="BF410" s="33">
        <f>K410</f>
        <v>0</v>
      </c>
      <c r="BH410" s="33">
        <f>F410*AO410</f>
        <v>0</v>
      </c>
      <c r="BI410" s="33">
        <f>F410*AP410</f>
        <v>0</v>
      </c>
      <c r="BJ410" s="33">
        <f>F410*G410</f>
        <v>0</v>
      </c>
      <c r="BK410" s="36" t="s">
        <v>64</v>
      </c>
      <c r="BL410" s="33"/>
      <c r="BW410" s="33">
        <v>21</v>
      </c>
      <c r="BX410" s="4" t="s">
        <v>607</v>
      </c>
    </row>
    <row r="411" spans="1:76" ht="13.5" customHeight="1" x14ac:dyDescent="0.35">
      <c r="A411" s="38"/>
      <c r="B411" s="39" t="s">
        <v>65</v>
      </c>
      <c r="C411" s="100" t="s">
        <v>567</v>
      </c>
      <c r="D411" s="101"/>
      <c r="E411" s="101"/>
      <c r="F411" s="101"/>
      <c r="G411" s="102"/>
      <c r="H411" s="101"/>
      <c r="I411" s="101"/>
      <c r="J411" s="101"/>
      <c r="K411" s="101"/>
      <c r="L411" s="103"/>
    </row>
    <row r="412" spans="1:76" ht="14.5" x14ac:dyDescent="0.35">
      <c r="A412" s="38"/>
      <c r="C412" s="41" t="s">
        <v>608</v>
      </c>
      <c r="D412" s="40" t="s">
        <v>106</v>
      </c>
      <c r="F412" s="42">
        <v>6</v>
      </c>
      <c r="L412" s="43"/>
    </row>
    <row r="413" spans="1:76" ht="14.5" x14ac:dyDescent="0.35">
      <c r="A413" s="38"/>
      <c r="C413" s="41" t="s">
        <v>609</v>
      </c>
      <c r="D413" s="40" t="s">
        <v>107</v>
      </c>
      <c r="F413" s="42">
        <v>3</v>
      </c>
      <c r="L413" s="43"/>
    </row>
    <row r="414" spans="1:76" ht="14.5" x14ac:dyDescent="0.35">
      <c r="A414" s="38"/>
      <c r="C414" s="41" t="s">
        <v>610</v>
      </c>
      <c r="D414" s="40" t="s">
        <v>108</v>
      </c>
      <c r="F414" s="42">
        <v>5</v>
      </c>
      <c r="L414" s="43"/>
    </row>
    <row r="415" spans="1:76" ht="14.5" x14ac:dyDescent="0.35">
      <c r="A415" s="38"/>
      <c r="C415" s="41" t="s">
        <v>610</v>
      </c>
      <c r="D415" s="40" t="s">
        <v>109</v>
      </c>
      <c r="F415" s="42">
        <v>5</v>
      </c>
      <c r="L415" s="43"/>
    </row>
    <row r="416" spans="1:76" ht="14.5" x14ac:dyDescent="0.35">
      <c r="A416" s="44" t="s">
        <v>611</v>
      </c>
      <c r="B416" s="45" t="s">
        <v>612</v>
      </c>
      <c r="C416" s="113" t="s">
        <v>613</v>
      </c>
      <c r="D416" s="114"/>
      <c r="E416" s="45" t="s">
        <v>91</v>
      </c>
      <c r="F416" s="47">
        <v>15</v>
      </c>
      <c r="G416" s="48">
        <v>0</v>
      </c>
      <c r="H416" s="47">
        <f>ROUND(F416*G416,2)</f>
        <v>0</v>
      </c>
      <c r="I416" s="47">
        <v>1E-3</v>
      </c>
      <c r="J416" s="47">
        <v>0</v>
      </c>
      <c r="K416" s="47">
        <f>F416*I416</f>
        <v>1.4999999999999999E-2</v>
      </c>
      <c r="L416" s="49" t="s">
        <v>224</v>
      </c>
      <c r="Z416" s="33">
        <f>ROUND(IF(AQ416="5",BJ416,0),2)</f>
        <v>0</v>
      </c>
      <c r="AB416" s="33">
        <f>ROUND(IF(AQ416="1",BH416,0),2)</f>
        <v>0</v>
      </c>
      <c r="AC416" s="33">
        <f>ROUND(IF(AQ416="1",BI416,0),2)</f>
        <v>0</v>
      </c>
      <c r="AD416" s="33">
        <f>ROUND(IF(AQ416="7",BH416,0),2)</f>
        <v>0</v>
      </c>
      <c r="AE416" s="33">
        <f>ROUND(IF(AQ416="7",BI416,0),2)</f>
        <v>0</v>
      </c>
      <c r="AF416" s="33">
        <f>ROUND(IF(AQ416="2",BH416,0),2)</f>
        <v>0</v>
      </c>
      <c r="AG416" s="33">
        <f>ROUND(IF(AQ416="2",BI416,0),2)</f>
        <v>0</v>
      </c>
      <c r="AH416" s="33">
        <f>ROUND(IF(AQ416="0",BJ416,0),2)</f>
        <v>0</v>
      </c>
      <c r="AI416" s="11" t="s">
        <v>55</v>
      </c>
      <c r="AJ416" s="47">
        <f>IF(AN416=0,H416,0)</f>
        <v>0</v>
      </c>
      <c r="AK416" s="47">
        <f>IF(AN416=12,H416,0)</f>
        <v>0</v>
      </c>
      <c r="AL416" s="47">
        <f>IF(AN416=21,H416,0)</f>
        <v>0</v>
      </c>
      <c r="AN416" s="33">
        <v>21</v>
      </c>
      <c r="AO416" s="33">
        <f>G416*1</f>
        <v>0</v>
      </c>
      <c r="AP416" s="33">
        <f>G416*(1-1)</f>
        <v>0</v>
      </c>
      <c r="AQ416" s="50" t="s">
        <v>73</v>
      </c>
      <c r="AV416" s="33">
        <f>ROUND(AW416+AX416,2)</f>
        <v>0</v>
      </c>
      <c r="AW416" s="33">
        <f>ROUND(F416*AO416,2)</f>
        <v>0</v>
      </c>
      <c r="AX416" s="33">
        <f>ROUND(F416*AP416,2)</f>
        <v>0</v>
      </c>
      <c r="AY416" s="36" t="s">
        <v>545</v>
      </c>
      <c r="AZ416" s="36" t="s">
        <v>439</v>
      </c>
      <c r="BA416" s="11" t="s">
        <v>63</v>
      </c>
      <c r="BC416" s="33">
        <f>AW416+AX416</f>
        <v>0</v>
      </c>
      <c r="BD416" s="33">
        <f>G416/(100-BE416)*100</f>
        <v>0</v>
      </c>
      <c r="BE416" s="33">
        <v>0</v>
      </c>
      <c r="BF416" s="33">
        <f>K416</f>
        <v>1.4999999999999999E-2</v>
      </c>
      <c r="BH416" s="47">
        <f>F416*AO416</f>
        <v>0</v>
      </c>
      <c r="BI416" s="47">
        <f>F416*AP416</f>
        <v>0</v>
      </c>
      <c r="BJ416" s="47">
        <f>F416*G416</f>
        <v>0</v>
      </c>
      <c r="BK416" s="50" t="s">
        <v>95</v>
      </c>
      <c r="BL416" s="33"/>
      <c r="BW416" s="33">
        <v>21</v>
      </c>
      <c r="BX416" s="46" t="s">
        <v>613</v>
      </c>
    </row>
    <row r="417" spans="1:76" ht="14.5" x14ac:dyDescent="0.35">
      <c r="A417" s="38"/>
      <c r="C417" s="41" t="s">
        <v>88</v>
      </c>
      <c r="D417" s="40" t="s">
        <v>106</v>
      </c>
      <c r="F417" s="42">
        <v>5</v>
      </c>
      <c r="L417" s="43"/>
    </row>
    <row r="418" spans="1:76" ht="14.5" x14ac:dyDescent="0.35">
      <c r="A418" s="38"/>
      <c r="C418" s="41" t="s">
        <v>73</v>
      </c>
      <c r="D418" s="40" t="s">
        <v>107</v>
      </c>
      <c r="F418" s="42">
        <v>2</v>
      </c>
      <c r="L418" s="43"/>
    </row>
    <row r="419" spans="1:76" ht="14.5" x14ac:dyDescent="0.35">
      <c r="A419" s="38"/>
      <c r="C419" s="41" t="s">
        <v>84</v>
      </c>
      <c r="D419" s="40" t="s">
        <v>108</v>
      </c>
      <c r="F419" s="42">
        <v>4</v>
      </c>
      <c r="L419" s="43"/>
    </row>
    <row r="420" spans="1:76" ht="14.5" x14ac:dyDescent="0.35">
      <c r="A420" s="38"/>
      <c r="C420" s="41" t="s">
        <v>84</v>
      </c>
      <c r="D420" s="40" t="s">
        <v>109</v>
      </c>
      <c r="F420" s="42">
        <v>4</v>
      </c>
      <c r="L420" s="43"/>
    </row>
    <row r="421" spans="1:76" ht="25" x14ac:dyDescent="0.35">
      <c r="A421" s="44" t="s">
        <v>614</v>
      </c>
      <c r="B421" s="45" t="s">
        <v>615</v>
      </c>
      <c r="C421" s="113" t="s">
        <v>616</v>
      </c>
      <c r="D421" s="114"/>
      <c r="E421" s="45" t="s">
        <v>91</v>
      </c>
      <c r="F421" s="47">
        <v>4</v>
      </c>
      <c r="G421" s="48">
        <v>0</v>
      </c>
      <c r="H421" s="47">
        <f>ROUND(F421*G421,2)</f>
        <v>0</v>
      </c>
      <c r="I421" s="47">
        <v>1E-3</v>
      </c>
      <c r="J421" s="47">
        <v>0</v>
      </c>
      <c r="K421" s="47">
        <f>F421*I421</f>
        <v>4.0000000000000001E-3</v>
      </c>
      <c r="L421" s="49" t="s">
        <v>224</v>
      </c>
      <c r="Z421" s="33">
        <f>ROUND(IF(AQ421="5",BJ421,0),2)</f>
        <v>0</v>
      </c>
      <c r="AB421" s="33">
        <f>ROUND(IF(AQ421="1",BH421,0),2)</f>
        <v>0</v>
      </c>
      <c r="AC421" s="33">
        <f>ROUND(IF(AQ421="1",BI421,0),2)</f>
        <v>0</v>
      </c>
      <c r="AD421" s="33">
        <f>ROUND(IF(AQ421="7",BH421,0),2)</f>
        <v>0</v>
      </c>
      <c r="AE421" s="33">
        <f>ROUND(IF(AQ421="7",BI421,0),2)</f>
        <v>0</v>
      </c>
      <c r="AF421" s="33">
        <f>ROUND(IF(AQ421="2",BH421,0),2)</f>
        <v>0</v>
      </c>
      <c r="AG421" s="33">
        <f>ROUND(IF(AQ421="2",BI421,0),2)</f>
        <v>0</v>
      </c>
      <c r="AH421" s="33">
        <f>ROUND(IF(AQ421="0",BJ421,0),2)</f>
        <v>0</v>
      </c>
      <c r="AI421" s="11" t="s">
        <v>55</v>
      </c>
      <c r="AJ421" s="47">
        <f>IF(AN421=0,H421,0)</f>
        <v>0</v>
      </c>
      <c r="AK421" s="47">
        <f>IF(AN421=12,H421,0)</f>
        <v>0</v>
      </c>
      <c r="AL421" s="47">
        <f>IF(AN421=21,H421,0)</f>
        <v>0</v>
      </c>
      <c r="AN421" s="33">
        <v>21</v>
      </c>
      <c r="AO421" s="33">
        <f>G421*1</f>
        <v>0</v>
      </c>
      <c r="AP421" s="33">
        <f>G421*(1-1)</f>
        <v>0</v>
      </c>
      <c r="AQ421" s="50" t="s">
        <v>73</v>
      </c>
      <c r="AV421" s="33">
        <f>ROUND(AW421+AX421,2)</f>
        <v>0</v>
      </c>
      <c r="AW421" s="33">
        <f>ROUND(F421*AO421,2)</f>
        <v>0</v>
      </c>
      <c r="AX421" s="33">
        <f>ROUND(F421*AP421,2)</f>
        <v>0</v>
      </c>
      <c r="AY421" s="36" t="s">
        <v>545</v>
      </c>
      <c r="AZ421" s="36" t="s">
        <v>439</v>
      </c>
      <c r="BA421" s="11" t="s">
        <v>63</v>
      </c>
      <c r="BC421" s="33">
        <f>AW421+AX421</f>
        <v>0</v>
      </c>
      <c r="BD421" s="33">
        <f>G421/(100-BE421)*100</f>
        <v>0</v>
      </c>
      <c r="BE421" s="33">
        <v>0</v>
      </c>
      <c r="BF421" s="33">
        <f>K421</f>
        <v>4.0000000000000001E-3</v>
      </c>
      <c r="BH421" s="47">
        <f>F421*AO421</f>
        <v>0</v>
      </c>
      <c r="BI421" s="47">
        <f>F421*AP421</f>
        <v>0</v>
      </c>
      <c r="BJ421" s="47">
        <f>F421*G421</f>
        <v>0</v>
      </c>
      <c r="BK421" s="50" t="s">
        <v>95</v>
      </c>
      <c r="BL421" s="33"/>
      <c r="BW421" s="33">
        <v>21</v>
      </c>
      <c r="BX421" s="46" t="s">
        <v>616</v>
      </c>
    </row>
    <row r="422" spans="1:76" ht="14.5" x14ac:dyDescent="0.35">
      <c r="A422" s="38"/>
      <c r="C422" s="41" t="s">
        <v>84</v>
      </c>
      <c r="D422" s="40" t="s">
        <v>51</v>
      </c>
      <c r="F422" s="42">
        <v>4</v>
      </c>
      <c r="L422" s="43"/>
    </row>
    <row r="423" spans="1:76" ht="14.5" x14ac:dyDescent="0.35">
      <c r="A423" s="2" t="s">
        <v>617</v>
      </c>
      <c r="B423" s="3" t="s">
        <v>618</v>
      </c>
      <c r="C423" s="86" t="s">
        <v>619</v>
      </c>
      <c r="D423" s="81"/>
      <c r="E423" s="3" t="s">
        <v>115</v>
      </c>
      <c r="F423" s="33">
        <v>25.8</v>
      </c>
      <c r="G423" s="34">
        <v>0</v>
      </c>
      <c r="H423" s="33">
        <f>ROUND(F423*G423,2)</f>
        <v>0</v>
      </c>
      <c r="I423" s="33">
        <v>0</v>
      </c>
      <c r="J423" s="33">
        <v>0</v>
      </c>
      <c r="K423" s="33">
        <f>F423*I423</f>
        <v>0</v>
      </c>
      <c r="L423" s="35" t="s">
        <v>60</v>
      </c>
      <c r="Z423" s="33">
        <f>ROUND(IF(AQ423="5",BJ423,0),2)</f>
        <v>0</v>
      </c>
      <c r="AB423" s="33">
        <f>ROUND(IF(AQ423="1",BH423,0),2)</f>
        <v>0</v>
      </c>
      <c r="AC423" s="33">
        <f>ROUND(IF(AQ423="1",BI423,0),2)</f>
        <v>0</v>
      </c>
      <c r="AD423" s="33">
        <f>ROUND(IF(AQ423="7",BH423,0),2)</f>
        <v>0</v>
      </c>
      <c r="AE423" s="33">
        <f>ROUND(IF(AQ423="7",BI423,0),2)</f>
        <v>0</v>
      </c>
      <c r="AF423" s="33">
        <f>ROUND(IF(AQ423="2",BH423,0),2)</f>
        <v>0</v>
      </c>
      <c r="AG423" s="33">
        <f>ROUND(IF(AQ423="2",BI423,0),2)</f>
        <v>0</v>
      </c>
      <c r="AH423" s="33">
        <f>ROUND(IF(AQ423="0",BJ423,0),2)</f>
        <v>0</v>
      </c>
      <c r="AI423" s="11" t="s">
        <v>55</v>
      </c>
      <c r="AJ423" s="33">
        <f>IF(AN423=0,H423,0)</f>
        <v>0</v>
      </c>
      <c r="AK423" s="33">
        <f>IF(AN423=12,H423,0)</f>
        <v>0</v>
      </c>
      <c r="AL423" s="33">
        <f>IF(AN423=21,H423,0)</f>
        <v>0</v>
      </c>
      <c r="AN423" s="33">
        <v>21</v>
      </c>
      <c r="AO423" s="33">
        <f>G423*0</f>
        <v>0</v>
      </c>
      <c r="AP423" s="33">
        <f>G423*(1-0)</f>
        <v>0</v>
      </c>
      <c r="AQ423" s="36" t="s">
        <v>73</v>
      </c>
      <c r="AV423" s="33">
        <f>ROUND(AW423+AX423,2)</f>
        <v>0</v>
      </c>
      <c r="AW423" s="33">
        <f>ROUND(F423*AO423,2)</f>
        <v>0</v>
      </c>
      <c r="AX423" s="33">
        <f>ROUND(F423*AP423,2)</f>
        <v>0</v>
      </c>
      <c r="AY423" s="36" t="s">
        <v>545</v>
      </c>
      <c r="AZ423" s="36" t="s">
        <v>439</v>
      </c>
      <c r="BA423" s="11" t="s">
        <v>63</v>
      </c>
      <c r="BB423" s="37">
        <v>100012</v>
      </c>
      <c r="BC423" s="33">
        <f>AW423+AX423</f>
        <v>0</v>
      </c>
      <c r="BD423" s="33">
        <f>G423/(100-BE423)*100</f>
        <v>0</v>
      </c>
      <c r="BE423" s="33">
        <v>0</v>
      </c>
      <c r="BF423" s="33">
        <f>K423</f>
        <v>0</v>
      </c>
      <c r="BH423" s="33">
        <f>F423*AO423</f>
        <v>0</v>
      </c>
      <c r="BI423" s="33">
        <f>F423*AP423</f>
        <v>0</v>
      </c>
      <c r="BJ423" s="33">
        <f>F423*G423</f>
        <v>0</v>
      </c>
      <c r="BK423" s="36" t="s">
        <v>64</v>
      </c>
      <c r="BL423" s="33"/>
      <c r="BW423" s="33">
        <v>21</v>
      </c>
      <c r="BX423" s="4" t="s">
        <v>619</v>
      </c>
    </row>
    <row r="424" spans="1:76" ht="13.5" customHeight="1" x14ac:dyDescent="0.35">
      <c r="A424" s="38"/>
      <c r="B424" s="39" t="s">
        <v>65</v>
      </c>
      <c r="C424" s="100" t="s">
        <v>620</v>
      </c>
      <c r="D424" s="101"/>
      <c r="E424" s="101"/>
      <c r="F424" s="101"/>
      <c r="G424" s="102"/>
      <c r="H424" s="101"/>
      <c r="I424" s="101"/>
      <c r="J424" s="101"/>
      <c r="K424" s="101"/>
      <c r="L424" s="103"/>
    </row>
    <row r="425" spans="1:76" ht="14.5" x14ac:dyDescent="0.35">
      <c r="A425" s="38"/>
      <c r="C425" s="41" t="s">
        <v>621</v>
      </c>
      <c r="D425" s="40" t="s">
        <v>622</v>
      </c>
      <c r="F425" s="42">
        <v>10.8</v>
      </c>
      <c r="L425" s="43"/>
    </row>
    <row r="426" spans="1:76" ht="14.5" x14ac:dyDescent="0.35">
      <c r="A426" s="38"/>
      <c r="C426" s="41" t="s">
        <v>163</v>
      </c>
      <c r="D426" s="40" t="s">
        <v>623</v>
      </c>
      <c r="F426" s="42">
        <v>15</v>
      </c>
      <c r="L426" s="43"/>
    </row>
    <row r="427" spans="1:76" ht="14.5" x14ac:dyDescent="0.35">
      <c r="A427" s="44" t="s">
        <v>624</v>
      </c>
      <c r="B427" s="45" t="s">
        <v>625</v>
      </c>
      <c r="C427" s="113" t="s">
        <v>626</v>
      </c>
      <c r="D427" s="114"/>
      <c r="E427" s="45" t="s">
        <v>115</v>
      </c>
      <c r="F427" s="47">
        <v>30</v>
      </c>
      <c r="G427" s="48">
        <v>0</v>
      </c>
      <c r="H427" s="47">
        <f>ROUND(F427*G427,2)</f>
        <v>0</v>
      </c>
      <c r="I427" s="47">
        <v>6.0000000000000002E-5</v>
      </c>
      <c r="J427" s="47">
        <v>0</v>
      </c>
      <c r="K427" s="47">
        <f>F427*I427</f>
        <v>1.8E-3</v>
      </c>
      <c r="L427" s="49" t="s">
        <v>60</v>
      </c>
      <c r="Z427" s="33">
        <f>ROUND(IF(AQ427="5",BJ427,0),2)</f>
        <v>0</v>
      </c>
      <c r="AB427" s="33">
        <f>ROUND(IF(AQ427="1",BH427,0),2)</f>
        <v>0</v>
      </c>
      <c r="AC427" s="33">
        <f>ROUND(IF(AQ427="1",BI427,0),2)</f>
        <v>0</v>
      </c>
      <c r="AD427" s="33">
        <f>ROUND(IF(AQ427="7",BH427,0),2)</f>
        <v>0</v>
      </c>
      <c r="AE427" s="33">
        <f>ROUND(IF(AQ427="7",BI427,0),2)</f>
        <v>0</v>
      </c>
      <c r="AF427" s="33">
        <f>ROUND(IF(AQ427="2",BH427,0),2)</f>
        <v>0</v>
      </c>
      <c r="AG427" s="33">
        <f>ROUND(IF(AQ427="2",BI427,0),2)</f>
        <v>0</v>
      </c>
      <c r="AH427" s="33">
        <f>ROUND(IF(AQ427="0",BJ427,0),2)</f>
        <v>0</v>
      </c>
      <c r="AI427" s="11" t="s">
        <v>55</v>
      </c>
      <c r="AJ427" s="47">
        <f>IF(AN427=0,H427,0)</f>
        <v>0</v>
      </c>
      <c r="AK427" s="47">
        <f>IF(AN427=12,H427,0)</f>
        <v>0</v>
      </c>
      <c r="AL427" s="47">
        <f>IF(AN427=21,H427,0)</f>
        <v>0</v>
      </c>
      <c r="AN427" s="33">
        <v>21</v>
      </c>
      <c r="AO427" s="33">
        <f>G427*1</f>
        <v>0</v>
      </c>
      <c r="AP427" s="33">
        <f>G427*(1-1)</f>
        <v>0</v>
      </c>
      <c r="AQ427" s="50" t="s">
        <v>56</v>
      </c>
      <c r="AV427" s="33">
        <f>ROUND(AW427+AX427,2)</f>
        <v>0</v>
      </c>
      <c r="AW427" s="33">
        <f>ROUND(F427*AO427,2)</f>
        <v>0</v>
      </c>
      <c r="AX427" s="33">
        <f>ROUND(F427*AP427,2)</f>
        <v>0</v>
      </c>
      <c r="AY427" s="36" t="s">
        <v>545</v>
      </c>
      <c r="AZ427" s="36" t="s">
        <v>439</v>
      </c>
      <c r="BA427" s="11" t="s">
        <v>63</v>
      </c>
      <c r="BC427" s="33">
        <f>AW427+AX427</f>
        <v>0</v>
      </c>
      <c r="BD427" s="33">
        <f>G427/(100-BE427)*100</f>
        <v>0</v>
      </c>
      <c r="BE427" s="33">
        <v>0</v>
      </c>
      <c r="BF427" s="33">
        <f>K427</f>
        <v>1.8E-3</v>
      </c>
      <c r="BH427" s="47">
        <f>F427*AO427</f>
        <v>0</v>
      </c>
      <c r="BI427" s="47">
        <f>F427*AP427</f>
        <v>0</v>
      </c>
      <c r="BJ427" s="47">
        <f>F427*G427</f>
        <v>0</v>
      </c>
      <c r="BK427" s="50" t="s">
        <v>95</v>
      </c>
      <c r="BL427" s="33"/>
      <c r="BW427" s="33">
        <v>21</v>
      </c>
      <c r="BX427" s="46" t="s">
        <v>626</v>
      </c>
    </row>
    <row r="428" spans="1:76" ht="14.5" x14ac:dyDescent="0.35">
      <c r="A428" s="38"/>
      <c r="C428" s="41" t="s">
        <v>252</v>
      </c>
      <c r="D428" s="40" t="s">
        <v>51</v>
      </c>
      <c r="F428" s="42">
        <v>30</v>
      </c>
      <c r="L428" s="43"/>
    </row>
    <row r="429" spans="1:76" ht="14.5" x14ac:dyDescent="0.35">
      <c r="A429" s="2" t="s">
        <v>627</v>
      </c>
      <c r="B429" s="3" t="s">
        <v>628</v>
      </c>
      <c r="C429" s="86" t="s">
        <v>629</v>
      </c>
      <c r="D429" s="81"/>
      <c r="E429" s="3" t="s">
        <v>630</v>
      </c>
      <c r="F429" s="33">
        <v>4</v>
      </c>
      <c r="G429" s="34">
        <v>0</v>
      </c>
      <c r="H429" s="33">
        <f>ROUND(F429*G429,2)</f>
        <v>0</v>
      </c>
      <c r="I429" s="33">
        <v>0</v>
      </c>
      <c r="J429" s="33">
        <v>0</v>
      </c>
      <c r="K429" s="33">
        <f>F429*I429</f>
        <v>0</v>
      </c>
      <c r="L429" s="35" t="s">
        <v>60</v>
      </c>
      <c r="Z429" s="33">
        <f>ROUND(IF(AQ429="5",BJ429,0),2)</f>
        <v>0</v>
      </c>
      <c r="AB429" s="33">
        <f>ROUND(IF(AQ429="1",BH429,0),2)</f>
        <v>0</v>
      </c>
      <c r="AC429" s="33">
        <f>ROUND(IF(AQ429="1",BI429,0),2)</f>
        <v>0</v>
      </c>
      <c r="AD429" s="33">
        <f>ROUND(IF(AQ429="7",BH429,0),2)</f>
        <v>0</v>
      </c>
      <c r="AE429" s="33">
        <f>ROUND(IF(AQ429="7",BI429,0),2)</f>
        <v>0</v>
      </c>
      <c r="AF429" s="33">
        <f>ROUND(IF(AQ429="2",BH429,0),2)</f>
        <v>0</v>
      </c>
      <c r="AG429" s="33">
        <f>ROUND(IF(AQ429="2",BI429,0),2)</f>
        <v>0</v>
      </c>
      <c r="AH429" s="33">
        <f>ROUND(IF(AQ429="0",BJ429,0),2)</f>
        <v>0</v>
      </c>
      <c r="AI429" s="11" t="s">
        <v>55</v>
      </c>
      <c r="AJ429" s="33">
        <f>IF(AN429=0,H429,0)</f>
        <v>0</v>
      </c>
      <c r="AK429" s="33">
        <f>IF(AN429=12,H429,0)</f>
        <v>0</v>
      </c>
      <c r="AL429" s="33">
        <f>IF(AN429=21,H429,0)</f>
        <v>0</v>
      </c>
      <c r="AN429" s="33">
        <v>21</v>
      </c>
      <c r="AO429" s="33">
        <f>G429*0</f>
        <v>0</v>
      </c>
      <c r="AP429" s="33">
        <f>G429*(1-0)</f>
        <v>0</v>
      </c>
      <c r="AQ429" s="36" t="s">
        <v>73</v>
      </c>
      <c r="AV429" s="33">
        <f>ROUND(AW429+AX429,2)</f>
        <v>0</v>
      </c>
      <c r="AW429" s="33">
        <f>ROUND(F429*AO429,2)</f>
        <v>0</v>
      </c>
      <c r="AX429" s="33">
        <f>ROUND(F429*AP429,2)</f>
        <v>0</v>
      </c>
      <c r="AY429" s="36" t="s">
        <v>545</v>
      </c>
      <c r="AZ429" s="36" t="s">
        <v>439</v>
      </c>
      <c r="BA429" s="11" t="s">
        <v>63</v>
      </c>
      <c r="BB429" s="37">
        <v>100012</v>
      </c>
      <c r="BC429" s="33">
        <f>AW429+AX429</f>
        <v>0</v>
      </c>
      <c r="BD429" s="33">
        <f>G429/(100-BE429)*100</f>
        <v>0</v>
      </c>
      <c r="BE429" s="33">
        <v>0</v>
      </c>
      <c r="BF429" s="33">
        <f>K429</f>
        <v>0</v>
      </c>
      <c r="BH429" s="33">
        <f>F429*AO429</f>
        <v>0</v>
      </c>
      <c r="BI429" s="33">
        <f>F429*AP429</f>
        <v>0</v>
      </c>
      <c r="BJ429" s="33">
        <f>F429*G429</f>
        <v>0</v>
      </c>
      <c r="BK429" s="36" t="s">
        <v>64</v>
      </c>
      <c r="BL429" s="33"/>
      <c r="BW429" s="33">
        <v>21</v>
      </c>
      <c r="BX429" s="4" t="s">
        <v>629</v>
      </c>
    </row>
    <row r="430" spans="1:76" ht="14.5" x14ac:dyDescent="0.35">
      <c r="A430" s="2" t="s">
        <v>631</v>
      </c>
      <c r="B430" s="3" t="s">
        <v>632</v>
      </c>
      <c r="C430" s="86" t="s">
        <v>633</v>
      </c>
      <c r="D430" s="81"/>
      <c r="E430" s="3" t="s">
        <v>630</v>
      </c>
      <c r="F430" s="33">
        <v>5</v>
      </c>
      <c r="G430" s="34">
        <v>0</v>
      </c>
      <c r="H430" s="33">
        <f>ROUND(F430*G430,2)</f>
        <v>0</v>
      </c>
      <c r="I430" s="33">
        <v>0</v>
      </c>
      <c r="J430" s="33">
        <v>0</v>
      </c>
      <c r="K430" s="33">
        <f>F430*I430</f>
        <v>0</v>
      </c>
      <c r="L430" s="35" t="s">
        <v>60</v>
      </c>
      <c r="Z430" s="33">
        <f>ROUND(IF(AQ430="5",BJ430,0),2)</f>
        <v>0</v>
      </c>
      <c r="AB430" s="33">
        <f>ROUND(IF(AQ430="1",BH430,0),2)</f>
        <v>0</v>
      </c>
      <c r="AC430" s="33">
        <f>ROUND(IF(AQ430="1",BI430,0),2)</f>
        <v>0</v>
      </c>
      <c r="AD430" s="33">
        <f>ROUND(IF(AQ430="7",BH430,0),2)</f>
        <v>0</v>
      </c>
      <c r="AE430" s="33">
        <f>ROUND(IF(AQ430="7",BI430,0),2)</f>
        <v>0</v>
      </c>
      <c r="AF430" s="33">
        <f>ROUND(IF(AQ430="2",BH430,0),2)</f>
        <v>0</v>
      </c>
      <c r="AG430" s="33">
        <f>ROUND(IF(AQ430="2",BI430,0),2)</f>
        <v>0</v>
      </c>
      <c r="AH430" s="33">
        <f>ROUND(IF(AQ430="0",BJ430,0),2)</f>
        <v>0</v>
      </c>
      <c r="AI430" s="11" t="s">
        <v>55</v>
      </c>
      <c r="AJ430" s="33">
        <f>IF(AN430=0,H430,0)</f>
        <v>0</v>
      </c>
      <c r="AK430" s="33">
        <f>IF(AN430=12,H430,0)</f>
        <v>0</v>
      </c>
      <c r="AL430" s="33">
        <f>IF(AN430=21,H430,0)</f>
        <v>0</v>
      </c>
      <c r="AN430" s="33">
        <v>21</v>
      </c>
      <c r="AO430" s="33">
        <f>G430*0</f>
        <v>0</v>
      </c>
      <c r="AP430" s="33">
        <f>G430*(1-0)</f>
        <v>0</v>
      </c>
      <c r="AQ430" s="36" t="s">
        <v>73</v>
      </c>
      <c r="AV430" s="33">
        <f>ROUND(AW430+AX430,2)</f>
        <v>0</v>
      </c>
      <c r="AW430" s="33">
        <f>ROUND(F430*AO430,2)</f>
        <v>0</v>
      </c>
      <c r="AX430" s="33">
        <f>ROUND(F430*AP430,2)</f>
        <v>0</v>
      </c>
      <c r="AY430" s="36" t="s">
        <v>545</v>
      </c>
      <c r="AZ430" s="36" t="s">
        <v>439</v>
      </c>
      <c r="BA430" s="11" t="s">
        <v>63</v>
      </c>
      <c r="BB430" s="37">
        <v>100012</v>
      </c>
      <c r="BC430" s="33">
        <f>AW430+AX430</f>
        <v>0</v>
      </c>
      <c r="BD430" s="33">
        <f>G430/(100-BE430)*100</f>
        <v>0</v>
      </c>
      <c r="BE430" s="33">
        <v>0</v>
      </c>
      <c r="BF430" s="33">
        <f>K430</f>
        <v>0</v>
      </c>
      <c r="BH430" s="33">
        <f>F430*AO430</f>
        <v>0</v>
      </c>
      <c r="BI430" s="33">
        <f>F430*AP430</f>
        <v>0</v>
      </c>
      <c r="BJ430" s="33">
        <f>F430*G430</f>
        <v>0</v>
      </c>
      <c r="BK430" s="36" t="s">
        <v>64</v>
      </c>
      <c r="BL430" s="33"/>
      <c r="BW430" s="33">
        <v>21</v>
      </c>
      <c r="BX430" s="4" t="s">
        <v>633</v>
      </c>
    </row>
    <row r="431" spans="1:76" ht="14.5" x14ac:dyDescent="0.35">
      <c r="A431" s="2" t="s">
        <v>634</v>
      </c>
      <c r="B431" s="3" t="s">
        <v>635</v>
      </c>
      <c r="C431" s="86" t="s">
        <v>636</v>
      </c>
      <c r="D431" s="81"/>
      <c r="E431" s="3" t="s">
        <v>91</v>
      </c>
      <c r="F431" s="33">
        <v>4</v>
      </c>
      <c r="G431" s="34">
        <v>0</v>
      </c>
      <c r="H431" s="33">
        <f>ROUND(F431*G431,2)</f>
        <v>0</v>
      </c>
      <c r="I431" s="33">
        <v>0</v>
      </c>
      <c r="J431" s="33">
        <v>0</v>
      </c>
      <c r="K431" s="33">
        <f>F431*I431</f>
        <v>0</v>
      </c>
      <c r="L431" s="35" t="s">
        <v>60</v>
      </c>
      <c r="Z431" s="33">
        <f>ROUND(IF(AQ431="5",BJ431,0),2)</f>
        <v>0</v>
      </c>
      <c r="AB431" s="33">
        <f>ROUND(IF(AQ431="1",BH431,0),2)</f>
        <v>0</v>
      </c>
      <c r="AC431" s="33">
        <f>ROUND(IF(AQ431="1",BI431,0),2)</f>
        <v>0</v>
      </c>
      <c r="AD431" s="33">
        <f>ROUND(IF(AQ431="7",BH431,0),2)</f>
        <v>0</v>
      </c>
      <c r="AE431" s="33">
        <f>ROUND(IF(AQ431="7",BI431,0),2)</f>
        <v>0</v>
      </c>
      <c r="AF431" s="33">
        <f>ROUND(IF(AQ431="2",BH431,0),2)</f>
        <v>0</v>
      </c>
      <c r="AG431" s="33">
        <f>ROUND(IF(AQ431="2",BI431,0),2)</f>
        <v>0</v>
      </c>
      <c r="AH431" s="33">
        <f>ROUND(IF(AQ431="0",BJ431,0),2)</f>
        <v>0</v>
      </c>
      <c r="AI431" s="11" t="s">
        <v>55</v>
      </c>
      <c r="AJ431" s="33">
        <f>IF(AN431=0,H431,0)</f>
        <v>0</v>
      </c>
      <c r="AK431" s="33">
        <f>IF(AN431=12,H431,0)</f>
        <v>0</v>
      </c>
      <c r="AL431" s="33">
        <f>IF(AN431=21,H431,0)</f>
        <v>0</v>
      </c>
      <c r="AN431" s="33">
        <v>21</v>
      </c>
      <c r="AO431" s="33">
        <f>G431*0</f>
        <v>0</v>
      </c>
      <c r="AP431" s="33">
        <f>G431*(1-0)</f>
        <v>0</v>
      </c>
      <c r="AQ431" s="36" t="s">
        <v>73</v>
      </c>
      <c r="AV431" s="33">
        <f>ROUND(AW431+AX431,2)</f>
        <v>0</v>
      </c>
      <c r="AW431" s="33">
        <f>ROUND(F431*AO431,2)</f>
        <v>0</v>
      </c>
      <c r="AX431" s="33">
        <f>ROUND(F431*AP431,2)</f>
        <v>0</v>
      </c>
      <c r="AY431" s="36" t="s">
        <v>545</v>
      </c>
      <c r="AZ431" s="36" t="s">
        <v>439</v>
      </c>
      <c r="BA431" s="11" t="s">
        <v>63</v>
      </c>
      <c r="BC431" s="33">
        <f>AW431+AX431</f>
        <v>0</v>
      </c>
      <c r="BD431" s="33">
        <f>G431/(100-BE431)*100</f>
        <v>0</v>
      </c>
      <c r="BE431" s="33">
        <v>0</v>
      </c>
      <c r="BF431" s="33">
        <f>K431</f>
        <v>0</v>
      </c>
      <c r="BH431" s="33">
        <f>F431*AO431</f>
        <v>0</v>
      </c>
      <c r="BI431" s="33">
        <f>F431*AP431</f>
        <v>0</v>
      </c>
      <c r="BJ431" s="33">
        <f>F431*G431</f>
        <v>0</v>
      </c>
      <c r="BK431" s="36" t="s">
        <v>64</v>
      </c>
      <c r="BL431" s="33"/>
      <c r="BW431" s="33">
        <v>21</v>
      </c>
      <c r="BX431" s="4" t="s">
        <v>636</v>
      </c>
    </row>
    <row r="432" spans="1:76" ht="13.5" customHeight="1" x14ac:dyDescent="0.35">
      <c r="A432" s="38"/>
      <c r="B432" s="39" t="s">
        <v>65</v>
      </c>
      <c r="C432" s="100" t="s">
        <v>637</v>
      </c>
      <c r="D432" s="101"/>
      <c r="E432" s="101"/>
      <c r="F432" s="101"/>
      <c r="G432" s="102"/>
      <c r="H432" s="101"/>
      <c r="I432" s="101"/>
      <c r="J432" s="101"/>
      <c r="K432" s="101"/>
      <c r="L432" s="103"/>
    </row>
    <row r="433" spans="1:76" ht="14.5" x14ac:dyDescent="0.35">
      <c r="A433" s="38"/>
      <c r="C433" s="41" t="s">
        <v>638</v>
      </c>
      <c r="D433" s="40" t="s">
        <v>262</v>
      </c>
      <c r="F433" s="42">
        <v>4</v>
      </c>
      <c r="L433" s="43"/>
    </row>
    <row r="434" spans="1:76" ht="25" x14ac:dyDescent="0.35">
      <c r="A434" s="44" t="s">
        <v>432</v>
      </c>
      <c r="B434" s="45" t="s">
        <v>639</v>
      </c>
      <c r="C434" s="113" t="s">
        <v>640</v>
      </c>
      <c r="D434" s="114"/>
      <c r="E434" s="45" t="s">
        <v>91</v>
      </c>
      <c r="F434" s="47">
        <v>4</v>
      </c>
      <c r="G434" s="48">
        <v>0</v>
      </c>
      <c r="H434" s="47">
        <f>ROUND(F434*G434,2)</f>
        <v>0</v>
      </c>
      <c r="I434" s="47">
        <v>4.4000000000000003E-3</v>
      </c>
      <c r="J434" s="47">
        <v>0</v>
      </c>
      <c r="K434" s="47">
        <f>F434*I434</f>
        <v>1.7600000000000001E-2</v>
      </c>
      <c r="L434" s="49" t="s">
        <v>224</v>
      </c>
      <c r="Z434" s="33">
        <f>ROUND(IF(AQ434="5",BJ434,0),2)</f>
        <v>0</v>
      </c>
      <c r="AB434" s="33">
        <f>ROUND(IF(AQ434="1",BH434,0),2)</f>
        <v>0</v>
      </c>
      <c r="AC434" s="33">
        <f>ROUND(IF(AQ434="1",BI434,0),2)</f>
        <v>0</v>
      </c>
      <c r="AD434" s="33">
        <f>ROUND(IF(AQ434="7",BH434,0),2)</f>
        <v>0</v>
      </c>
      <c r="AE434" s="33">
        <f>ROUND(IF(AQ434="7",BI434,0),2)</f>
        <v>0</v>
      </c>
      <c r="AF434" s="33">
        <f>ROUND(IF(AQ434="2",BH434,0),2)</f>
        <v>0</v>
      </c>
      <c r="AG434" s="33">
        <f>ROUND(IF(AQ434="2",BI434,0),2)</f>
        <v>0</v>
      </c>
      <c r="AH434" s="33">
        <f>ROUND(IF(AQ434="0",BJ434,0),2)</f>
        <v>0</v>
      </c>
      <c r="AI434" s="11" t="s">
        <v>55</v>
      </c>
      <c r="AJ434" s="47">
        <f>IF(AN434=0,H434,0)</f>
        <v>0</v>
      </c>
      <c r="AK434" s="47">
        <f>IF(AN434=12,H434,0)</f>
        <v>0</v>
      </c>
      <c r="AL434" s="47">
        <f>IF(AN434=21,H434,0)</f>
        <v>0</v>
      </c>
      <c r="AN434" s="33">
        <v>21</v>
      </c>
      <c r="AO434" s="33">
        <f>G434*1</f>
        <v>0</v>
      </c>
      <c r="AP434" s="33">
        <f>G434*(1-1)</f>
        <v>0</v>
      </c>
      <c r="AQ434" s="50" t="s">
        <v>56</v>
      </c>
      <c r="AV434" s="33">
        <f>ROUND(AW434+AX434,2)</f>
        <v>0</v>
      </c>
      <c r="AW434" s="33">
        <f>ROUND(F434*AO434,2)</f>
        <v>0</v>
      </c>
      <c r="AX434" s="33">
        <f>ROUND(F434*AP434,2)</f>
        <v>0</v>
      </c>
      <c r="AY434" s="36" t="s">
        <v>545</v>
      </c>
      <c r="AZ434" s="36" t="s">
        <v>439</v>
      </c>
      <c r="BA434" s="11" t="s">
        <v>63</v>
      </c>
      <c r="BC434" s="33">
        <f>AW434+AX434</f>
        <v>0</v>
      </c>
      <c r="BD434" s="33">
        <f>G434/(100-BE434)*100</f>
        <v>0</v>
      </c>
      <c r="BE434" s="33">
        <v>0</v>
      </c>
      <c r="BF434" s="33">
        <f>K434</f>
        <v>1.7600000000000001E-2</v>
      </c>
      <c r="BH434" s="47">
        <f>F434*AO434</f>
        <v>0</v>
      </c>
      <c r="BI434" s="47">
        <f>F434*AP434</f>
        <v>0</v>
      </c>
      <c r="BJ434" s="47">
        <f>F434*G434</f>
        <v>0</v>
      </c>
      <c r="BK434" s="50" t="s">
        <v>95</v>
      </c>
      <c r="BL434" s="33"/>
      <c r="BW434" s="33">
        <v>21</v>
      </c>
      <c r="BX434" s="46" t="s">
        <v>640</v>
      </c>
    </row>
    <row r="435" spans="1:76" ht="14.5" x14ac:dyDescent="0.35">
      <c r="A435" s="38"/>
      <c r="C435" s="41" t="s">
        <v>638</v>
      </c>
      <c r="D435" s="40" t="s">
        <v>262</v>
      </c>
      <c r="F435" s="42">
        <v>4</v>
      </c>
      <c r="L435" s="43"/>
    </row>
    <row r="436" spans="1:76" ht="14.5" x14ac:dyDescent="0.35">
      <c r="A436" s="2" t="s">
        <v>641</v>
      </c>
      <c r="B436" s="3" t="s">
        <v>642</v>
      </c>
      <c r="C436" s="86" t="s">
        <v>643</v>
      </c>
      <c r="D436" s="81"/>
      <c r="E436" s="3" t="s">
        <v>91</v>
      </c>
      <c r="F436" s="33">
        <v>1</v>
      </c>
      <c r="G436" s="34">
        <v>0</v>
      </c>
      <c r="H436" s="33">
        <f>ROUND(F436*G436,2)</f>
        <v>0</v>
      </c>
      <c r="I436" s="33">
        <v>0</v>
      </c>
      <c r="J436" s="33">
        <v>0</v>
      </c>
      <c r="K436" s="33">
        <f>F436*I436</f>
        <v>0</v>
      </c>
      <c r="L436" s="35" t="s">
        <v>60</v>
      </c>
      <c r="Z436" s="33">
        <f>ROUND(IF(AQ436="5",BJ436,0),2)</f>
        <v>0</v>
      </c>
      <c r="AB436" s="33">
        <f>ROUND(IF(AQ436="1",BH436,0),2)</f>
        <v>0</v>
      </c>
      <c r="AC436" s="33">
        <f>ROUND(IF(AQ436="1",BI436,0),2)</f>
        <v>0</v>
      </c>
      <c r="AD436" s="33">
        <f>ROUND(IF(AQ436="7",BH436,0),2)</f>
        <v>0</v>
      </c>
      <c r="AE436" s="33">
        <f>ROUND(IF(AQ436="7",BI436,0),2)</f>
        <v>0</v>
      </c>
      <c r="AF436" s="33">
        <f>ROUND(IF(AQ436="2",BH436,0),2)</f>
        <v>0</v>
      </c>
      <c r="AG436" s="33">
        <f>ROUND(IF(AQ436="2",BI436,0),2)</f>
        <v>0</v>
      </c>
      <c r="AH436" s="33">
        <f>ROUND(IF(AQ436="0",BJ436,0),2)</f>
        <v>0</v>
      </c>
      <c r="AI436" s="11" t="s">
        <v>55</v>
      </c>
      <c r="AJ436" s="33">
        <f>IF(AN436=0,H436,0)</f>
        <v>0</v>
      </c>
      <c r="AK436" s="33">
        <f>IF(AN436=12,H436,0)</f>
        <v>0</v>
      </c>
      <c r="AL436" s="33">
        <f>IF(AN436=21,H436,0)</f>
        <v>0</v>
      </c>
      <c r="AN436" s="33">
        <v>21</v>
      </c>
      <c r="AO436" s="33">
        <f>G436*0</f>
        <v>0</v>
      </c>
      <c r="AP436" s="33">
        <f>G436*(1-0)</f>
        <v>0</v>
      </c>
      <c r="AQ436" s="36" t="s">
        <v>73</v>
      </c>
      <c r="AV436" s="33">
        <f>ROUND(AW436+AX436,2)</f>
        <v>0</v>
      </c>
      <c r="AW436" s="33">
        <f>ROUND(F436*AO436,2)</f>
        <v>0</v>
      </c>
      <c r="AX436" s="33">
        <f>ROUND(F436*AP436,2)</f>
        <v>0</v>
      </c>
      <c r="AY436" s="36" t="s">
        <v>545</v>
      </c>
      <c r="AZ436" s="36" t="s">
        <v>439</v>
      </c>
      <c r="BA436" s="11" t="s">
        <v>63</v>
      </c>
      <c r="BB436" s="37">
        <v>100012</v>
      </c>
      <c r="BC436" s="33">
        <f>AW436+AX436</f>
        <v>0</v>
      </c>
      <c r="BD436" s="33">
        <f>G436/(100-BE436)*100</f>
        <v>0</v>
      </c>
      <c r="BE436" s="33">
        <v>0</v>
      </c>
      <c r="BF436" s="33">
        <f>K436</f>
        <v>0</v>
      </c>
      <c r="BH436" s="33">
        <f>F436*AO436</f>
        <v>0</v>
      </c>
      <c r="BI436" s="33">
        <f>F436*AP436</f>
        <v>0</v>
      </c>
      <c r="BJ436" s="33">
        <f>F436*G436</f>
        <v>0</v>
      </c>
      <c r="BK436" s="36" t="s">
        <v>64</v>
      </c>
      <c r="BL436" s="33"/>
      <c r="BW436" s="33">
        <v>21</v>
      </c>
      <c r="BX436" s="4" t="s">
        <v>643</v>
      </c>
    </row>
    <row r="437" spans="1:76" ht="14.5" x14ac:dyDescent="0.35">
      <c r="A437" s="38"/>
      <c r="C437" s="41" t="s">
        <v>56</v>
      </c>
      <c r="D437" s="40" t="s">
        <v>106</v>
      </c>
      <c r="F437" s="42">
        <v>1</v>
      </c>
      <c r="L437" s="43"/>
    </row>
    <row r="438" spans="1:76" ht="14.5" x14ac:dyDescent="0.35">
      <c r="A438" s="2" t="s">
        <v>644</v>
      </c>
      <c r="B438" s="3" t="s">
        <v>645</v>
      </c>
      <c r="C438" s="86" t="s">
        <v>646</v>
      </c>
      <c r="D438" s="81"/>
      <c r="E438" s="3" t="s">
        <v>91</v>
      </c>
      <c r="F438" s="33">
        <v>3</v>
      </c>
      <c r="G438" s="34">
        <v>0</v>
      </c>
      <c r="H438" s="33">
        <f>ROUND(F438*G438,2)</f>
        <v>0</v>
      </c>
      <c r="I438" s="33">
        <v>0</v>
      </c>
      <c r="J438" s="33">
        <v>0</v>
      </c>
      <c r="K438" s="33">
        <f>F438*I438</f>
        <v>0</v>
      </c>
      <c r="L438" s="35" t="s">
        <v>60</v>
      </c>
      <c r="Z438" s="33">
        <f>ROUND(IF(AQ438="5",BJ438,0),2)</f>
        <v>0</v>
      </c>
      <c r="AB438" s="33">
        <f>ROUND(IF(AQ438="1",BH438,0),2)</f>
        <v>0</v>
      </c>
      <c r="AC438" s="33">
        <f>ROUND(IF(AQ438="1",BI438,0),2)</f>
        <v>0</v>
      </c>
      <c r="AD438" s="33">
        <f>ROUND(IF(AQ438="7",BH438,0),2)</f>
        <v>0</v>
      </c>
      <c r="AE438" s="33">
        <f>ROUND(IF(AQ438="7",BI438,0),2)</f>
        <v>0</v>
      </c>
      <c r="AF438" s="33">
        <f>ROUND(IF(AQ438="2",BH438,0),2)</f>
        <v>0</v>
      </c>
      <c r="AG438" s="33">
        <f>ROUND(IF(AQ438="2",BI438,0),2)</f>
        <v>0</v>
      </c>
      <c r="AH438" s="33">
        <f>ROUND(IF(AQ438="0",BJ438,0),2)</f>
        <v>0</v>
      </c>
      <c r="AI438" s="11" t="s">
        <v>55</v>
      </c>
      <c r="AJ438" s="33">
        <f>IF(AN438=0,H438,0)</f>
        <v>0</v>
      </c>
      <c r="AK438" s="33">
        <f>IF(AN438=12,H438,0)</f>
        <v>0</v>
      </c>
      <c r="AL438" s="33">
        <f>IF(AN438=21,H438,0)</f>
        <v>0</v>
      </c>
      <c r="AN438" s="33">
        <v>21</v>
      </c>
      <c r="AO438" s="33">
        <f>G438*0</f>
        <v>0</v>
      </c>
      <c r="AP438" s="33">
        <f>G438*(1-0)</f>
        <v>0</v>
      </c>
      <c r="AQ438" s="36" t="s">
        <v>73</v>
      </c>
      <c r="AV438" s="33">
        <f>ROUND(AW438+AX438,2)</f>
        <v>0</v>
      </c>
      <c r="AW438" s="33">
        <f>ROUND(F438*AO438,2)</f>
        <v>0</v>
      </c>
      <c r="AX438" s="33">
        <f>ROUND(F438*AP438,2)</f>
        <v>0</v>
      </c>
      <c r="AY438" s="36" t="s">
        <v>545</v>
      </c>
      <c r="AZ438" s="36" t="s">
        <v>439</v>
      </c>
      <c r="BA438" s="11" t="s">
        <v>63</v>
      </c>
      <c r="BB438" s="37">
        <v>100012</v>
      </c>
      <c r="BC438" s="33">
        <f>AW438+AX438</f>
        <v>0</v>
      </c>
      <c r="BD438" s="33">
        <f>G438/(100-BE438)*100</f>
        <v>0</v>
      </c>
      <c r="BE438" s="33">
        <v>0</v>
      </c>
      <c r="BF438" s="33">
        <f>K438</f>
        <v>0</v>
      </c>
      <c r="BH438" s="33">
        <f>F438*AO438</f>
        <v>0</v>
      </c>
      <c r="BI438" s="33">
        <f>F438*AP438</f>
        <v>0</v>
      </c>
      <c r="BJ438" s="33">
        <f>F438*G438</f>
        <v>0</v>
      </c>
      <c r="BK438" s="36" t="s">
        <v>64</v>
      </c>
      <c r="BL438" s="33"/>
      <c r="BW438" s="33">
        <v>21</v>
      </c>
      <c r="BX438" s="4" t="s">
        <v>646</v>
      </c>
    </row>
    <row r="439" spans="1:76" ht="13.5" customHeight="1" x14ac:dyDescent="0.35">
      <c r="A439" s="38"/>
      <c r="B439" s="39" t="s">
        <v>65</v>
      </c>
      <c r="C439" s="100" t="s">
        <v>567</v>
      </c>
      <c r="D439" s="101"/>
      <c r="E439" s="101"/>
      <c r="F439" s="101"/>
      <c r="G439" s="102"/>
      <c r="H439" s="101"/>
      <c r="I439" s="101"/>
      <c r="J439" s="101"/>
      <c r="K439" s="101"/>
      <c r="L439" s="103"/>
    </row>
    <row r="440" spans="1:76" ht="14.5" x14ac:dyDescent="0.35">
      <c r="A440" s="38"/>
      <c r="C440" s="41" t="s">
        <v>73</v>
      </c>
      <c r="D440" s="40" t="s">
        <v>647</v>
      </c>
      <c r="F440" s="42">
        <v>2</v>
      </c>
      <c r="L440" s="43"/>
    </row>
    <row r="441" spans="1:76" ht="14.5" x14ac:dyDescent="0.35">
      <c r="A441" s="38"/>
      <c r="C441" s="41" t="s">
        <v>56</v>
      </c>
      <c r="D441" s="40" t="s">
        <v>648</v>
      </c>
      <c r="F441" s="42">
        <v>1</v>
      </c>
      <c r="L441" s="43"/>
    </row>
    <row r="442" spans="1:76" ht="14.5" x14ac:dyDescent="0.35">
      <c r="A442" s="2" t="s">
        <v>649</v>
      </c>
      <c r="B442" s="3" t="s">
        <v>650</v>
      </c>
      <c r="C442" s="86" t="s">
        <v>651</v>
      </c>
      <c r="D442" s="81"/>
      <c r="E442" s="3" t="s">
        <v>464</v>
      </c>
      <c r="F442" s="33">
        <v>1</v>
      </c>
      <c r="G442" s="34">
        <v>0</v>
      </c>
      <c r="H442" s="33">
        <f>ROUND(F442*G442,2)</f>
        <v>0</v>
      </c>
      <c r="I442" s="33">
        <v>0</v>
      </c>
      <c r="J442" s="33">
        <v>0</v>
      </c>
      <c r="K442" s="33">
        <f>F442*I442</f>
        <v>0</v>
      </c>
      <c r="L442" s="35" t="s">
        <v>652</v>
      </c>
      <c r="Z442" s="33">
        <f>ROUND(IF(AQ442="5",BJ442,0),2)</f>
        <v>0</v>
      </c>
      <c r="AB442" s="33">
        <f>ROUND(IF(AQ442="1",BH442,0),2)</f>
        <v>0</v>
      </c>
      <c r="AC442" s="33">
        <f>ROUND(IF(AQ442="1",BI442,0),2)</f>
        <v>0</v>
      </c>
      <c r="AD442" s="33">
        <f>ROUND(IF(AQ442="7",BH442,0),2)</f>
        <v>0</v>
      </c>
      <c r="AE442" s="33">
        <f>ROUND(IF(AQ442="7",BI442,0),2)</f>
        <v>0</v>
      </c>
      <c r="AF442" s="33">
        <f>ROUND(IF(AQ442="2",BH442,0),2)</f>
        <v>0</v>
      </c>
      <c r="AG442" s="33">
        <f>ROUND(IF(AQ442="2",BI442,0),2)</f>
        <v>0</v>
      </c>
      <c r="AH442" s="33">
        <f>ROUND(IF(AQ442="0",BJ442,0),2)</f>
        <v>0</v>
      </c>
      <c r="AI442" s="11" t="s">
        <v>55</v>
      </c>
      <c r="AJ442" s="33">
        <f>IF(AN442=0,H442,0)</f>
        <v>0</v>
      </c>
      <c r="AK442" s="33">
        <f>IF(AN442=12,H442,0)</f>
        <v>0</v>
      </c>
      <c r="AL442" s="33">
        <f>IF(AN442=21,H442,0)</f>
        <v>0</v>
      </c>
      <c r="AN442" s="33">
        <v>21</v>
      </c>
      <c r="AO442" s="33">
        <f>G442*0</f>
        <v>0</v>
      </c>
      <c r="AP442" s="33">
        <f>G442*(1-0)</f>
        <v>0</v>
      </c>
      <c r="AQ442" s="36" t="s">
        <v>73</v>
      </c>
      <c r="AV442" s="33">
        <f>ROUND(AW442+AX442,2)</f>
        <v>0</v>
      </c>
      <c r="AW442" s="33">
        <f>ROUND(F442*AO442,2)</f>
        <v>0</v>
      </c>
      <c r="AX442" s="33">
        <f>ROUND(F442*AP442,2)</f>
        <v>0</v>
      </c>
      <c r="AY442" s="36" t="s">
        <v>545</v>
      </c>
      <c r="AZ442" s="36" t="s">
        <v>439</v>
      </c>
      <c r="BA442" s="11" t="s">
        <v>63</v>
      </c>
      <c r="BC442" s="33">
        <f>AW442+AX442</f>
        <v>0</v>
      </c>
      <c r="BD442" s="33">
        <f>G442/(100-BE442)*100</f>
        <v>0</v>
      </c>
      <c r="BE442" s="33">
        <v>0</v>
      </c>
      <c r="BF442" s="33">
        <f>K442</f>
        <v>0</v>
      </c>
      <c r="BH442" s="33">
        <f>F442*AO442</f>
        <v>0</v>
      </c>
      <c r="BI442" s="33">
        <f>F442*AP442</f>
        <v>0</v>
      </c>
      <c r="BJ442" s="33">
        <f>F442*G442</f>
        <v>0</v>
      </c>
      <c r="BK442" s="36" t="s">
        <v>64</v>
      </c>
      <c r="BL442" s="33"/>
      <c r="BW442" s="33">
        <v>21</v>
      </c>
      <c r="BX442" s="4" t="s">
        <v>651</v>
      </c>
    </row>
    <row r="443" spans="1:76" ht="14.5" x14ac:dyDescent="0.35">
      <c r="A443" s="2" t="s">
        <v>653</v>
      </c>
      <c r="B443" s="3" t="s">
        <v>654</v>
      </c>
      <c r="C443" s="86" t="s">
        <v>655</v>
      </c>
      <c r="D443" s="81"/>
      <c r="E443" s="3" t="s">
        <v>464</v>
      </c>
      <c r="F443" s="33">
        <v>1</v>
      </c>
      <c r="G443" s="34">
        <v>0</v>
      </c>
      <c r="H443" s="33">
        <f>ROUND(F443*G443,2)</f>
        <v>0</v>
      </c>
      <c r="I443" s="33">
        <v>0</v>
      </c>
      <c r="J443" s="33">
        <v>0</v>
      </c>
      <c r="K443" s="33">
        <f>F443*I443</f>
        <v>0</v>
      </c>
      <c r="L443" s="35" t="s">
        <v>652</v>
      </c>
      <c r="Z443" s="33">
        <f>ROUND(IF(AQ443="5",BJ443,0),2)</f>
        <v>0</v>
      </c>
      <c r="AB443" s="33">
        <f>ROUND(IF(AQ443="1",BH443,0),2)</f>
        <v>0</v>
      </c>
      <c r="AC443" s="33">
        <f>ROUND(IF(AQ443="1",BI443,0),2)</f>
        <v>0</v>
      </c>
      <c r="AD443" s="33">
        <f>ROUND(IF(AQ443="7",BH443,0),2)</f>
        <v>0</v>
      </c>
      <c r="AE443" s="33">
        <f>ROUND(IF(AQ443="7",BI443,0),2)</f>
        <v>0</v>
      </c>
      <c r="AF443" s="33">
        <f>ROUND(IF(AQ443="2",BH443,0),2)</f>
        <v>0</v>
      </c>
      <c r="AG443" s="33">
        <f>ROUND(IF(AQ443="2",BI443,0),2)</f>
        <v>0</v>
      </c>
      <c r="AH443" s="33">
        <f>ROUND(IF(AQ443="0",BJ443,0),2)</f>
        <v>0</v>
      </c>
      <c r="AI443" s="11" t="s">
        <v>55</v>
      </c>
      <c r="AJ443" s="33">
        <f>IF(AN443=0,H443,0)</f>
        <v>0</v>
      </c>
      <c r="AK443" s="33">
        <f>IF(AN443=12,H443,0)</f>
        <v>0</v>
      </c>
      <c r="AL443" s="33">
        <f>IF(AN443=21,H443,0)</f>
        <v>0</v>
      </c>
      <c r="AN443" s="33">
        <v>21</v>
      </c>
      <c r="AO443" s="33">
        <f>G443*0</f>
        <v>0</v>
      </c>
      <c r="AP443" s="33">
        <f>G443*(1-0)</f>
        <v>0</v>
      </c>
      <c r="AQ443" s="36" t="s">
        <v>73</v>
      </c>
      <c r="AV443" s="33">
        <f>ROUND(AW443+AX443,2)</f>
        <v>0</v>
      </c>
      <c r="AW443" s="33">
        <f>ROUND(F443*AO443,2)</f>
        <v>0</v>
      </c>
      <c r="AX443" s="33">
        <f>ROUND(F443*AP443,2)</f>
        <v>0</v>
      </c>
      <c r="AY443" s="36" t="s">
        <v>545</v>
      </c>
      <c r="AZ443" s="36" t="s">
        <v>439</v>
      </c>
      <c r="BA443" s="11" t="s">
        <v>63</v>
      </c>
      <c r="BC443" s="33">
        <f>AW443+AX443</f>
        <v>0</v>
      </c>
      <c r="BD443" s="33">
        <f>G443/(100-BE443)*100</f>
        <v>0</v>
      </c>
      <c r="BE443" s="33">
        <v>0</v>
      </c>
      <c r="BF443" s="33">
        <f>K443</f>
        <v>0</v>
      </c>
      <c r="BH443" s="33">
        <f>F443*AO443</f>
        <v>0</v>
      </c>
      <c r="BI443" s="33">
        <f>F443*AP443</f>
        <v>0</v>
      </c>
      <c r="BJ443" s="33">
        <f>F443*G443</f>
        <v>0</v>
      </c>
      <c r="BK443" s="36" t="s">
        <v>64</v>
      </c>
      <c r="BL443" s="33"/>
      <c r="BW443" s="33">
        <v>21</v>
      </c>
      <c r="BX443" s="4" t="s">
        <v>655</v>
      </c>
    </row>
    <row r="444" spans="1:76" ht="13.5" customHeight="1" x14ac:dyDescent="0.35">
      <c r="A444" s="38"/>
      <c r="B444" s="39" t="s">
        <v>65</v>
      </c>
      <c r="C444" s="100" t="s">
        <v>656</v>
      </c>
      <c r="D444" s="101"/>
      <c r="E444" s="101"/>
      <c r="F444" s="101"/>
      <c r="G444" s="102"/>
      <c r="H444" s="101"/>
      <c r="I444" s="101"/>
      <c r="J444" s="101"/>
      <c r="K444" s="101"/>
      <c r="L444" s="103"/>
    </row>
    <row r="445" spans="1:76" ht="14.5" x14ac:dyDescent="0.35">
      <c r="A445" s="44" t="s">
        <v>448</v>
      </c>
      <c r="B445" s="45" t="s">
        <v>657</v>
      </c>
      <c r="C445" s="113" t="s">
        <v>658</v>
      </c>
      <c r="D445" s="114"/>
      <c r="E445" s="45" t="s">
        <v>218</v>
      </c>
      <c r="F445" s="47">
        <v>1</v>
      </c>
      <c r="G445" s="48">
        <v>0</v>
      </c>
      <c r="H445" s="47">
        <f t="shared" ref="H445:H450" si="0">ROUND(F445*G445,2)</f>
        <v>0</v>
      </c>
      <c r="I445" s="47">
        <v>0</v>
      </c>
      <c r="J445" s="47">
        <v>0</v>
      </c>
      <c r="K445" s="47">
        <f t="shared" ref="K445:K450" si="1">F445*I445</f>
        <v>0</v>
      </c>
      <c r="L445" s="49" t="s">
        <v>224</v>
      </c>
      <c r="Z445" s="33">
        <f t="shared" ref="Z445:Z450" si="2">ROUND(IF(AQ445="5",BJ445,0),2)</f>
        <v>0</v>
      </c>
      <c r="AB445" s="33">
        <f t="shared" ref="AB445:AB450" si="3">ROUND(IF(AQ445="1",BH445,0),2)</f>
        <v>0</v>
      </c>
      <c r="AC445" s="33">
        <f t="shared" ref="AC445:AC450" si="4">ROUND(IF(AQ445="1",BI445,0),2)</f>
        <v>0</v>
      </c>
      <c r="AD445" s="33">
        <f t="shared" ref="AD445:AD450" si="5">ROUND(IF(AQ445="7",BH445,0),2)</f>
        <v>0</v>
      </c>
      <c r="AE445" s="33">
        <f t="shared" ref="AE445:AE450" si="6">ROUND(IF(AQ445="7",BI445,0),2)</f>
        <v>0</v>
      </c>
      <c r="AF445" s="33">
        <f t="shared" ref="AF445:AF450" si="7">ROUND(IF(AQ445="2",BH445,0),2)</f>
        <v>0</v>
      </c>
      <c r="AG445" s="33">
        <f t="shared" ref="AG445:AG450" si="8">ROUND(IF(AQ445="2",BI445,0),2)</f>
        <v>0</v>
      </c>
      <c r="AH445" s="33">
        <f t="shared" ref="AH445:AH450" si="9">ROUND(IF(AQ445="0",BJ445,0),2)</f>
        <v>0</v>
      </c>
      <c r="AI445" s="11" t="s">
        <v>55</v>
      </c>
      <c r="AJ445" s="47">
        <f t="shared" ref="AJ445:AJ450" si="10">IF(AN445=0,H445,0)</f>
        <v>0</v>
      </c>
      <c r="AK445" s="47">
        <f t="shared" ref="AK445:AK450" si="11">IF(AN445=12,H445,0)</f>
        <v>0</v>
      </c>
      <c r="AL445" s="47">
        <f t="shared" ref="AL445:AL450" si="12">IF(AN445=21,H445,0)</f>
        <v>0</v>
      </c>
      <c r="AN445" s="33">
        <v>21</v>
      </c>
      <c r="AO445" s="33">
        <f t="shared" ref="AO445:AO450" si="13">G445*1</f>
        <v>0</v>
      </c>
      <c r="AP445" s="33">
        <f t="shared" ref="AP445:AP450" si="14">G445*(1-1)</f>
        <v>0</v>
      </c>
      <c r="AQ445" s="50" t="s">
        <v>56</v>
      </c>
      <c r="AV445" s="33">
        <f t="shared" ref="AV445:AV450" si="15">ROUND(AW445+AX445,2)</f>
        <v>0</v>
      </c>
      <c r="AW445" s="33">
        <f t="shared" ref="AW445:AW450" si="16">ROUND(F445*AO445,2)</f>
        <v>0</v>
      </c>
      <c r="AX445" s="33">
        <f t="shared" ref="AX445:AX450" si="17">ROUND(F445*AP445,2)</f>
        <v>0</v>
      </c>
      <c r="AY445" s="36" t="s">
        <v>545</v>
      </c>
      <c r="AZ445" s="36" t="s">
        <v>439</v>
      </c>
      <c r="BA445" s="11" t="s">
        <v>63</v>
      </c>
      <c r="BC445" s="33">
        <f t="shared" ref="BC445:BC450" si="18">AW445+AX445</f>
        <v>0</v>
      </c>
      <c r="BD445" s="33">
        <f t="shared" ref="BD445:BD450" si="19">G445/(100-BE445)*100</f>
        <v>0</v>
      </c>
      <c r="BE445" s="33">
        <v>0</v>
      </c>
      <c r="BF445" s="33">
        <f t="shared" ref="BF445:BF450" si="20">K445</f>
        <v>0</v>
      </c>
      <c r="BH445" s="47">
        <f t="shared" ref="BH445:BH450" si="21">F445*AO445</f>
        <v>0</v>
      </c>
      <c r="BI445" s="47">
        <f t="shared" ref="BI445:BI450" si="22">F445*AP445</f>
        <v>0</v>
      </c>
      <c r="BJ445" s="47">
        <f t="shared" ref="BJ445:BJ450" si="23">F445*G445</f>
        <v>0</v>
      </c>
      <c r="BK445" s="50" t="s">
        <v>95</v>
      </c>
      <c r="BL445" s="33"/>
      <c r="BW445" s="33">
        <v>21</v>
      </c>
      <c r="BX445" s="46" t="s">
        <v>658</v>
      </c>
    </row>
    <row r="446" spans="1:76" ht="14.5" x14ac:dyDescent="0.35">
      <c r="A446" s="44" t="s">
        <v>466</v>
      </c>
      <c r="B446" s="45" t="s">
        <v>659</v>
      </c>
      <c r="C446" s="113" t="s">
        <v>660</v>
      </c>
      <c r="D446" s="114"/>
      <c r="E446" s="45" t="s">
        <v>218</v>
      </c>
      <c r="F446" s="47">
        <v>2</v>
      </c>
      <c r="G446" s="48">
        <v>0</v>
      </c>
      <c r="H446" s="47">
        <f t="shared" si="0"/>
        <v>0</v>
      </c>
      <c r="I446" s="47">
        <v>0</v>
      </c>
      <c r="J446" s="47">
        <v>0</v>
      </c>
      <c r="K446" s="47">
        <f t="shared" si="1"/>
        <v>0</v>
      </c>
      <c r="L446" s="49" t="s">
        <v>224</v>
      </c>
      <c r="Z446" s="33">
        <f t="shared" si="2"/>
        <v>0</v>
      </c>
      <c r="AB446" s="33">
        <f t="shared" si="3"/>
        <v>0</v>
      </c>
      <c r="AC446" s="33">
        <f t="shared" si="4"/>
        <v>0</v>
      </c>
      <c r="AD446" s="33">
        <f t="shared" si="5"/>
        <v>0</v>
      </c>
      <c r="AE446" s="33">
        <f t="shared" si="6"/>
        <v>0</v>
      </c>
      <c r="AF446" s="33">
        <f t="shared" si="7"/>
        <v>0</v>
      </c>
      <c r="AG446" s="33">
        <f t="shared" si="8"/>
        <v>0</v>
      </c>
      <c r="AH446" s="33">
        <f t="shared" si="9"/>
        <v>0</v>
      </c>
      <c r="AI446" s="11" t="s">
        <v>55</v>
      </c>
      <c r="AJ446" s="47">
        <f t="shared" si="10"/>
        <v>0</v>
      </c>
      <c r="AK446" s="47">
        <f t="shared" si="11"/>
        <v>0</v>
      </c>
      <c r="AL446" s="47">
        <f t="shared" si="12"/>
        <v>0</v>
      </c>
      <c r="AN446" s="33">
        <v>21</v>
      </c>
      <c r="AO446" s="33">
        <f t="shared" si="13"/>
        <v>0</v>
      </c>
      <c r="AP446" s="33">
        <f t="shared" si="14"/>
        <v>0</v>
      </c>
      <c r="AQ446" s="50" t="s">
        <v>56</v>
      </c>
      <c r="AV446" s="33">
        <f t="shared" si="15"/>
        <v>0</v>
      </c>
      <c r="AW446" s="33">
        <f t="shared" si="16"/>
        <v>0</v>
      </c>
      <c r="AX446" s="33">
        <f t="shared" si="17"/>
        <v>0</v>
      </c>
      <c r="AY446" s="36" t="s">
        <v>545</v>
      </c>
      <c r="AZ446" s="36" t="s">
        <v>439</v>
      </c>
      <c r="BA446" s="11" t="s">
        <v>63</v>
      </c>
      <c r="BC446" s="33">
        <f t="shared" si="18"/>
        <v>0</v>
      </c>
      <c r="BD446" s="33">
        <f t="shared" si="19"/>
        <v>0</v>
      </c>
      <c r="BE446" s="33">
        <v>0</v>
      </c>
      <c r="BF446" s="33">
        <f t="shared" si="20"/>
        <v>0</v>
      </c>
      <c r="BH446" s="47">
        <f t="shared" si="21"/>
        <v>0</v>
      </c>
      <c r="BI446" s="47">
        <f t="shared" si="22"/>
        <v>0</v>
      </c>
      <c r="BJ446" s="47">
        <f t="shared" si="23"/>
        <v>0</v>
      </c>
      <c r="BK446" s="50" t="s">
        <v>95</v>
      </c>
      <c r="BL446" s="33"/>
      <c r="BW446" s="33">
        <v>21</v>
      </c>
      <c r="BX446" s="46" t="s">
        <v>660</v>
      </c>
    </row>
    <row r="447" spans="1:76" ht="14.5" x14ac:dyDescent="0.35">
      <c r="A447" s="44" t="s">
        <v>514</v>
      </c>
      <c r="B447" s="45" t="s">
        <v>661</v>
      </c>
      <c r="C447" s="113" t="s">
        <v>662</v>
      </c>
      <c r="D447" s="114"/>
      <c r="E447" s="45" t="s">
        <v>218</v>
      </c>
      <c r="F447" s="47">
        <v>1</v>
      </c>
      <c r="G447" s="48">
        <v>0</v>
      </c>
      <c r="H447" s="47">
        <f t="shared" si="0"/>
        <v>0</v>
      </c>
      <c r="I447" s="47">
        <v>0</v>
      </c>
      <c r="J447" s="47">
        <v>0</v>
      </c>
      <c r="K447" s="47">
        <f t="shared" si="1"/>
        <v>0</v>
      </c>
      <c r="L447" s="49" t="s">
        <v>224</v>
      </c>
      <c r="Z447" s="33">
        <f t="shared" si="2"/>
        <v>0</v>
      </c>
      <c r="AB447" s="33">
        <f t="shared" si="3"/>
        <v>0</v>
      </c>
      <c r="AC447" s="33">
        <f t="shared" si="4"/>
        <v>0</v>
      </c>
      <c r="AD447" s="33">
        <f t="shared" si="5"/>
        <v>0</v>
      </c>
      <c r="AE447" s="33">
        <f t="shared" si="6"/>
        <v>0</v>
      </c>
      <c r="AF447" s="33">
        <f t="shared" si="7"/>
        <v>0</v>
      </c>
      <c r="AG447" s="33">
        <f t="shared" si="8"/>
        <v>0</v>
      </c>
      <c r="AH447" s="33">
        <f t="shared" si="9"/>
        <v>0</v>
      </c>
      <c r="AI447" s="11" t="s">
        <v>55</v>
      </c>
      <c r="AJ447" s="47">
        <f t="shared" si="10"/>
        <v>0</v>
      </c>
      <c r="AK447" s="47">
        <f t="shared" si="11"/>
        <v>0</v>
      </c>
      <c r="AL447" s="47">
        <f t="shared" si="12"/>
        <v>0</v>
      </c>
      <c r="AN447" s="33">
        <v>21</v>
      </c>
      <c r="AO447" s="33">
        <f t="shared" si="13"/>
        <v>0</v>
      </c>
      <c r="AP447" s="33">
        <f t="shared" si="14"/>
        <v>0</v>
      </c>
      <c r="AQ447" s="50" t="s">
        <v>56</v>
      </c>
      <c r="AV447" s="33">
        <f t="shared" si="15"/>
        <v>0</v>
      </c>
      <c r="AW447" s="33">
        <f t="shared" si="16"/>
        <v>0</v>
      </c>
      <c r="AX447" s="33">
        <f t="shared" si="17"/>
        <v>0</v>
      </c>
      <c r="AY447" s="36" t="s">
        <v>545</v>
      </c>
      <c r="AZ447" s="36" t="s">
        <v>439</v>
      </c>
      <c r="BA447" s="11" t="s">
        <v>63</v>
      </c>
      <c r="BC447" s="33">
        <f t="shared" si="18"/>
        <v>0</v>
      </c>
      <c r="BD447" s="33">
        <f t="shared" si="19"/>
        <v>0</v>
      </c>
      <c r="BE447" s="33">
        <v>0</v>
      </c>
      <c r="BF447" s="33">
        <f t="shared" si="20"/>
        <v>0</v>
      </c>
      <c r="BH447" s="47">
        <f t="shared" si="21"/>
        <v>0</v>
      </c>
      <c r="BI447" s="47">
        <f t="shared" si="22"/>
        <v>0</v>
      </c>
      <c r="BJ447" s="47">
        <f t="shared" si="23"/>
        <v>0</v>
      </c>
      <c r="BK447" s="50" t="s">
        <v>95</v>
      </c>
      <c r="BL447" s="33"/>
      <c r="BW447" s="33">
        <v>21</v>
      </c>
      <c r="BX447" s="46" t="s">
        <v>662</v>
      </c>
    </row>
    <row r="448" spans="1:76" ht="14.5" x14ac:dyDescent="0.35">
      <c r="A448" s="44" t="s">
        <v>663</v>
      </c>
      <c r="B448" s="45" t="s">
        <v>664</v>
      </c>
      <c r="C448" s="113" t="s">
        <v>665</v>
      </c>
      <c r="D448" s="114"/>
      <c r="E448" s="45" t="s">
        <v>218</v>
      </c>
      <c r="F448" s="47">
        <v>3</v>
      </c>
      <c r="G448" s="48">
        <v>0</v>
      </c>
      <c r="H448" s="47">
        <f t="shared" si="0"/>
        <v>0</v>
      </c>
      <c r="I448" s="47">
        <v>0</v>
      </c>
      <c r="J448" s="47">
        <v>0</v>
      </c>
      <c r="K448" s="47">
        <f t="shared" si="1"/>
        <v>0</v>
      </c>
      <c r="L448" s="49" t="s">
        <v>224</v>
      </c>
      <c r="Z448" s="33">
        <f t="shared" si="2"/>
        <v>0</v>
      </c>
      <c r="AB448" s="33">
        <f t="shared" si="3"/>
        <v>0</v>
      </c>
      <c r="AC448" s="33">
        <f t="shared" si="4"/>
        <v>0</v>
      </c>
      <c r="AD448" s="33">
        <f t="shared" si="5"/>
        <v>0</v>
      </c>
      <c r="AE448" s="33">
        <f t="shared" si="6"/>
        <v>0</v>
      </c>
      <c r="AF448" s="33">
        <f t="shared" si="7"/>
        <v>0</v>
      </c>
      <c r="AG448" s="33">
        <f t="shared" si="8"/>
        <v>0</v>
      </c>
      <c r="AH448" s="33">
        <f t="shared" si="9"/>
        <v>0</v>
      </c>
      <c r="AI448" s="11" t="s">
        <v>55</v>
      </c>
      <c r="AJ448" s="47">
        <f t="shared" si="10"/>
        <v>0</v>
      </c>
      <c r="AK448" s="47">
        <f t="shared" si="11"/>
        <v>0</v>
      </c>
      <c r="AL448" s="47">
        <f t="shared" si="12"/>
        <v>0</v>
      </c>
      <c r="AN448" s="33">
        <v>21</v>
      </c>
      <c r="AO448" s="33">
        <f t="shared" si="13"/>
        <v>0</v>
      </c>
      <c r="AP448" s="33">
        <f t="shared" si="14"/>
        <v>0</v>
      </c>
      <c r="AQ448" s="50" t="s">
        <v>56</v>
      </c>
      <c r="AV448" s="33">
        <f t="shared" si="15"/>
        <v>0</v>
      </c>
      <c r="AW448" s="33">
        <f t="shared" si="16"/>
        <v>0</v>
      </c>
      <c r="AX448" s="33">
        <f t="shared" si="17"/>
        <v>0</v>
      </c>
      <c r="AY448" s="36" t="s">
        <v>545</v>
      </c>
      <c r="AZ448" s="36" t="s">
        <v>439</v>
      </c>
      <c r="BA448" s="11" t="s">
        <v>63</v>
      </c>
      <c r="BC448" s="33">
        <f t="shared" si="18"/>
        <v>0</v>
      </c>
      <c r="BD448" s="33">
        <f t="shared" si="19"/>
        <v>0</v>
      </c>
      <c r="BE448" s="33">
        <v>0</v>
      </c>
      <c r="BF448" s="33">
        <f t="shared" si="20"/>
        <v>0</v>
      </c>
      <c r="BH448" s="47">
        <f t="shared" si="21"/>
        <v>0</v>
      </c>
      <c r="BI448" s="47">
        <f t="shared" si="22"/>
        <v>0</v>
      </c>
      <c r="BJ448" s="47">
        <f t="shared" si="23"/>
        <v>0</v>
      </c>
      <c r="BK448" s="50" t="s">
        <v>95</v>
      </c>
      <c r="BL448" s="33"/>
      <c r="BW448" s="33">
        <v>21</v>
      </c>
      <c r="BX448" s="46" t="s">
        <v>665</v>
      </c>
    </row>
    <row r="449" spans="1:76" ht="14.5" x14ac:dyDescent="0.35">
      <c r="A449" s="44" t="s">
        <v>666</v>
      </c>
      <c r="B449" s="45" t="s">
        <v>667</v>
      </c>
      <c r="C449" s="113" t="s">
        <v>668</v>
      </c>
      <c r="D449" s="114"/>
      <c r="E449" s="45" t="s">
        <v>218</v>
      </c>
      <c r="F449" s="47">
        <v>1</v>
      </c>
      <c r="G449" s="48">
        <v>0</v>
      </c>
      <c r="H449" s="47">
        <f t="shared" si="0"/>
        <v>0</v>
      </c>
      <c r="I449" s="47">
        <v>0</v>
      </c>
      <c r="J449" s="47">
        <v>0</v>
      </c>
      <c r="K449" s="47">
        <f t="shared" si="1"/>
        <v>0</v>
      </c>
      <c r="L449" s="49" t="s">
        <v>224</v>
      </c>
      <c r="Z449" s="33">
        <f t="shared" si="2"/>
        <v>0</v>
      </c>
      <c r="AB449" s="33">
        <f t="shared" si="3"/>
        <v>0</v>
      </c>
      <c r="AC449" s="33">
        <f t="shared" si="4"/>
        <v>0</v>
      </c>
      <c r="AD449" s="33">
        <f t="shared" si="5"/>
        <v>0</v>
      </c>
      <c r="AE449" s="33">
        <f t="shared" si="6"/>
        <v>0</v>
      </c>
      <c r="AF449" s="33">
        <f t="shared" si="7"/>
        <v>0</v>
      </c>
      <c r="AG449" s="33">
        <f t="shared" si="8"/>
        <v>0</v>
      </c>
      <c r="AH449" s="33">
        <f t="shared" si="9"/>
        <v>0</v>
      </c>
      <c r="AI449" s="11" t="s">
        <v>55</v>
      </c>
      <c r="AJ449" s="47">
        <f t="shared" si="10"/>
        <v>0</v>
      </c>
      <c r="AK449" s="47">
        <f t="shared" si="11"/>
        <v>0</v>
      </c>
      <c r="AL449" s="47">
        <f t="shared" si="12"/>
        <v>0</v>
      </c>
      <c r="AN449" s="33">
        <v>21</v>
      </c>
      <c r="AO449" s="33">
        <f t="shared" si="13"/>
        <v>0</v>
      </c>
      <c r="AP449" s="33">
        <f t="shared" si="14"/>
        <v>0</v>
      </c>
      <c r="AQ449" s="50" t="s">
        <v>56</v>
      </c>
      <c r="AV449" s="33">
        <f t="shared" si="15"/>
        <v>0</v>
      </c>
      <c r="AW449" s="33">
        <f t="shared" si="16"/>
        <v>0</v>
      </c>
      <c r="AX449" s="33">
        <f t="shared" si="17"/>
        <v>0</v>
      </c>
      <c r="AY449" s="36" t="s">
        <v>545</v>
      </c>
      <c r="AZ449" s="36" t="s">
        <v>439</v>
      </c>
      <c r="BA449" s="11" t="s">
        <v>63</v>
      </c>
      <c r="BC449" s="33">
        <f t="shared" si="18"/>
        <v>0</v>
      </c>
      <c r="BD449" s="33">
        <f t="shared" si="19"/>
        <v>0</v>
      </c>
      <c r="BE449" s="33">
        <v>0</v>
      </c>
      <c r="BF449" s="33">
        <f t="shared" si="20"/>
        <v>0</v>
      </c>
      <c r="BH449" s="47">
        <f t="shared" si="21"/>
        <v>0</v>
      </c>
      <c r="BI449" s="47">
        <f t="shared" si="22"/>
        <v>0</v>
      </c>
      <c r="BJ449" s="47">
        <f t="shared" si="23"/>
        <v>0</v>
      </c>
      <c r="BK449" s="50" t="s">
        <v>95</v>
      </c>
      <c r="BL449" s="33"/>
      <c r="BW449" s="33">
        <v>21</v>
      </c>
      <c r="BX449" s="46" t="s">
        <v>668</v>
      </c>
    </row>
    <row r="450" spans="1:76" ht="14.5" x14ac:dyDescent="0.35">
      <c r="A450" s="44" t="s">
        <v>669</v>
      </c>
      <c r="B450" s="45" t="s">
        <v>670</v>
      </c>
      <c r="C450" s="113" t="s">
        <v>671</v>
      </c>
      <c r="D450" s="114"/>
      <c r="E450" s="45" t="s">
        <v>218</v>
      </c>
      <c r="F450" s="47">
        <v>37</v>
      </c>
      <c r="G450" s="48">
        <v>0</v>
      </c>
      <c r="H450" s="47">
        <f t="shared" si="0"/>
        <v>0</v>
      </c>
      <c r="I450" s="47">
        <v>0</v>
      </c>
      <c r="J450" s="47">
        <v>0</v>
      </c>
      <c r="K450" s="47">
        <f t="shared" si="1"/>
        <v>0</v>
      </c>
      <c r="L450" s="49" t="s">
        <v>224</v>
      </c>
      <c r="Z450" s="33">
        <f t="shared" si="2"/>
        <v>0</v>
      </c>
      <c r="AB450" s="33">
        <f t="shared" si="3"/>
        <v>0</v>
      </c>
      <c r="AC450" s="33">
        <f t="shared" si="4"/>
        <v>0</v>
      </c>
      <c r="AD450" s="33">
        <f t="shared" si="5"/>
        <v>0</v>
      </c>
      <c r="AE450" s="33">
        <f t="shared" si="6"/>
        <v>0</v>
      </c>
      <c r="AF450" s="33">
        <f t="shared" si="7"/>
        <v>0</v>
      </c>
      <c r="AG450" s="33">
        <f t="shared" si="8"/>
        <v>0</v>
      </c>
      <c r="AH450" s="33">
        <f t="shared" si="9"/>
        <v>0</v>
      </c>
      <c r="AI450" s="11" t="s">
        <v>55</v>
      </c>
      <c r="AJ450" s="47">
        <f t="shared" si="10"/>
        <v>0</v>
      </c>
      <c r="AK450" s="47">
        <f t="shared" si="11"/>
        <v>0</v>
      </c>
      <c r="AL450" s="47">
        <f t="shared" si="12"/>
        <v>0</v>
      </c>
      <c r="AN450" s="33">
        <v>21</v>
      </c>
      <c r="AO450" s="33">
        <f t="shared" si="13"/>
        <v>0</v>
      </c>
      <c r="AP450" s="33">
        <f t="shared" si="14"/>
        <v>0</v>
      </c>
      <c r="AQ450" s="50" t="s">
        <v>56</v>
      </c>
      <c r="AV450" s="33">
        <f t="shared" si="15"/>
        <v>0</v>
      </c>
      <c r="AW450" s="33">
        <f t="shared" si="16"/>
        <v>0</v>
      </c>
      <c r="AX450" s="33">
        <f t="shared" si="17"/>
        <v>0</v>
      </c>
      <c r="AY450" s="36" t="s">
        <v>545</v>
      </c>
      <c r="AZ450" s="36" t="s">
        <v>439</v>
      </c>
      <c r="BA450" s="11" t="s">
        <v>63</v>
      </c>
      <c r="BC450" s="33">
        <f t="shared" si="18"/>
        <v>0</v>
      </c>
      <c r="BD450" s="33">
        <f t="shared" si="19"/>
        <v>0</v>
      </c>
      <c r="BE450" s="33">
        <v>0</v>
      </c>
      <c r="BF450" s="33">
        <f t="shared" si="20"/>
        <v>0</v>
      </c>
      <c r="BH450" s="47">
        <f t="shared" si="21"/>
        <v>0</v>
      </c>
      <c r="BI450" s="47">
        <f t="shared" si="22"/>
        <v>0</v>
      </c>
      <c r="BJ450" s="47">
        <f t="shared" si="23"/>
        <v>0</v>
      </c>
      <c r="BK450" s="50" t="s">
        <v>95</v>
      </c>
      <c r="BL450" s="33"/>
      <c r="BW450" s="33">
        <v>21</v>
      </c>
      <c r="BX450" s="46" t="s">
        <v>671</v>
      </c>
    </row>
    <row r="451" spans="1:76" ht="14.5" x14ac:dyDescent="0.35">
      <c r="A451" s="38"/>
      <c r="C451" s="41" t="s">
        <v>119</v>
      </c>
      <c r="D451" s="40" t="s">
        <v>106</v>
      </c>
      <c r="F451" s="42">
        <v>9</v>
      </c>
      <c r="L451" s="43"/>
    </row>
    <row r="452" spans="1:76" ht="14.5" x14ac:dyDescent="0.35">
      <c r="A452" s="38"/>
      <c r="C452" s="41" t="s">
        <v>580</v>
      </c>
      <c r="D452" s="40" t="s">
        <v>107</v>
      </c>
      <c r="F452" s="42">
        <v>10</v>
      </c>
      <c r="L452" s="43"/>
    </row>
    <row r="453" spans="1:76" ht="14.5" x14ac:dyDescent="0.35">
      <c r="A453" s="38"/>
      <c r="C453" s="41" t="s">
        <v>119</v>
      </c>
      <c r="D453" s="40" t="s">
        <v>108</v>
      </c>
      <c r="F453" s="42">
        <v>9</v>
      </c>
      <c r="L453" s="43"/>
    </row>
    <row r="454" spans="1:76" ht="14.5" x14ac:dyDescent="0.35">
      <c r="A454" s="38"/>
      <c r="C454" s="41" t="s">
        <v>119</v>
      </c>
      <c r="D454" s="40" t="s">
        <v>109</v>
      </c>
      <c r="F454" s="42">
        <v>9</v>
      </c>
      <c r="L454" s="43"/>
    </row>
    <row r="455" spans="1:76" ht="14.5" x14ac:dyDescent="0.35">
      <c r="A455" s="44" t="s">
        <v>672</v>
      </c>
      <c r="B455" s="45" t="s">
        <v>673</v>
      </c>
      <c r="C455" s="113" t="s">
        <v>674</v>
      </c>
      <c r="D455" s="114"/>
      <c r="E455" s="45" t="s">
        <v>115</v>
      </c>
      <c r="F455" s="47">
        <v>44</v>
      </c>
      <c r="G455" s="48">
        <v>0</v>
      </c>
      <c r="H455" s="47">
        <f>ROUND(F455*G455,2)</f>
        <v>0</v>
      </c>
      <c r="I455" s="47">
        <v>0</v>
      </c>
      <c r="J455" s="47">
        <v>0</v>
      </c>
      <c r="K455" s="47">
        <f>F455*I455</f>
        <v>0</v>
      </c>
      <c r="L455" s="49" t="s">
        <v>224</v>
      </c>
      <c r="Z455" s="33">
        <f>ROUND(IF(AQ455="5",BJ455,0),2)</f>
        <v>0</v>
      </c>
      <c r="AB455" s="33">
        <f>ROUND(IF(AQ455="1",BH455,0),2)</f>
        <v>0</v>
      </c>
      <c r="AC455" s="33">
        <f>ROUND(IF(AQ455="1",BI455,0),2)</f>
        <v>0</v>
      </c>
      <c r="AD455" s="33">
        <f>ROUND(IF(AQ455="7",BH455,0),2)</f>
        <v>0</v>
      </c>
      <c r="AE455" s="33">
        <f>ROUND(IF(AQ455="7",BI455,0),2)</f>
        <v>0</v>
      </c>
      <c r="AF455" s="33">
        <f>ROUND(IF(AQ455="2",BH455,0),2)</f>
        <v>0</v>
      </c>
      <c r="AG455" s="33">
        <f>ROUND(IF(AQ455="2",BI455,0),2)</f>
        <v>0</v>
      </c>
      <c r="AH455" s="33">
        <f>ROUND(IF(AQ455="0",BJ455,0),2)</f>
        <v>0</v>
      </c>
      <c r="AI455" s="11" t="s">
        <v>55</v>
      </c>
      <c r="AJ455" s="47">
        <f>IF(AN455=0,H455,0)</f>
        <v>0</v>
      </c>
      <c r="AK455" s="47">
        <f>IF(AN455=12,H455,0)</f>
        <v>0</v>
      </c>
      <c r="AL455" s="47">
        <f>IF(AN455=21,H455,0)</f>
        <v>0</v>
      </c>
      <c r="AN455" s="33">
        <v>21</v>
      </c>
      <c r="AO455" s="33">
        <f>G455*1</f>
        <v>0</v>
      </c>
      <c r="AP455" s="33">
        <f>G455*(1-1)</f>
        <v>0</v>
      </c>
      <c r="AQ455" s="50" t="s">
        <v>56</v>
      </c>
      <c r="AV455" s="33">
        <f>ROUND(AW455+AX455,2)</f>
        <v>0</v>
      </c>
      <c r="AW455" s="33">
        <f>ROUND(F455*AO455,2)</f>
        <v>0</v>
      </c>
      <c r="AX455" s="33">
        <f>ROUND(F455*AP455,2)</f>
        <v>0</v>
      </c>
      <c r="AY455" s="36" t="s">
        <v>545</v>
      </c>
      <c r="AZ455" s="36" t="s">
        <v>439</v>
      </c>
      <c r="BA455" s="11" t="s">
        <v>63</v>
      </c>
      <c r="BC455" s="33">
        <f>AW455+AX455</f>
        <v>0</v>
      </c>
      <c r="BD455" s="33">
        <f>G455/(100-BE455)*100</f>
        <v>0</v>
      </c>
      <c r="BE455" s="33">
        <v>0</v>
      </c>
      <c r="BF455" s="33">
        <f>K455</f>
        <v>0</v>
      </c>
      <c r="BH455" s="47">
        <f>F455*AO455</f>
        <v>0</v>
      </c>
      <c r="BI455" s="47">
        <f>F455*AP455</f>
        <v>0</v>
      </c>
      <c r="BJ455" s="47">
        <f>F455*G455</f>
        <v>0</v>
      </c>
      <c r="BK455" s="50" t="s">
        <v>95</v>
      </c>
      <c r="BL455" s="33"/>
      <c r="BW455" s="33">
        <v>21</v>
      </c>
      <c r="BX455" s="46" t="s">
        <v>674</v>
      </c>
    </row>
    <row r="456" spans="1:76" ht="14.5" x14ac:dyDescent="0.35">
      <c r="A456" s="38"/>
      <c r="C456" s="41" t="s">
        <v>125</v>
      </c>
      <c r="D456" s="40" t="s">
        <v>675</v>
      </c>
      <c r="F456" s="42">
        <v>10</v>
      </c>
      <c r="L456" s="43"/>
    </row>
    <row r="457" spans="1:76" ht="14.5" x14ac:dyDescent="0.35">
      <c r="A457" s="38"/>
      <c r="C457" s="41" t="s">
        <v>676</v>
      </c>
      <c r="D457" s="40" t="s">
        <v>677</v>
      </c>
      <c r="F457" s="42">
        <v>34</v>
      </c>
      <c r="L457" s="43"/>
    </row>
    <row r="458" spans="1:76" ht="14.5" x14ac:dyDescent="0.35">
      <c r="A458" s="44" t="s">
        <v>678</v>
      </c>
      <c r="B458" s="45" t="s">
        <v>679</v>
      </c>
      <c r="C458" s="113" t="s">
        <v>680</v>
      </c>
      <c r="D458" s="114"/>
      <c r="E458" s="45" t="s">
        <v>115</v>
      </c>
      <c r="F458" s="47">
        <v>500</v>
      </c>
      <c r="G458" s="48">
        <v>0</v>
      </c>
      <c r="H458" s="47">
        <f>ROUND(F458*G458,2)</f>
        <v>0</v>
      </c>
      <c r="I458" s="47">
        <v>0</v>
      </c>
      <c r="J458" s="47">
        <v>0</v>
      </c>
      <c r="K458" s="47">
        <f>F458*I458</f>
        <v>0</v>
      </c>
      <c r="L458" s="49" t="s">
        <v>224</v>
      </c>
      <c r="Z458" s="33">
        <f>ROUND(IF(AQ458="5",BJ458,0),2)</f>
        <v>0</v>
      </c>
      <c r="AB458" s="33">
        <f>ROUND(IF(AQ458="1",BH458,0),2)</f>
        <v>0</v>
      </c>
      <c r="AC458" s="33">
        <f>ROUND(IF(AQ458="1",BI458,0),2)</f>
        <v>0</v>
      </c>
      <c r="AD458" s="33">
        <f>ROUND(IF(AQ458="7",BH458,0),2)</f>
        <v>0</v>
      </c>
      <c r="AE458" s="33">
        <f>ROUND(IF(AQ458="7",BI458,0),2)</f>
        <v>0</v>
      </c>
      <c r="AF458" s="33">
        <f>ROUND(IF(AQ458="2",BH458,0),2)</f>
        <v>0</v>
      </c>
      <c r="AG458" s="33">
        <f>ROUND(IF(AQ458="2",BI458,0),2)</f>
        <v>0</v>
      </c>
      <c r="AH458" s="33">
        <f>ROUND(IF(AQ458="0",BJ458,0),2)</f>
        <v>0</v>
      </c>
      <c r="AI458" s="11" t="s">
        <v>55</v>
      </c>
      <c r="AJ458" s="47">
        <f>IF(AN458=0,H458,0)</f>
        <v>0</v>
      </c>
      <c r="AK458" s="47">
        <f>IF(AN458=12,H458,0)</f>
        <v>0</v>
      </c>
      <c r="AL458" s="47">
        <f>IF(AN458=21,H458,0)</f>
        <v>0</v>
      </c>
      <c r="AN458" s="33">
        <v>21</v>
      </c>
      <c r="AO458" s="33">
        <f>G458*1</f>
        <v>0</v>
      </c>
      <c r="AP458" s="33">
        <f>G458*(1-1)</f>
        <v>0</v>
      </c>
      <c r="AQ458" s="50" t="s">
        <v>56</v>
      </c>
      <c r="AV458" s="33">
        <f>ROUND(AW458+AX458,2)</f>
        <v>0</v>
      </c>
      <c r="AW458" s="33">
        <f>ROUND(F458*AO458,2)</f>
        <v>0</v>
      </c>
      <c r="AX458" s="33">
        <f>ROUND(F458*AP458,2)</f>
        <v>0</v>
      </c>
      <c r="AY458" s="36" t="s">
        <v>545</v>
      </c>
      <c r="AZ458" s="36" t="s">
        <v>439</v>
      </c>
      <c r="BA458" s="11" t="s">
        <v>63</v>
      </c>
      <c r="BC458" s="33">
        <f>AW458+AX458</f>
        <v>0</v>
      </c>
      <c r="BD458" s="33">
        <f>G458/(100-BE458)*100</f>
        <v>0</v>
      </c>
      <c r="BE458" s="33">
        <v>0</v>
      </c>
      <c r="BF458" s="33">
        <f>K458</f>
        <v>0</v>
      </c>
      <c r="BH458" s="47">
        <f>F458*AO458</f>
        <v>0</v>
      </c>
      <c r="BI458" s="47">
        <f>F458*AP458</f>
        <v>0</v>
      </c>
      <c r="BJ458" s="47">
        <f>F458*G458</f>
        <v>0</v>
      </c>
      <c r="BK458" s="50" t="s">
        <v>95</v>
      </c>
      <c r="BL458" s="33"/>
      <c r="BW458" s="33">
        <v>21</v>
      </c>
      <c r="BX458" s="46" t="s">
        <v>680</v>
      </c>
    </row>
    <row r="459" spans="1:76" ht="14.5" x14ac:dyDescent="0.35">
      <c r="A459" s="38"/>
      <c r="C459" s="41" t="s">
        <v>681</v>
      </c>
      <c r="D459" s="40" t="s">
        <v>682</v>
      </c>
      <c r="F459" s="42">
        <v>500</v>
      </c>
      <c r="L459" s="43"/>
    </row>
    <row r="460" spans="1:76" ht="14.5" x14ac:dyDescent="0.35">
      <c r="A460" s="44" t="s">
        <v>683</v>
      </c>
      <c r="B460" s="45" t="s">
        <v>684</v>
      </c>
      <c r="C460" s="113" t="s">
        <v>685</v>
      </c>
      <c r="D460" s="114"/>
      <c r="E460" s="45" t="s">
        <v>115</v>
      </c>
      <c r="F460" s="47">
        <v>3000</v>
      </c>
      <c r="G460" s="48">
        <v>0</v>
      </c>
      <c r="H460" s="47">
        <f>ROUND(F460*G460,2)</f>
        <v>0</v>
      </c>
      <c r="I460" s="47">
        <v>0</v>
      </c>
      <c r="J460" s="47">
        <v>0</v>
      </c>
      <c r="K460" s="47">
        <f>F460*I460</f>
        <v>0</v>
      </c>
      <c r="L460" s="49" t="s">
        <v>224</v>
      </c>
      <c r="Z460" s="33">
        <f>ROUND(IF(AQ460="5",BJ460,0),2)</f>
        <v>0</v>
      </c>
      <c r="AB460" s="33">
        <f>ROUND(IF(AQ460="1",BH460,0),2)</f>
        <v>0</v>
      </c>
      <c r="AC460" s="33">
        <f>ROUND(IF(AQ460="1",BI460,0),2)</f>
        <v>0</v>
      </c>
      <c r="AD460" s="33">
        <f>ROUND(IF(AQ460="7",BH460,0),2)</f>
        <v>0</v>
      </c>
      <c r="AE460" s="33">
        <f>ROUND(IF(AQ460="7",BI460,0),2)</f>
        <v>0</v>
      </c>
      <c r="AF460" s="33">
        <f>ROUND(IF(AQ460="2",BH460,0),2)</f>
        <v>0</v>
      </c>
      <c r="AG460" s="33">
        <f>ROUND(IF(AQ460="2",BI460,0),2)</f>
        <v>0</v>
      </c>
      <c r="AH460" s="33">
        <f>ROUND(IF(AQ460="0",BJ460,0),2)</f>
        <v>0</v>
      </c>
      <c r="AI460" s="11" t="s">
        <v>55</v>
      </c>
      <c r="AJ460" s="47">
        <f>IF(AN460=0,H460,0)</f>
        <v>0</v>
      </c>
      <c r="AK460" s="47">
        <f>IF(AN460=12,H460,0)</f>
        <v>0</v>
      </c>
      <c r="AL460" s="47">
        <f>IF(AN460=21,H460,0)</f>
        <v>0</v>
      </c>
      <c r="AN460" s="33">
        <v>21</v>
      </c>
      <c r="AO460" s="33">
        <f>G460*1</f>
        <v>0</v>
      </c>
      <c r="AP460" s="33">
        <f>G460*(1-1)</f>
        <v>0</v>
      </c>
      <c r="AQ460" s="50" t="s">
        <v>56</v>
      </c>
      <c r="AV460" s="33">
        <f>ROUND(AW460+AX460,2)</f>
        <v>0</v>
      </c>
      <c r="AW460" s="33">
        <f>ROUND(F460*AO460,2)</f>
        <v>0</v>
      </c>
      <c r="AX460" s="33">
        <f>ROUND(F460*AP460,2)</f>
        <v>0</v>
      </c>
      <c r="AY460" s="36" t="s">
        <v>545</v>
      </c>
      <c r="AZ460" s="36" t="s">
        <v>439</v>
      </c>
      <c r="BA460" s="11" t="s">
        <v>63</v>
      </c>
      <c r="BC460" s="33">
        <f>AW460+AX460</f>
        <v>0</v>
      </c>
      <c r="BD460" s="33">
        <f>G460/(100-BE460)*100</f>
        <v>0</v>
      </c>
      <c r="BE460" s="33">
        <v>0</v>
      </c>
      <c r="BF460" s="33">
        <f>K460</f>
        <v>0</v>
      </c>
      <c r="BH460" s="47">
        <f>F460*AO460</f>
        <v>0</v>
      </c>
      <c r="BI460" s="47">
        <f>F460*AP460</f>
        <v>0</v>
      </c>
      <c r="BJ460" s="47">
        <f>F460*G460</f>
        <v>0</v>
      </c>
      <c r="BK460" s="50" t="s">
        <v>95</v>
      </c>
      <c r="BL460" s="33"/>
      <c r="BW460" s="33">
        <v>21</v>
      </c>
      <c r="BX460" s="46" t="s">
        <v>685</v>
      </c>
    </row>
    <row r="461" spans="1:76" ht="14.5" x14ac:dyDescent="0.35">
      <c r="A461" s="38"/>
      <c r="C461" s="41" t="s">
        <v>686</v>
      </c>
      <c r="D461" s="40" t="s">
        <v>682</v>
      </c>
      <c r="F461" s="42">
        <v>3000</v>
      </c>
      <c r="L461" s="43"/>
    </row>
    <row r="462" spans="1:76" ht="14.5" x14ac:dyDescent="0.35">
      <c r="A462" s="44" t="s">
        <v>687</v>
      </c>
      <c r="B462" s="45" t="s">
        <v>688</v>
      </c>
      <c r="C462" s="113" t="s">
        <v>689</v>
      </c>
      <c r="D462" s="114"/>
      <c r="E462" s="45" t="s">
        <v>218</v>
      </c>
      <c r="F462" s="47">
        <v>30</v>
      </c>
      <c r="G462" s="48">
        <v>0</v>
      </c>
      <c r="H462" s="47">
        <f>ROUND(F462*G462,2)</f>
        <v>0</v>
      </c>
      <c r="I462" s="47">
        <v>0</v>
      </c>
      <c r="J462" s="47">
        <v>0</v>
      </c>
      <c r="K462" s="47">
        <f>F462*I462</f>
        <v>0</v>
      </c>
      <c r="L462" s="49" t="s">
        <v>224</v>
      </c>
      <c r="Z462" s="33">
        <f>ROUND(IF(AQ462="5",BJ462,0),2)</f>
        <v>0</v>
      </c>
      <c r="AB462" s="33">
        <f>ROUND(IF(AQ462="1",BH462,0),2)</f>
        <v>0</v>
      </c>
      <c r="AC462" s="33">
        <f>ROUND(IF(AQ462="1",BI462,0),2)</f>
        <v>0</v>
      </c>
      <c r="AD462" s="33">
        <f>ROUND(IF(AQ462="7",BH462,0),2)</f>
        <v>0</v>
      </c>
      <c r="AE462" s="33">
        <f>ROUND(IF(AQ462="7",BI462,0),2)</f>
        <v>0</v>
      </c>
      <c r="AF462" s="33">
        <f>ROUND(IF(AQ462="2",BH462,0),2)</f>
        <v>0</v>
      </c>
      <c r="AG462" s="33">
        <f>ROUND(IF(AQ462="2",BI462,0),2)</f>
        <v>0</v>
      </c>
      <c r="AH462" s="33">
        <f>ROUND(IF(AQ462="0",BJ462,0),2)</f>
        <v>0</v>
      </c>
      <c r="AI462" s="11" t="s">
        <v>55</v>
      </c>
      <c r="AJ462" s="47">
        <f>IF(AN462=0,H462,0)</f>
        <v>0</v>
      </c>
      <c r="AK462" s="47">
        <f>IF(AN462=12,H462,0)</f>
        <v>0</v>
      </c>
      <c r="AL462" s="47">
        <f>IF(AN462=21,H462,0)</f>
        <v>0</v>
      </c>
      <c r="AN462" s="33">
        <v>21</v>
      </c>
      <c r="AO462" s="33">
        <f>G462*1</f>
        <v>0</v>
      </c>
      <c r="AP462" s="33">
        <f>G462*(1-1)</f>
        <v>0</v>
      </c>
      <c r="AQ462" s="50" t="s">
        <v>56</v>
      </c>
      <c r="AV462" s="33">
        <f>ROUND(AW462+AX462,2)</f>
        <v>0</v>
      </c>
      <c r="AW462" s="33">
        <f>ROUND(F462*AO462,2)</f>
        <v>0</v>
      </c>
      <c r="AX462" s="33">
        <f>ROUND(F462*AP462,2)</f>
        <v>0</v>
      </c>
      <c r="AY462" s="36" t="s">
        <v>545</v>
      </c>
      <c r="AZ462" s="36" t="s">
        <v>439</v>
      </c>
      <c r="BA462" s="11" t="s">
        <v>63</v>
      </c>
      <c r="BC462" s="33">
        <f>AW462+AX462</f>
        <v>0</v>
      </c>
      <c r="BD462" s="33">
        <f>G462/(100-BE462)*100</f>
        <v>0</v>
      </c>
      <c r="BE462" s="33">
        <v>0</v>
      </c>
      <c r="BF462" s="33">
        <f>K462</f>
        <v>0</v>
      </c>
      <c r="BH462" s="47">
        <f>F462*AO462</f>
        <v>0</v>
      </c>
      <c r="BI462" s="47">
        <f>F462*AP462</f>
        <v>0</v>
      </c>
      <c r="BJ462" s="47">
        <f>F462*G462</f>
        <v>0</v>
      </c>
      <c r="BK462" s="50" t="s">
        <v>95</v>
      </c>
      <c r="BL462" s="33"/>
      <c r="BW462" s="33">
        <v>21</v>
      </c>
      <c r="BX462" s="46" t="s">
        <v>689</v>
      </c>
    </row>
    <row r="463" spans="1:76" ht="14.5" x14ac:dyDescent="0.35">
      <c r="A463" s="44" t="s">
        <v>690</v>
      </c>
      <c r="B463" s="45" t="s">
        <v>691</v>
      </c>
      <c r="C463" s="113" t="s">
        <v>692</v>
      </c>
      <c r="D463" s="114"/>
      <c r="E463" s="45" t="s">
        <v>218</v>
      </c>
      <c r="F463" s="47">
        <v>25</v>
      </c>
      <c r="G463" s="48">
        <v>0</v>
      </c>
      <c r="H463" s="47">
        <f>ROUND(F463*G463,2)</f>
        <v>0</v>
      </c>
      <c r="I463" s="47">
        <v>0</v>
      </c>
      <c r="J463" s="47">
        <v>0</v>
      </c>
      <c r="K463" s="47">
        <f>F463*I463</f>
        <v>0</v>
      </c>
      <c r="L463" s="49" t="s">
        <v>224</v>
      </c>
      <c r="Z463" s="33">
        <f>ROUND(IF(AQ463="5",BJ463,0),2)</f>
        <v>0</v>
      </c>
      <c r="AB463" s="33">
        <f>ROUND(IF(AQ463="1",BH463,0),2)</f>
        <v>0</v>
      </c>
      <c r="AC463" s="33">
        <f>ROUND(IF(AQ463="1",BI463,0),2)</f>
        <v>0</v>
      </c>
      <c r="AD463" s="33">
        <f>ROUND(IF(AQ463="7",BH463,0),2)</f>
        <v>0</v>
      </c>
      <c r="AE463" s="33">
        <f>ROUND(IF(AQ463="7",BI463,0),2)</f>
        <v>0</v>
      </c>
      <c r="AF463" s="33">
        <f>ROUND(IF(AQ463="2",BH463,0),2)</f>
        <v>0</v>
      </c>
      <c r="AG463" s="33">
        <f>ROUND(IF(AQ463="2",BI463,0),2)</f>
        <v>0</v>
      </c>
      <c r="AH463" s="33">
        <f>ROUND(IF(AQ463="0",BJ463,0),2)</f>
        <v>0</v>
      </c>
      <c r="AI463" s="11" t="s">
        <v>55</v>
      </c>
      <c r="AJ463" s="47">
        <f>IF(AN463=0,H463,0)</f>
        <v>0</v>
      </c>
      <c r="AK463" s="47">
        <f>IF(AN463=12,H463,0)</f>
        <v>0</v>
      </c>
      <c r="AL463" s="47">
        <f>IF(AN463=21,H463,0)</f>
        <v>0</v>
      </c>
      <c r="AN463" s="33">
        <v>21</v>
      </c>
      <c r="AO463" s="33">
        <f>G463*1</f>
        <v>0</v>
      </c>
      <c r="AP463" s="33">
        <f>G463*(1-1)</f>
        <v>0</v>
      </c>
      <c r="AQ463" s="50" t="s">
        <v>56</v>
      </c>
      <c r="AV463" s="33">
        <f>ROUND(AW463+AX463,2)</f>
        <v>0</v>
      </c>
      <c r="AW463" s="33">
        <f>ROUND(F463*AO463,2)</f>
        <v>0</v>
      </c>
      <c r="AX463" s="33">
        <f>ROUND(F463*AP463,2)</f>
        <v>0</v>
      </c>
      <c r="AY463" s="36" t="s">
        <v>545</v>
      </c>
      <c r="AZ463" s="36" t="s">
        <v>439</v>
      </c>
      <c r="BA463" s="11" t="s">
        <v>63</v>
      </c>
      <c r="BC463" s="33">
        <f>AW463+AX463</f>
        <v>0</v>
      </c>
      <c r="BD463" s="33">
        <f>G463/(100-BE463)*100</f>
        <v>0</v>
      </c>
      <c r="BE463" s="33">
        <v>0</v>
      </c>
      <c r="BF463" s="33">
        <f>K463</f>
        <v>0</v>
      </c>
      <c r="BH463" s="47">
        <f>F463*AO463</f>
        <v>0</v>
      </c>
      <c r="BI463" s="47">
        <f>F463*AP463</f>
        <v>0</v>
      </c>
      <c r="BJ463" s="47">
        <f>F463*G463</f>
        <v>0</v>
      </c>
      <c r="BK463" s="50" t="s">
        <v>95</v>
      </c>
      <c r="BL463" s="33"/>
      <c r="BW463" s="33">
        <v>21</v>
      </c>
      <c r="BX463" s="46" t="s">
        <v>692</v>
      </c>
    </row>
    <row r="464" spans="1:76" ht="14.5" x14ac:dyDescent="0.35">
      <c r="A464" s="44" t="s">
        <v>693</v>
      </c>
      <c r="B464" s="45" t="s">
        <v>694</v>
      </c>
      <c r="C464" s="113" t="s">
        <v>695</v>
      </c>
      <c r="D464" s="114"/>
      <c r="E464" s="45" t="s">
        <v>218</v>
      </c>
      <c r="F464" s="47">
        <v>1</v>
      </c>
      <c r="G464" s="48">
        <v>0</v>
      </c>
      <c r="H464" s="47">
        <f>ROUND(F464*G464,2)</f>
        <v>0</v>
      </c>
      <c r="I464" s="47">
        <v>0</v>
      </c>
      <c r="J464" s="47">
        <v>0</v>
      </c>
      <c r="K464" s="47">
        <f>F464*I464</f>
        <v>0</v>
      </c>
      <c r="L464" s="49" t="s">
        <v>224</v>
      </c>
      <c r="Z464" s="33">
        <f>ROUND(IF(AQ464="5",BJ464,0),2)</f>
        <v>0</v>
      </c>
      <c r="AB464" s="33">
        <f>ROUND(IF(AQ464="1",BH464,0),2)</f>
        <v>0</v>
      </c>
      <c r="AC464" s="33">
        <f>ROUND(IF(AQ464="1",BI464,0),2)</f>
        <v>0</v>
      </c>
      <c r="AD464" s="33">
        <f>ROUND(IF(AQ464="7",BH464,0),2)</f>
        <v>0</v>
      </c>
      <c r="AE464" s="33">
        <f>ROUND(IF(AQ464="7",BI464,0),2)</f>
        <v>0</v>
      </c>
      <c r="AF464" s="33">
        <f>ROUND(IF(AQ464="2",BH464,0),2)</f>
        <v>0</v>
      </c>
      <c r="AG464" s="33">
        <f>ROUND(IF(AQ464="2",BI464,0),2)</f>
        <v>0</v>
      </c>
      <c r="AH464" s="33">
        <f>ROUND(IF(AQ464="0",BJ464,0),2)</f>
        <v>0</v>
      </c>
      <c r="AI464" s="11" t="s">
        <v>55</v>
      </c>
      <c r="AJ464" s="47">
        <f>IF(AN464=0,H464,0)</f>
        <v>0</v>
      </c>
      <c r="AK464" s="47">
        <f>IF(AN464=12,H464,0)</f>
        <v>0</v>
      </c>
      <c r="AL464" s="47">
        <f>IF(AN464=21,H464,0)</f>
        <v>0</v>
      </c>
      <c r="AN464" s="33">
        <v>21</v>
      </c>
      <c r="AO464" s="33">
        <f>G464*1</f>
        <v>0</v>
      </c>
      <c r="AP464" s="33">
        <f>G464*(1-1)</f>
        <v>0</v>
      </c>
      <c r="AQ464" s="50" t="s">
        <v>56</v>
      </c>
      <c r="AV464" s="33">
        <f>ROUND(AW464+AX464,2)</f>
        <v>0</v>
      </c>
      <c r="AW464" s="33">
        <f>ROUND(F464*AO464,2)</f>
        <v>0</v>
      </c>
      <c r="AX464" s="33">
        <f>ROUND(F464*AP464,2)</f>
        <v>0</v>
      </c>
      <c r="AY464" s="36" t="s">
        <v>545</v>
      </c>
      <c r="AZ464" s="36" t="s">
        <v>439</v>
      </c>
      <c r="BA464" s="11" t="s">
        <v>63</v>
      </c>
      <c r="BC464" s="33">
        <f>AW464+AX464</f>
        <v>0</v>
      </c>
      <c r="BD464" s="33">
        <f>G464/(100-BE464)*100</f>
        <v>0</v>
      </c>
      <c r="BE464" s="33">
        <v>0</v>
      </c>
      <c r="BF464" s="33">
        <f>K464</f>
        <v>0</v>
      </c>
      <c r="BH464" s="47">
        <f>F464*AO464</f>
        <v>0</v>
      </c>
      <c r="BI464" s="47">
        <f>F464*AP464</f>
        <v>0</v>
      </c>
      <c r="BJ464" s="47">
        <f>F464*G464</f>
        <v>0</v>
      </c>
      <c r="BK464" s="50" t="s">
        <v>95</v>
      </c>
      <c r="BL464" s="33"/>
      <c r="BW464" s="33">
        <v>21</v>
      </c>
      <c r="BX464" s="46" t="s">
        <v>695</v>
      </c>
    </row>
    <row r="465" spans="1:76" ht="14.5" x14ac:dyDescent="0.35">
      <c r="A465" s="44" t="s">
        <v>696</v>
      </c>
      <c r="B465" s="45" t="s">
        <v>697</v>
      </c>
      <c r="C465" s="113" t="s">
        <v>698</v>
      </c>
      <c r="D465" s="114"/>
      <c r="E465" s="45" t="s">
        <v>218</v>
      </c>
      <c r="F465" s="47">
        <v>1</v>
      </c>
      <c r="G465" s="48">
        <v>0</v>
      </c>
      <c r="H465" s="47">
        <f>ROUND(F465*G465,2)</f>
        <v>0</v>
      </c>
      <c r="I465" s="47">
        <v>0</v>
      </c>
      <c r="J465" s="47">
        <v>0</v>
      </c>
      <c r="K465" s="47">
        <f>F465*I465</f>
        <v>0</v>
      </c>
      <c r="L465" s="49" t="s">
        <v>224</v>
      </c>
      <c r="Z465" s="33">
        <f>ROUND(IF(AQ465="5",BJ465,0),2)</f>
        <v>0</v>
      </c>
      <c r="AB465" s="33">
        <f>ROUND(IF(AQ465="1",BH465,0),2)</f>
        <v>0</v>
      </c>
      <c r="AC465" s="33">
        <f>ROUND(IF(AQ465="1",BI465,0),2)</f>
        <v>0</v>
      </c>
      <c r="AD465" s="33">
        <f>ROUND(IF(AQ465="7",BH465,0),2)</f>
        <v>0</v>
      </c>
      <c r="AE465" s="33">
        <f>ROUND(IF(AQ465="7",BI465,0),2)</f>
        <v>0</v>
      </c>
      <c r="AF465" s="33">
        <f>ROUND(IF(AQ465="2",BH465,0),2)</f>
        <v>0</v>
      </c>
      <c r="AG465" s="33">
        <f>ROUND(IF(AQ465="2",BI465,0),2)</f>
        <v>0</v>
      </c>
      <c r="AH465" s="33">
        <f>ROUND(IF(AQ465="0",BJ465,0),2)</f>
        <v>0</v>
      </c>
      <c r="AI465" s="11" t="s">
        <v>55</v>
      </c>
      <c r="AJ465" s="47">
        <f>IF(AN465=0,H465,0)</f>
        <v>0</v>
      </c>
      <c r="AK465" s="47">
        <f>IF(AN465=12,H465,0)</f>
        <v>0</v>
      </c>
      <c r="AL465" s="47">
        <f>IF(AN465=21,H465,0)</f>
        <v>0</v>
      </c>
      <c r="AN465" s="33">
        <v>21</v>
      </c>
      <c r="AO465" s="33">
        <f>G465*1</f>
        <v>0</v>
      </c>
      <c r="AP465" s="33">
        <f>G465*(1-1)</f>
        <v>0</v>
      </c>
      <c r="AQ465" s="50" t="s">
        <v>56</v>
      </c>
      <c r="AV465" s="33">
        <f>ROUND(AW465+AX465,2)</f>
        <v>0</v>
      </c>
      <c r="AW465" s="33">
        <f>ROUND(F465*AO465,2)</f>
        <v>0</v>
      </c>
      <c r="AX465" s="33">
        <f>ROUND(F465*AP465,2)</f>
        <v>0</v>
      </c>
      <c r="AY465" s="36" t="s">
        <v>545</v>
      </c>
      <c r="AZ465" s="36" t="s">
        <v>439</v>
      </c>
      <c r="BA465" s="11" t="s">
        <v>63</v>
      </c>
      <c r="BC465" s="33">
        <f>AW465+AX465</f>
        <v>0</v>
      </c>
      <c r="BD465" s="33">
        <f>G465/(100-BE465)*100</f>
        <v>0</v>
      </c>
      <c r="BE465" s="33">
        <v>0</v>
      </c>
      <c r="BF465" s="33">
        <f>K465</f>
        <v>0</v>
      </c>
      <c r="BH465" s="47">
        <f>F465*AO465</f>
        <v>0</v>
      </c>
      <c r="BI465" s="47">
        <f>F465*AP465</f>
        <v>0</v>
      </c>
      <c r="BJ465" s="47">
        <f>F465*G465</f>
        <v>0</v>
      </c>
      <c r="BK465" s="50" t="s">
        <v>95</v>
      </c>
      <c r="BL465" s="33"/>
      <c r="BW465" s="33">
        <v>21</v>
      </c>
      <c r="BX465" s="46" t="s">
        <v>698</v>
      </c>
    </row>
    <row r="466" spans="1:76" ht="14.5" x14ac:dyDescent="0.35">
      <c r="A466" s="44" t="s">
        <v>699</v>
      </c>
      <c r="B466" s="45" t="s">
        <v>700</v>
      </c>
      <c r="C466" s="113" t="s">
        <v>701</v>
      </c>
      <c r="D466" s="114"/>
      <c r="E466" s="45" t="s">
        <v>464</v>
      </c>
      <c r="F466" s="47">
        <v>1</v>
      </c>
      <c r="G466" s="48">
        <v>0</v>
      </c>
      <c r="H466" s="47">
        <f>ROUND(F466*G466,2)</f>
        <v>0</v>
      </c>
      <c r="I466" s="47">
        <v>0</v>
      </c>
      <c r="J466" s="47">
        <v>0</v>
      </c>
      <c r="K466" s="47">
        <f>F466*I466</f>
        <v>0</v>
      </c>
      <c r="L466" s="49" t="s">
        <v>224</v>
      </c>
      <c r="Z466" s="33">
        <f>ROUND(IF(AQ466="5",BJ466,0),2)</f>
        <v>0</v>
      </c>
      <c r="AB466" s="33">
        <f>ROUND(IF(AQ466="1",BH466,0),2)</f>
        <v>0</v>
      </c>
      <c r="AC466" s="33">
        <f>ROUND(IF(AQ466="1",BI466,0),2)</f>
        <v>0</v>
      </c>
      <c r="AD466" s="33">
        <f>ROUND(IF(AQ466="7",BH466,0),2)</f>
        <v>0</v>
      </c>
      <c r="AE466" s="33">
        <f>ROUND(IF(AQ466="7",BI466,0),2)</f>
        <v>0</v>
      </c>
      <c r="AF466" s="33">
        <f>ROUND(IF(AQ466="2",BH466,0),2)</f>
        <v>0</v>
      </c>
      <c r="AG466" s="33">
        <f>ROUND(IF(AQ466="2",BI466,0),2)</f>
        <v>0</v>
      </c>
      <c r="AH466" s="33">
        <f>ROUND(IF(AQ466="0",BJ466,0),2)</f>
        <v>0</v>
      </c>
      <c r="AI466" s="11" t="s">
        <v>55</v>
      </c>
      <c r="AJ466" s="47">
        <f>IF(AN466=0,H466,0)</f>
        <v>0</v>
      </c>
      <c r="AK466" s="47">
        <f>IF(AN466=12,H466,0)</f>
        <v>0</v>
      </c>
      <c r="AL466" s="47">
        <f>IF(AN466=21,H466,0)</f>
        <v>0</v>
      </c>
      <c r="AN466" s="33">
        <v>21</v>
      </c>
      <c r="AO466" s="33">
        <f>G466*1</f>
        <v>0</v>
      </c>
      <c r="AP466" s="33">
        <f>G466*(1-1)</f>
        <v>0</v>
      </c>
      <c r="AQ466" s="50" t="s">
        <v>56</v>
      </c>
      <c r="AV466" s="33">
        <f>ROUND(AW466+AX466,2)</f>
        <v>0</v>
      </c>
      <c r="AW466" s="33">
        <f>ROUND(F466*AO466,2)</f>
        <v>0</v>
      </c>
      <c r="AX466" s="33">
        <f>ROUND(F466*AP466,2)</f>
        <v>0</v>
      </c>
      <c r="AY466" s="36" t="s">
        <v>545</v>
      </c>
      <c r="AZ466" s="36" t="s">
        <v>439</v>
      </c>
      <c r="BA466" s="11" t="s">
        <v>63</v>
      </c>
      <c r="BC466" s="33">
        <f>AW466+AX466</f>
        <v>0</v>
      </c>
      <c r="BD466" s="33">
        <f>G466/(100-BE466)*100</f>
        <v>0</v>
      </c>
      <c r="BE466" s="33">
        <v>0</v>
      </c>
      <c r="BF466" s="33">
        <f>K466</f>
        <v>0</v>
      </c>
      <c r="BH466" s="47">
        <f>F466*AO466</f>
        <v>0</v>
      </c>
      <c r="BI466" s="47">
        <f>F466*AP466</f>
        <v>0</v>
      </c>
      <c r="BJ466" s="47">
        <f>F466*G466</f>
        <v>0</v>
      </c>
      <c r="BK466" s="50" t="s">
        <v>95</v>
      </c>
      <c r="BL466" s="33"/>
      <c r="BW466" s="33">
        <v>21</v>
      </c>
      <c r="BX466" s="46" t="s">
        <v>701</v>
      </c>
    </row>
    <row r="467" spans="1:76" ht="14.5" x14ac:dyDescent="0.35">
      <c r="A467" s="28" t="s">
        <v>51</v>
      </c>
      <c r="B467" s="29" t="s">
        <v>702</v>
      </c>
      <c r="C467" s="111" t="s">
        <v>703</v>
      </c>
      <c r="D467" s="112"/>
      <c r="E467" s="30" t="s">
        <v>3</v>
      </c>
      <c r="F467" s="30" t="s">
        <v>3</v>
      </c>
      <c r="G467" s="31" t="s">
        <v>3</v>
      </c>
      <c r="H467" s="1">
        <f>SUM(H468:H580)</f>
        <v>0</v>
      </c>
      <c r="I467" s="11" t="s">
        <v>51</v>
      </c>
      <c r="J467" s="11" t="s">
        <v>51</v>
      </c>
      <c r="K467" s="1">
        <f>SUM(K468:K580)</f>
        <v>0.37490000000000007</v>
      </c>
      <c r="L467" s="32" t="s">
        <v>51</v>
      </c>
      <c r="AI467" s="11" t="s">
        <v>55</v>
      </c>
      <c r="AS467" s="1">
        <f>SUM(AJ468:AJ580)</f>
        <v>0</v>
      </c>
      <c r="AT467" s="1">
        <f>SUM(AK468:AK580)</f>
        <v>0</v>
      </c>
      <c r="AU467" s="1">
        <f>SUM(AL468:AL580)</f>
        <v>0</v>
      </c>
    </row>
    <row r="468" spans="1:76" ht="14.5" x14ac:dyDescent="0.35">
      <c r="A468" s="2" t="s">
        <v>704</v>
      </c>
      <c r="B468" s="3" t="s">
        <v>705</v>
      </c>
      <c r="C468" s="86" t="s">
        <v>706</v>
      </c>
      <c r="D468" s="81"/>
      <c r="E468" s="3" t="s">
        <v>91</v>
      </c>
      <c r="F468" s="33">
        <v>12</v>
      </c>
      <c r="G468" s="34">
        <v>0</v>
      </c>
      <c r="H468" s="33">
        <f>ROUND(F468*G468,2)</f>
        <v>0</v>
      </c>
      <c r="I468" s="33">
        <v>0</v>
      </c>
      <c r="J468" s="33">
        <v>0</v>
      </c>
      <c r="K468" s="33">
        <f>F468*I468</f>
        <v>0</v>
      </c>
      <c r="L468" s="35" t="s">
        <v>60</v>
      </c>
      <c r="Z468" s="33">
        <f>ROUND(IF(AQ468="5",BJ468,0),2)</f>
        <v>0</v>
      </c>
      <c r="AB468" s="33">
        <f>ROUND(IF(AQ468="1",BH468,0),2)</f>
        <v>0</v>
      </c>
      <c r="AC468" s="33">
        <f>ROUND(IF(AQ468="1",BI468,0),2)</f>
        <v>0</v>
      </c>
      <c r="AD468" s="33">
        <f>ROUND(IF(AQ468="7",BH468,0),2)</f>
        <v>0</v>
      </c>
      <c r="AE468" s="33">
        <f>ROUND(IF(AQ468="7",BI468,0),2)</f>
        <v>0</v>
      </c>
      <c r="AF468" s="33">
        <f>ROUND(IF(AQ468="2",BH468,0),2)</f>
        <v>0</v>
      </c>
      <c r="AG468" s="33">
        <f>ROUND(IF(AQ468="2",BI468,0),2)</f>
        <v>0</v>
      </c>
      <c r="AH468" s="33">
        <f>ROUND(IF(AQ468="0",BJ468,0),2)</f>
        <v>0</v>
      </c>
      <c r="AI468" s="11" t="s">
        <v>55</v>
      </c>
      <c r="AJ468" s="33">
        <f>IF(AN468=0,H468,0)</f>
        <v>0</v>
      </c>
      <c r="AK468" s="33">
        <f>IF(AN468=12,H468,0)</f>
        <v>0</v>
      </c>
      <c r="AL468" s="33">
        <f>IF(AN468=21,H468,0)</f>
        <v>0</v>
      </c>
      <c r="AN468" s="33">
        <v>21</v>
      </c>
      <c r="AO468" s="33">
        <f>G468*0</f>
        <v>0</v>
      </c>
      <c r="AP468" s="33">
        <f>G468*(1-0)</f>
        <v>0</v>
      </c>
      <c r="AQ468" s="36" t="s">
        <v>73</v>
      </c>
      <c r="AV468" s="33">
        <f>ROUND(AW468+AX468,2)</f>
        <v>0</v>
      </c>
      <c r="AW468" s="33">
        <f>ROUND(F468*AO468,2)</f>
        <v>0</v>
      </c>
      <c r="AX468" s="33">
        <f>ROUND(F468*AP468,2)</f>
        <v>0</v>
      </c>
      <c r="AY468" s="36" t="s">
        <v>707</v>
      </c>
      <c r="AZ468" s="36" t="s">
        <v>439</v>
      </c>
      <c r="BA468" s="11" t="s">
        <v>63</v>
      </c>
      <c r="BB468" s="37">
        <v>100009</v>
      </c>
      <c r="BC468" s="33">
        <f>AW468+AX468</f>
        <v>0</v>
      </c>
      <c r="BD468" s="33">
        <f>G468/(100-BE468)*100</f>
        <v>0</v>
      </c>
      <c r="BE468" s="33">
        <v>0</v>
      </c>
      <c r="BF468" s="33">
        <f>K468</f>
        <v>0</v>
      </c>
      <c r="BH468" s="33">
        <f>F468*AO468</f>
        <v>0</v>
      </c>
      <c r="BI468" s="33">
        <f>F468*AP468</f>
        <v>0</v>
      </c>
      <c r="BJ468" s="33">
        <f>F468*G468</f>
        <v>0</v>
      </c>
      <c r="BK468" s="36" t="s">
        <v>64</v>
      </c>
      <c r="BL468" s="33"/>
      <c r="BW468" s="33">
        <v>21</v>
      </c>
      <c r="BX468" s="4" t="s">
        <v>706</v>
      </c>
    </row>
    <row r="469" spans="1:76" ht="13.5" customHeight="1" x14ac:dyDescent="0.35">
      <c r="A469" s="38"/>
      <c r="B469" s="39" t="s">
        <v>65</v>
      </c>
      <c r="C469" s="100" t="s">
        <v>708</v>
      </c>
      <c r="D469" s="101"/>
      <c r="E469" s="101"/>
      <c r="F469" s="101"/>
      <c r="G469" s="102"/>
      <c r="H469" s="101"/>
      <c r="I469" s="101"/>
      <c r="J469" s="101"/>
      <c r="K469" s="101"/>
      <c r="L469" s="103"/>
    </row>
    <row r="470" spans="1:76" ht="14.5" x14ac:dyDescent="0.35">
      <c r="A470" s="38"/>
      <c r="C470" s="41" t="s">
        <v>79</v>
      </c>
      <c r="D470" s="40" t="s">
        <v>709</v>
      </c>
      <c r="F470" s="42">
        <v>3</v>
      </c>
      <c r="L470" s="43"/>
    </row>
    <row r="471" spans="1:76" ht="14.5" x14ac:dyDescent="0.35">
      <c r="A471" s="38"/>
      <c r="C471" s="41" t="s">
        <v>88</v>
      </c>
      <c r="D471" s="40" t="s">
        <v>710</v>
      </c>
      <c r="F471" s="42">
        <v>5</v>
      </c>
      <c r="L471" s="43"/>
    </row>
    <row r="472" spans="1:76" ht="14.5" x14ac:dyDescent="0.35">
      <c r="A472" s="38"/>
      <c r="C472" s="41" t="s">
        <v>84</v>
      </c>
      <c r="D472" s="40" t="s">
        <v>711</v>
      </c>
      <c r="F472" s="42">
        <v>4</v>
      </c>
      <c r="L472" s="43"/>
    </row>
    <row r="473" spans="1:76" ht="14.5" x14ac:dyDescent="0.35">
      <c r="A473" s="2" t="s">
        <v>712</v>
      </c>
      <c r="B473" s="3" t="s">
        <v>713</v>
      </c>
      <c r="C473" s="86" t="s">
        <v>714</v>
      </c>
      <c r="D473" s="81"/>
      <c r="E473" s="3" t="s">
        <v>115</v>
      </c>
      <c r="F473" s="33">
        <v>20</v>
      </c>
      <c r="G473" s="34">
        <v>0</v>
      </c>
      <c r="H473" s="33">
        <f>ROUND(F473*G473,2)</f>
        <v>0</v>
      </c>
      <c r="I473" s="33">
        <v>0</v>
      </c>
      <c r="J473" s="33">
        <v>0</v>
      </c>
      <c r="K473" s="33">
        <f>F473*I473</f>
        <v>0</v>
      </c>
      <c r="L473" s="35" t="s">
        <v>60</v>
      </c>
      <c r="Z473" s="33">
        <f>ROUND(IF(AQ473="5",BJ473,0),2)</f>
        <v>0</v>
      </c>
      <c r="AB473" s="33">
        <f>ROUND(IF(AQ473="1",BH473,0),2)</f>
        <v>0</v>
      </c>
      <c r="AC473" s="33">
        <f>ROUND(IF(AQ473="1",BI473,0),2)</f>
        <v>0</v>
      </c>
      <c r="AD473" s="33">
        <f>ROUND(IF(AQ473="7",BH473,0),2)</f>
        <v>0</v>
      </c>
      <c r="AE473" s="33">
        <f>ROUND(IF(AQ473="7",BI473,0),2)</f>
        <v>0</v>
      </c>
      <c r="AF473" s="33">
        <f>ROUND(IF(AQ473="2",BH473,0),2)</f>
        <v>0</v>
      </c>
      <c r="AG473" s="33">
        <f>ROUND(IF(AQ473="2",BI473,0),2)</f>
        <v>0</v>
      </c>
      <c r="AH473" s="33">
        <f>ROUND(IF(AQ473="0",BJ473,0),2)</f>
        <v>0</v>
      </c>
      <c r="AI473" s="11" t="s">
        <v>55</v>
      </c>
      <c r="AJ473" s="33">
        <f>IF(AN473=0,H473,0)</f>
        <v>0</v>
      </c>
      <c r="AK473" s="33">
        <f>IF(AN473=12,H473,0)</f>
        <v>0</v>
      </c>
      <c r="AL473" s="33">
        <f>IF(AN473=21,H473,0)</f>
        <v>0</v>
      </c>
      <c r="AN473" s="33">
        <v>21</v>
      </c>
      <c r="AO473" s="33">
        <f>G473*0</f>
        <v>0</v>
      </c>
      <c r="AP473" s="33">
        <f>G473*(1-0)</f>
        <v>0</v>
      </c>
      <c r="AQ473" s="36" t="s">
        <v>73</v>
      </c>
      <c r="AV473" s="33">
        <f>ROUND(AW473+AX473,2)</f>
        <v>0</v>
      </c>
      <c r="AW473" s="33">
        <f>ROUND(F473*AO473,2)</f>
        <v>0</v>
      </c>
      <c r="AX473" s="33">
        <f>ROUND(F473*AP473,2)</f>
        <v>0</v>
      </c>
      <c r="AY473" s="36" t="s">
        <v>707</v>
      </c>
      <c r="AZ473" s="36" t="s">
        <v>439</v>
      </c>
      <c r="BA473" s="11" t="s">
        <v>63</v>
      </c>
      <c r="BB473" s="37">
        <v>100009</v>
      </c>
      <c r="BC473" s="33">
        <f>AW473+AX473</f>
        <v>0</v>
      </c>
      <c r="BD473" s="33">
        <f>G473/(100-BE473)*100</f>
        <v>0</v>
      </c>
      <c r="BE473" s="33">
        <v>0</v>
      </c>
      <c r="BF473" s="33">
        <f>K473</f>
        <v>0</v>
      </c>
      <c r="BH473" s="33">
        <f>F473*AO473</f>
        <v>0</v>
      </c>
      <c r="BI473" s="33">
        <f>F473*AP473</f>
        <v>0</v>
      </c>
      <c r="BJ473" s="33">
        <f>F473*G473</f>
        <v>0</v>
      </c>
      <c r="BK473" s="36" t="s">
        <v>64</v>
      </c>
      <c r="BL473" s="33"/>
      <c r="BW473" s="33">
        <v>21</v>
      </c>
      <c r="BX473" s="4" t="s">
        <v>714</v>
      </c>
    </row>
    <row r="474" spans="1:76" ht="13.5" customHeight="1" x14ac:dyDescent="0.35">
      <c r="A474" s="38"/>
      <c r="B474" s="39" t="s">
        <v>65</v>
      </c>
      <c r="C474" s="100" t="s">
        <v>715</v>
      </c>
      <c r="D474" s="101"/>
      <c r="E474" s="101"/>
      <c r="F474" s="101"/>
      <c r="G474" s="102"/>
      <c r="H474" s="101"/>
      <c r="I474" s="101"/>
      <c r="J474" s="101"/>
      <c r="K474" s="101"/>
      <c r="L474" s="103"/>
    </row>
    <row r="475" spans="1:76" ht="14.5" x14ac:dyDescent="0.35">
      <c r="A475" s="38"/>
      <c r="C475" s="41" t="s">
        <v>206</v>
      </c>
      <c r="D475" s="40" t="s">
        <v>716</v>
      </c>
      <c r="F475" s="42">
        <v>20</v>
      </c>
      <c r="L475" s="43"/>
    </row>
    <row r="476" spans="1:76" ht="14.5" x14ac:dyDescent="0.35">
      <c r="A476" s="2" t="s">
        <v>717</v>
      </c>
      <c r="B476" s="3" t="s">
        <v>718</v>
      </c>
      <c r="C476" s="86" t="s">
        <v>719</v>
      </c>
      <c r="D476" s="81"/>
      <c r="E476" s="3" t="s">
        <v>115</v>
      </c>
      <c r="F476" s="33">
        <v>20</v>
      </c>
      <c r="G476" s="34">
        <v>0</v>
      </c>
      <c r="H476" s="33">
        <f>ROUND(F476*G476,2)</f>
        <v>0</v>
      </c>
      <c r="I476" s="33">
        <v>0</v>
      </c>
      <c r="J476" s="33">
        <v>0</v>
      </c>
      <c r="K476" s="33">
        <f>F476*I476</f>
        <v>0</v>
      </c>
      <c r="L476" s="35" t="s">
        <v>60</v>
      </c>
      <c r="Z476" s="33">
        <f>ROUND(IF(AQ476="5",BJ476,0),2)</f>
        <v>0</v>
      </c>
      <c r="AB476" s="33">
        <f>ROUND(IF(AQ476="1",BH476,0),2)</f>
        <v>0</v>
      </c>
      <c r="AC476" s="33">
        <f>ROUND(IF(AQ476="1",BI476,0),2)</f>
        <v>0</v>
      </c>
      <c r="AD476" s="33">
        <f>ROUND(IF(AQ476="7",BH476,0),2)</f>
        <v>0</v>
      </c>
      <c r="AE476" s="33">
        <f>ROUND(IF(AQ476="7",BI476,0),2)</f>
        <v>0</v>
      </c>
      <c r="AF476" s="33">
        <f>ROUND(IF(AQ476="2",BH476,0),2)</f>
        <v>0</v>
      </c>
      <c r="AG476" s="33">
        <f>ROUND(IF(AQ476="2",BI476,0),2)</f>
        <v>0</v>
      </c>
      <c r="AH476" s="33">
        <f>ROUND(IF(AQ476="0",BJ476,0),2)</f>
        <v>0</v>
      </c>
      <c r="AI476" s="11" t="s">
        <v>55</v>
      </c>
      <c r="AJ476" s="33">
        <f>IF(AN476=0,H476,0)</f>
        <v>0</v>
      </c>
      <c r="AK476" s="33">
        <f>IF(AN476=12,H476,0)</f>
        <v>0</v>
      </c>
      <c r="AL476" s="33">
        <f>IF(AN476=21,H476,0)</f>
        <v>0</v>
      </c>
      <c r="AN476" s="33">
        <v>21</v>
      </c>
      <c r="AO476" s="33">
        <f>G476*0</f>
        <v>0</v>
      </c>
      <c r="AP476" s="33">
        <f>G476*(1-0)</f>
        <v>0</v>
      </c>
      <c r="AQ476" s="36" t="s">
        <v>73</v>
      </c>
      <c r="AV476" s="33">
        <f>ROUND(AW476+AX476,2)</f>
        <v>0</v>
      </c>
      <c r="AW476" s="33">
        <f>ROUND(F476*AO476,2)</f>
        <v>0</v>
      </c>
      <c r="AX476" s="33">
        <f>ROUND(F476*AP476,2)</f>
        <v>0</v>
      </c>
      <c r="AY476" s="36" t="s">
        <v>707</v>
      </c>
      <c r="AZ476" s="36" t="s">
        <v>439</v>
      </c>
      <c r="BA476" s="11" t="s">
        <v>63</v>
      </c>
      <c r="BB476" s="37">
        <v>100009</v>
      </c>
      <c r="BC476" s="33">
        <f>AW476+AX476</f>
        <v>0</v>
      </c>
      <c r="BD476" s="33">
        <f>G476/(100-BE476)*100</f>
        <v>0</v>
      </c>
      <c r="BE476" s="33">
        <v>0</v>
      </c>
      <c r="BF476" s="33">
        <f>K476</f>
        <v>0</v>
      </c>
      <c r="BH476" s="33">
        <f>F476*AO476</f>
        <v>0</v>
      </c>
      <c r="BI476" s="33">
        <f>F476*AP476</f>
        <v>0</v>
      </c>
      <c r="BJ476" s="33">
        <f>F476*G476</f>
        <v>0</v>
      </c>
      <c r="BK476" s="36" t="s">
        <v>64</v>
      </c>
      <c r="BL476" s="33"/>
      <c r="BW476" s="33">
        <v>21</v>
      </c>
      <c r="BX476" s="4" t="s">
        <v>719</v>
      </c>
    </row>
    <row r="477" spans="1:76" ht="13.5" customHeight="1" x14ac:dyDescent="0.35">
      <c r="A477" s="38"/>
      <c r="B477" s="39" t="s">
        <v>65</v>
      </c>
      <c r="C477" s="100" t="s">
        <v>720</v>
      </c>
      <c r="D477" s="101"/>
      <c r="E477" s="101"/>
      <c r="F477" s="101"/>
      <c r="G477" s="102"/>
      <c r="H477" s="101"/>
      <c r="I477" s="101"/>
      <c r="J477" s="101"/>
      <c r="K477" s="101"/>
      <c r="L477" s="103"/>
    </row>
    <row r="478" spans="1:76" ht="14.5" x14ac:dyDescent="0.35">
      <c r="A478" s="38"/>
      <c r="C478" s="41" t="s">
        <v>206</v>
      </c>
      <c r="D478" s="40" t="s">
        <v>716</v>
      </c>
      <c r="F478" s="42">
        <v>20</v>
      </c>
      <c r="L478" s="43"/>
    </row>
    <row r="479" spans="1:76" ht="14.5" x14ac:dyDescent="0.35">
      <c r="A479" s="2" t="s">
        <v>721</v>
      </c>
      <c r="B479" s="3" t="s">
        <v>722</v>
      </c>
      <c r="C479" s="86" t="s">
        <v>723</v>
      </c>
      <c r="D479" s="81"/>
      <c r="E479" s="3" t="s">
        <v>115</v>
      </c>
      <c r="F479" s="33">
        <v>335</v>
      </c>
      <c r="G479" s="34">
        <v>0</v>
      </c>
      <c r="H479" s="33">
        <f>ROUND(F479*G479,2)</f>
        <v>0</v>
      </c>
      <c r="I479" s="33">
        <v>1.3999999999999999E-4</v>
      </c>
      <c r="J479" s="33">
        <v>0</v>
      </c>
      <c r="K479" s="33">
        <f>F479*I479</f>
        <v>4.6899999999999997E-2</v>
      </c>
      <c r="L479" s="35" t="s">
        <v>60</v>
      </c>
      <c r="Z479" s="33">
        <f>ROUND(IF(AQ479="5",BJ479,0),2)</f>
        <v>0</v>
      </c>
      <c r="AB479" s="33">
        <f>ROUND(IF(AQ479="1",BH479,0),2)</f>
        <v>0</v>
      </c>
      <c r="AC479" s="33">
        <f>ROUND(IF(AQ479="1",BI479,0),2)</f>
        <v>0</v>
      </c>
      <c r="AD479" s="33">
        <f>ROUND(IF(AQ479="7",BH479,0),2)</f>
        <v>0</v>
      </c>
      <c r="AE479" s="33">
        <f>ROUND(IF(AQ479="7",BI479,0),2)</f>
        <v>0</v>
      </c>
      <c r="AF479" s="33">
        <f>ROUND(IF(AQ479="2",BH479,0),2)</f>
        <v>0</v>
      </c>
      <c r="AG479" s="33">
        <f>ROUND(IF(AQ479="2",BI479,0),2)</f>
        <v>0</v>
      </c>
      <c r="AH479" s="33">
        <f>ROUND(IF(AQ479="0",BJ479,0),2)</f>
        <v>0</v>
      </c>
      <c r="AI479" s="11" t="s">
        <v>55</v>
      </c>
      <c r="AJ479" s="33">
        <f>IF(AN479=0,H479,0)</f>
        <v>0</v>
      </c>
      <c r="AK479" s="33">
        <f>IF(AN479=12,H479,0)</f>
        <v>0</v>
      </c>
      <c r="AL479" s="33">
        <f>IF(AN479=21,H479,0)</f>
        <v>0</v>
      </c>
      <c r="AN479" s="33">
        <v>21</v>
      </c>
      <c r="AO479" s="33">
        <f>G479*0.432252836</f>
        <v>0</v>
      </c>
      <c r="AP479" s="33">
        <f>G479*(1-0.432252836)</f>
        <v>0</v>
      </c>
      <c r="AQ479" s="36" t="s">
        <v>73</v>
      </c>
      <c r="AV479" s="33">
        <f>ROUND(AW479+AX479,2)</f>
        <v>0</v>
      </c>
      <c r="AW479" s="33">
        <f>ROUND(F479*AO479,2)</f>
        <v>0</v>
      </c>
      <c r="AX479" s="33">
        <f>ROUND(F479*AP479,2)</f>
        <v>0</v>
      </c>
      <c r="AY479" s="36" t="s">
        <v>707</v>
      </c>
      <c r="AZ479" s="36" t="s">
        <v>439</v>
      </c>
      <c r="BA479" s="11" t="s">
        <v>63</v>
      </c>
      <c r="BB479" s="37">
        <v>100009</v>
      </c>
      <c r="BC479" s="33">
        <f>AW479+AX479</f>
        <v>0</v>
      </c>
      <c r="BD479" s="33">
        <f>G479/(100-BE479)*100</f>
        <v>0</v>
      </c>
      <c r="BE479" s="33">
        <v>0</v>
      </c>
      <c r="BF479" s="33">
        <f>K479</f>
        <v>4.6899999999999997E-2</v>
      </c>
      <c r="BH479" s="33">
        <f>F479*AO479</f>
        <v>0</v>
      </c>
      <c r="BI479" s="33">
        <f>F479*AP479</f>
        <v>0</v>
      </c>
      <c r="BJ479" s="33">
        <f>F479*G479</f>
        <v>0</v>
      </c>
      <c r="BK479" s="36" t="s">
        <v>64</v>
      </c>
      <c r="BL479" s="33"/>
      <c r="BW479" s="33">
        <v>21</v>
      </c>
      <c r="BX479" s="4" t="s">
        <v>723</v>
      </c>
    </row>
    <row r="480" spans="1:76" ht="13.5" customHeight="1" x14ac:dyDescent="0.35">
      <c r="A480" s="38"/>
      <c r="B480" s="39" t="s">
        <v>65</v>
      </c>
      <c r="C480" s="100" t="s">
        <v>724</v>
      </c>
      <c r="D480" s="101"/>
      <c r="E480" s="101"/>
      <c r="F480" s="101"/>
      <c r="G480" s="102"/>
      <c r="H480" s="101"/>
      <c r="I480" s="101"/>
      <c r="J480" s="101"/>
      <c r="K480" s="101"/>
      <c r="L480" s="103"/>
    </row>
    <row r="481" spans="1:76" ht="14.5" x14ac:dyDescent="0.35">
      <c r="A481" s="38"/>
      <c r="C481" s="41" t="s">
        <v>725</v>
      </c>
      <c r="D481" s="40" t="s">
        <v>726</v>
      </c>
      <c r="F481" s="42">
        <v>240</v>
      </c>
      <c r="L481" s="43"/>
    </row>
    <row r="482" spans="1:76" ht="14.5" x14ac:dyDescent="0.35">
      <c r="A482" s="38"/>
      <c r="C482" s="41" t="s">
        <v>727</v>
      </c>
      <c r="D482" s="40" t="s">
        <v>728</v>
      </c>
      <c r="F482" s="42">
        <v>35</v>
      </c>
      <c r="L482" s="43"/>
    </row>
    <row r="483" spans="1:76" ht="14.5" x14ac:dyDescent="0.35">
      <c r="A483" s="38"/>
      <c r="C483" s="41" t="s">
        <v>729</v>
      </c>
      <c r="D483" s="40" t="s">
        <v>107</v>
      </c>
      <c r="F483" s="42">
        <v>20</v>
      </c>
      <c r="L483" s="43"/>
    </row>
    <row r="484" spans="1:76" ht="14.5" x14ac:dyDescent="0.35">
      <c r="A484" s="38"/>
      <c r="C484" s="41" t="s">
        <v>729</v>
      </c>
      <c r="D484" s="40" t="s">
        <v>108</v>
      </c>
      <c r="F484" s="42">
        <v>20</v>
      </c>
      <c r="L484" s="43"/>
    </row>
    <row r="485" spans="1:76" ht="14.5" x14ac:dyDescent="0.35">
      <c r="A485" s="38"/>
      <c r="C485" s="41" t="s">
        <v>729</v>
      </c>
      <c r="D485" s="40" t="s">
        <v>109</v>
      </c>
      <c r="F485" s="42">
        <v>20</v>
      </c>
      <c r="L485" s="43"/>
    </row>
    <row r="486" spans="1:76" ht="14.5" x14ac:dyDescent="0.35">
      <c r="A486" s="2" t="s">
        <v>730</v>
      </c>
      <c r="B486" s="3" t="s">
        <v>731</v>
      </c>
      <c r="C486" s="86" t="s">
        <v>732</v>
      </c>
      <c r="D486" s="81"/>
      <c r="E486" s="3" t="s">
        <v>115</v>
      </c>
      <c r="F486" s="33">
        <v>140</v>
      </c>
      <c r="G486" s="34">
        <v>0</v>
      </c>
      <c r="H486" s="33">
        <f>ROUND(F486*G486,2)</f>
        <v>0</v>
      </c>
      <c r="I486" s="33">
        <v>1.8000000000000001E-4</v>
      </c>
      <c r="J486" s="33">
        <v>0</v>
      </c>
      <c r="K486" s="33">
        <f>F486*I486</f>
        <v>2.52E-2</v>
      </c>
      <c r="L486" s="35" t="s">
        <v>60</v>
      </c>
      <c r="Z486" s="33">
        <f>ROUND(IF(AQ486="5",BJ486,0),2)</f>
        <v>0</v>
      </c>
      <c r="AB486" s="33">
        <f>ROUND(IF(AQ486="1",BH486,0),2)</f>
        <v>0</v>
      </c>
      <c r="AC486" s="33">
        <f>ROUND(IF(AQ486="1",BI486,0),2)</f>
        <v>0</v>
      </c>
      <c r="AD486" s="33">
        <f>ROUND(IF(AQ486="7",BH486,0),2)</f>
        <v>0</v>
      </c>
      <c r="AE486" s="33">
        <f>ROUND(IF(AQ486="7",BI486,0),2)</f>
        <v>0</v>
      </c>
      <c r="AF486" s="33">
        <f>ROUND(IF(AQ486="2",BH486,0),2)</f>
        <v>0</v>
      </c>
      <c r="AG486" s="33">
        <f>ROUND(IF(AQ486="2",BI486,0),2)</f>
        <v>0</v>
      </c>
      <c r="AH486" s="33">
        <f>ROUND(IF(AQ486="0",BJ486,0),2)</f>
        <v>0</v>
      </c>
      <c r="AI486" s="11" t="s">
        <v>55</v>
      </c>
      <c r="AJ486" s="33">
        <f>IF(AN486=0,H486,0)</f>
        <v>0</v>
      </c>
      <c r="AK486" s="33">
        <f>IF(AN486=12,H486,0)</f>
        <v>0</v>
      </c>
      <c r="AL486" s="33">
        <f>IF(AN486=21,H486,0)</f>
        <v>0</v>
      </c>
      <c r="AN486" s="33">
        <v>21</v>
      </c>
      <c r="AO486" s="33">
        <f>G486*0.528532974</f>
        <v>0</v>
      </c>
      <c r="AP486" s="33">
        <f>G486*(1-0.528532974)</f>
        <v>0</v>
      </c>
      <c r="AQ486" s="36" t="s">
        <v>73</v>
      </c>
      <c r="AV486" s="33">
        <f>ROUND(AW486+AX486,2)</f>
        <v>0</v>
      </c>
      <c r="AW486" s="33">
        <f>ROUND(F486*AO486,2)</f>
        <v>0</v>
      </c>
      <c r="AX486" s="33">
        <f>ROUND(F486*AP486,2)</f>
        <v>0</v>
      </c>
      <c r="AY486" s="36" t="s">
        <v>707</v>
      </c>
      <c r="AZ486" s="36" t="s">
        <v>439</v>
      </c>
      <c r="BA486" s="11" t="s">
        <v>63</v>
      </c>
      <c r="BB486" s="37">
        <v>100009</v>
      </c>
      <c r="BC486" s="33">
        <f>AW486+AX486</f>
        <v>0</v>
      </c>
      <c r="BD486" s="33">
        <f>G486/(100-BE486)*100</f>
        <v>0</v>
      </c>
      <c r="BE486" s="33">
        <v>0</v>
      </c>
      <c r="BF486" s="33">
        <f>K486</f>
        <v>2.52E-2</v>
      </c>
      <c r="BH486" s="33">
        <f>F486*AO486</f>
        <v>0</v>
      </c>
      <c r="BI486" s="33">
        <f>F486*AP486</f>
        <v>0</v>
      </c>
      <c r="BJ486" s="33">
        <f>F486*G486</f>
        <v>0</v>
      </c>
      <c r="BK486" s="36" t="s">
        <v>64</v>
      </c>
      <c r="BL486" s="33"/>
      <c r="BW486" s="33">
        <v>21</v>
      </c>
      <c r="BX486" s="4" t="s">
        <v>732</v>
      </c>
    </row>
    <row r="487" spans="1:76" ht="13.5" customHeight="1" x14ac:dyDescent="0.35">
      <c r="A487" s="38"/>
      <c r="B487" s="39" t="s">
        <v>65</v>
      </c>
      <c r="C487" s="100" t="s">
        <v>733</v>
      </c>
      <c r="D487" s="101"/>
      <c r="E487" s="101"/>
      <c r="F487" s="101"/>
      <c r="G487" s="102"/>
      <c r="H487" s="101"/>
      <c r="I487" s="101"/>
      <c r="J487" s="101"/>
      <c r="K487" s="101"/>
      <c r="L487" s="103"/>
    </row>
    <row r="488" spans="1:76" ht="14.5" x14ac:dyDescent="0.35">
      <c r="A488" s="38"/>
      <c r="C488" s="41" t="s">
        <v>734</v>
      </c>
      <c r="D488" s="40" t="s">
        <v>735</v>
      </c>
      <c r="F488" s="42">
        <v>45</v>
      </c>
      <c r="L488" s="43"/>
    </row>
    <row r="489" spans="1:76" ht="14.5" x14ac:dyDescent="0.35">
      <c r="A489" s="38"/>
      <c r="C489" s="41" t="s">
        <v>736</v>
      </c>
      <c r="D489" s="40" t="s">
        <v>107</v>
      </c>
      <c r="F489" s="42">
        <v>35</v>
      </c>
      <c r="L489" s="43"/>
    </row>
    <row r="490" spans="1:76" ht="14.5" x14ac:dyDescent="0.35">
      <c r="A490" s="38"/>
      <c r="C490" s="41" t="s">
        <v>737</v>
      </c>
      <c r="D490" s="40" t="s">
        <v>108</v>
      </c>
      <c r="F490" s="42">
        <v>30</v>
      </c>
      <c r="L490" s="43"/>
    </row>
    <row r="491" spans="1:76" ht="14.5" x14ac:dyDescent="0.35">
      <c r="A491" s="38"/>
      <c r="C491" s="41" t="s">
        <v>737</v>
      </c>
      <c r="D491" s="40" t="s">
        <v>109</v>
      </c>
      <c r="F491" s="42">
        <v>30</v>
      </c>
      <c r="L491" s="43"/>
    </row>
    <row r="492" spans="1:76" ht="14.5" x14ac:dyDescent="0.35">
      <c r="A492" s="2" t="s">
        <v>738</v>
      </c>
      <c r="B492" s="3" t="s">
        <v>739</v>
      </c>
      <c r="C492" s="86" t="s">
        <v>740</v>
      </c>
      <c r="D492" s="81"/>
      <c r="E492" s="3" t="s">
        <v>91</v>
      </c>
      <c r="F492" s="33">
        <v>56</v>
      </c>
      <c r="G492" s="34">
        <v>0</v>
      </c>
      <c r="H492" s="33">
        <f>ROUND(F492*G492,2)</f>
        <v>0</v>
      </c>
      <c r="I492" s="33">
        <v>0</v>
      </c>
      <c r="J492" s="33">
        <v>0</v>
      </c>
      <c r="K492" s="33">
        <f>F492*I492</f>
        <v>0</v>
      </c>
      <c r="L492" s="35" t="s">
        <v>60</v>
      </c>
      <c r="Z492" s="33">
        <f>ROUND(IF(AQ492="5",BJ492,0),2)</f>
        <v>0</v>
      </c>
      <c r="AB492" s="33">
        <f>ROUND(IF(AQ492="1",BH492,0),2)</f>
        <v>0</v>
      </c>
      <c r="AC492" s="33">
        <f>ROUND(IF(AQ492="1",BI492,0),2)</f>
        <v>0</v>
      </c>
      <c r="AD492" s="33">
        <f>ROUND(IF(AQ492="7",BH492,0),2)</f>
        <v>0</v>
      </c>
      <c r="AE492" s="33">
        <f>ROUND(IF(AQ492="7",BI492,0),2)</f>
        <v>0</v>
      </c>
      <c r="AF492" s="33">
        <f>ROUND(IF(AQ492="2",BH492,0),2)</f>
        <v>0</v>
      </c>
      <c r="AG492" s="33">
        <f>ROUND(IF(AQ492="2",BI492,0),2)</f>
        <v>0</v>
      </c>
      <c r="AH492" s="33">
        <f>ROUND(IF(AQ492="0",BJ492,0),2)</f>
        <v>0</v>
      </c>
      <c r="AI492" s="11" t="s">
        <v>55</v>
      </c>
      <c r="AJ492" s="33">
        <f>IF(AN492=0,H492,0)</f>
        <v>0</v>
      </c>
      <c r="AK492" s="33">
        <f>IF(AN492=12,H492,0)</f>
        <v>0</v>
      </c>
      <c r="AL492" s="33">
        <f>IF(AN492=21,H492,0)</f>
        <v>0</v>
      </c>
      <c r="AN492" s="33">
        <v>21</v>
      </c>
      <c r="AO492" s="33">
        <f>G492*0</f>
        <v>0</v>
      </c>
      <c r="AP492" s="33">
        <f>G492*(1-0)</f>
        <v>0</v>
      </c>
      <c r="AQ492" s="36" t="s">
        <v>73</v>
      </c>
      <c r="AV492" s="33">
        <f>ROUND(AW492+AX492,2)</f>
        <v>0</v>
      </c>
      <c r="AW492" s="33">
        <f>ROUND(F492*AO492,2)</f>
        <v>0</v>
      </c>
      <c r="AX492" s="33">
        <f>ROUND(F492*AP492,2)</f>
        <v>0</v>
      </c>
      <c r="AY492" s="36" t="s">
        <v>707</v>
      </c>
      <c r="AZ492" s="36" t="s">
        <v>439</v>
      </c>
      <c r="BA492" s="11" t="s">
        <v>63</v>
      </c>
      <c r="BB492" s="37">
        <v>100009</v>
      </c>
      <c r="BC492" s="33">
        <f>AW492+AX492</f>
        <v>0</v>
      </c>
      <c r="BD492" s="33">
        <f>G492/(100-BE492)*100</f>
        <v>0</v>
      </c>
      <c r="BE492" s="33">
        <v>0</v>
      </c>
      <c r="BF492" s="33">
        <f>K492</f>
        <v>0</v>
      </c>
      <c r="BH492" s="33">
        <f>F492*AO492</f>
        <v>0</v>
      </c>
      <c r="BI492" s="33">
        <f>F492*AP492</f>
        <v>0</v>
      </c>
      <c r="BJ492" s="33">
        <f>F492*G492</f>
        <v>0</v>
      </c>
      <c r="BK492" s="36" t="s">
        <v>64</v>
      </c>
      <c r="BL492" s="33"/>
      <c r="BW492" s="33">
        <v>21</v>
      </c>
      <c r="BX492" s="4" t="s">
        <v>740</v>
      </c>
    </row>
    <row r="493" spans="1:76" ht="13.5" customHeight="1" x14ac:dyDescent="0.35">
      <c r="A493" s="38"/>
      <c r="B493" s="39" t="s">
        <v>65</v>
      </c>
      <c r="C493" s="100" t="s">
        <v>741</v>
      </c>
      <c r="D493" s="101"/>
      <c r="E493" s="101"/>
      <c r="F493" s="101"/>
      <c r="G493" s="102"/>
      <c r="H493" s="101"/>
      <c r="I493" s="101"/>
      <c r="J493" s="101"/>
      <c r="K493" s="101"/>
      <c r="L493" s="103"/>
    </row>
    <row r="494" spans="1:76" ht="14.5" x14ac:dyDescent="0.35">
      <c r="A494" s="38"/>
      <c r="C494" s="41" t="s">
        <v>742</v>
      </c>
      <c r="D494" s="40" t="s">
        <v>106</v>
      </c>
      <c r="F494" s="42">
        <v>14</v>
      </c>
      <c r="L494" s="43"/>
    </row>
    <row r="495" spans="1:76" ht="14.5" x14ac:dyDescent="0.35">
      <c r="A495" s="38"/>
      <c r="C495" s="41" t="s">
        <v>158</v>
      </c>
      <c r="D495" s="40" t="s">
        <v>107</v>
      </c>
      <c r="F495" s="42">
        <v>14</v>
      </c>
      <c r="L495" s="43"/>
    </row>
    <row r="496" spans="1:76" ht="14.5" x14ac:dyDescent="0.35">
      <c r="A496" s="38"/>
      <c r="C496" s="41" t="s">
        <v>158</v>
      </c>
      <c r="D496" s="40" t="s">
        <v>108</v>
      </c>
      <c r="F496" s="42">
        <v>14</v>
      </c>
      <c r="L496" s="43"/>
    </row>
    <row r="497" spans="1:76" ht="14.5" x14ac:dyDescent="0.35">
      <c r="A497" s="38"/>
      <c r="C497" s="41" t="s">
        <v>158</v>
      </c>
      <c r="D497" s="40" t="s">
        <v>109</v>
      </c>
      <c r="F497" s="42">
        <v>14</v>
      </c>
      <c r="L497" s="43"/>
    </row>
    <row r="498" spans="1:76" ht="25" x14ac:dyDescent="0.35">
      <c r="A498" s="44" t="s">
        <v>743</v>
      </c>
      <c r="B498" s="45" t="s">
        <v>744</v>
      </c>
      <c r="C498" s="113" t="s">
        <v>745</v>
      </c>
      <c r="D498" s="114"/>
      <c r="E498" s="45" t="s">
        <v>91</v>
      </c>
      <c r="F498" s="47">
        <v>56</v>
      </c>
      <c r="G498" s="48">
        <v>0</v>
      </c>
      <c r="H498" s="47">
        <f>ROUND(F498*G498,2)</f>
        <v>0</v>
      </c>
      <c r="I498" s="47">
        <v>3.5000000000000001E-3</v>
      </c>
      <c r="J498" s="47">
        <v>0</v>
      </c>
      <c r="K498" s="47">
        <f>F498*I498</f>
        <v>0.19600000000000001</v>
      </c>
      <c r="L498" s="49" t="s">
        <v>224</v>
      </c>
      <c r="Z498" s="33">
        <f>ROUND(IF(AQ498="5",BJ498,0),2)</f>
        <v>0</v>
      </c>
      <c r="AB498" s="33">
        <f>ROUND(IF(AQ498="1",BH498,0),2)</f>
        <v>0</v>
      </c>
      <c r="AC498" s="33">
        <f>ROUND(IF(AQ498="1",BI498,0),2)</f>
        <v>0</v>
      </c>
      <c r="AD498" s="33">
        <f>ROUND(IF(AQ498="7",BH498,0),2)</f>
        <v>0</v>
      </c>
      <c r="AE498" s="33">
        <f>ROUND(IF(AQ498="7",BI498,0),2)</f>
        <v>0</v>
      </c>
      <c r="AF498" s="33">
        <f>ROUND(IF(AQ498="2",BH498,0),2)</f>
        <v>0</v>
      </c>
      <c r="AG498" s="33">
        <f>ROUND(IF(AQ498="2",BI498,0),2)</f>
        <v>0</v>
      </c>
      <c r="AH498" s="33">
        <f>ROUND(IF(AQ498="0",BJ498,0),2)</f>
        <v>0</v>
      </c>
      <c r="AI498" s="11" t="s">
        <v>55</v>
      </c>
      <c r="AJ498" s="47">
        <f>IF(AN498=0,H498,0)</f>
        <v>0</v>
      </c>
      <c r="AK498" s="47">
        <f>IF(AN498=12,H498,0)</f>
        <v>0</v>
      </c>
      <c r="AL498" s="47">
        <f>IF(AN498=21,H498,0)</f>
        <v>0</v>
      </c>
      <c r="AN498" s="33">
        <v>21</v>
      </c>
      <c r="AO498" s="33">
        <f>G498*1</f>
        <v>0</v>
      </c>
      <c r="AP498" s="33">
        <f>G498*(1-1)</f>
        <v>0</v>
      </c>
      <c r="AQ498" s="50" t="s">
        <v>73</v>
      </c>
      <c r="AV498" s="33">
        <f>ROUND(AW498+AX498,2)</f>
        <v>0</v>
      </c>
      <c r="AW498" s="33">
        <f>ROUND(F498*AO498,2)</f>
        <v>0</v>
      </c>
      <c r="AX498" s="33">
        <f>ROUND(F498*AP498,2)</f>
        <v>0</v>
      </c>
      <c r="AY498" s="36" t="s">
        <v>707</v>
      </c>
      <c r="AZ498" s="36" t="s">
        <v>439</v>
      </c>
      <c r="BA498" s="11" t="s">
        <v>63</v>
      </c>
      <c r="BC498" s="33">
        <f>AW498+AX498</f>
        <v>0</v>
      </c>
      <c r="BD498" s="33">
        <f>G498/(100-BE498)*100</f>
        <v>0</v>
      </c>
      <c r="BE498" s="33">
        <v>0</v>
      </c>
      <c r="BF498" s="33">
        <f>K498</f>
        <v>0.19600000000000001</v>
      </c>
      <c r="BH498" s="47">
        <f>F498*AO498</f>
        <v>0</v>
      </c>
      <c r="BI498" s="47">
        <f>F498*AP498</f>
        <v>0</v>
      </c>
      <c r="BJ498" s="47">
        <f>F498*G498</f>
        <v>0</v>
      </c>
      <c r="BK498" s="50" t="s">
        <v>95</v>
      </c>
      <c r="BL498" s="33"/>
      <c r="BW498" s="33">
        <v>21</v>
      </c>
      <c r="BX498" s="46" t="s">
        <v>745</v>
      </c>
    </row>
    <row r="499" spans="1:76" ht="14.5" x14ac:dyDescent="0.35">
      <c r="A499" s="38"/>
      <c r="C499" s="41" t="s">
        <v>468</v>
      </c>
      <c r="D499" s="40" t="s">
        <v>51</v>
      </c>
      <c r="F499" s="42">
        <v>56</v>
      </c>
      <c r="L499" s="43"/>
    </row>
    <row r="500" spans="1:76" ht="14.5" x14ac:dyDescent="0.35">
      <c r="A500" s="2" t="s">
        <v>746</v>
      </c>
      <c r="B500" s="3" t="s">
        <v>747</v>
      </c>
      <c r="C500" s="86" t="s">
        <v>748</v>
      </c>
      <c r="D500" s="81"/>
      <c r="E500" s="3" t="s">
        <v>91</v>
      </c>
      <c r="F500" s="33">
        <v>9</v>
      </c>
      <c r="G500" s="34">
        <v>0</v>
      </c>
      <c r="H500" s="33">
        <f>ROUND(F500*G500,2)</f>
        <v>0</v>
      </c>
      <c r="I500" s="33">
        <v>0</v>
      </c>
      <c r="J500" s="33">
        <v>0</v>
      </c>
      <c r="K500" s="33">
        <f>F500*I500</f>
        <v>0</v>
      </c>
      <c r="L500" s="35" t="s">
        <v>60</v>
      </c>
      <c r="Z500" s="33">
        <f>ROUND(IF(AQ500="5",BJ500,0),2)</f>
        <v>0</v>
      </c>
      <c r="AB500" s="33">
        <f>ROUND(IF(AQ500="1",BH500,0),2)</f>
        <v>0</v>
      </c>
      <c r="AC500" s="33">
        <f>ROUND(IF(AQ500="1",BI500,0),2)</f>
        <v>0</v>
      </c>
      <c r="AD500" s="33">
        <f>ROUND(IF(AQ500="7",BH500,0),2)</f>
        <v>0</v>
      </c>
      <c r="AE500" s="33">
        <f>ROUND(IF(AQ500="7",BI500,0),2)</f>
        <v>0</v>
      </c>
      <c r="AF500" s="33">
        <f>ROUND(IF(AQ500="2",BH500,0),2)</f>
        <v>0</v>
      </c>
      <c r="AG500" s="33">
        <f>ROUND(IF(AQ500="2",BI500,0),2)</f>
        <v>0</v>
      </c>
      <c r="AH500" s="33">
        <f>ROUND(IF(AQ500="0",BJ500,0),2)</f>
        <v>0</v>
      </c>
      <c r="AI500" s="11" t="s">
        <v>55</v>
      </c>
      <c r="AJ500" s="33">
        <f>IF(AN500=0,H500,0)</f>
        <v>0</v>
      </c>
      <c r="AK500" s="33">
        <f>IF(AN500=12,H500,0)</f>
        <v>0</v>
      </c>
      <c r="AL500" s="33">
        <f>IF(AN500=21,H500,0)</f>
        <v>0</v>
      </c>
      <c r="AN500" s="33">
        <v>21</v>
      </c>
      <c r="AO500" s="33">
        <f>G500*0</f>
        <v>0</v>
      </c>
      <c r="AP500" s="33">
        <f>G500*(1-0)</f>
        <v>0</v>
      </c>
      <c r="AQ500" s="36" t="s">
        <v>73</v>
      </c>
      <c r="AV500" s="33">
        <f>ROUND(AW500+AX500,2)</f>
        <v>0</v>
      </c>
      <c r="AW500" s="33">
        <f>ROUND(F500*AO500,2)</f>
        <v>0</v>
      </c>
      <c r="AX500" s="33">
        <f>ROUND(F500*AP500,2)</f>
        <v>0</v>
      </c>
      <c r="AY500" s="36" t="s">
        <v>707</v>
      </c>
      <c r="AZ500" s="36" t="s">
        <v>439</v>
      </c>
      <c r="BA500" s="11" t="s">
        <v>63</v>
      </c>
      <c r="BB500" s="37">
        <v>100009</v>
      </c>
      <c r="BC500" s="33">
        <f>AW500+AX500</f>
        <v>0</v>
      </c>
      <c r="BD500" s="33">
        <f>G500/(100-BE500)*100</f>
        <v>0</v>
      </c>
      <c r="BE500" s="33">
        <v>0</v>
      </c>
      <c r="BF500" s="33">
        <f>K500</f>
        <v>0</v>
      </c>
      <c r="BH500" s="33">
        <f>F500*AO500</f>
        <v>0</v>
      </c>
      <c r="BI500" s="33">
        <f>F500*AP500</f>
        <v>0</v>
      </c>
      <c r="BJ500" s="33">
        <f>F500*G500</f>
        <v>0</v>
      </c>
      <c r="BK500" s="36" t="s">
        <v>64</v>
      </c>
      <c r="BL500" s="33"/>
      <c r="BW500" s="33">
        <v>21</v>
      </c>
      <c r="BX500" s="4" t="s">
        <v>748</v>
      </c>
    </row>
    <row r="501" spans="1:76" ht="13.5" customHeight="1" x14ac:dyDescent="0.35">
      <c r="A501" s="38"/>
      <c r="B501" s="39" t="s">
        <v>65</v>
      </c>
      <c r="C501" s="100" t="s">
        <v>749</v>
      </c>
      <c r="D501" s="101"/>
      <c r="E501" s="101"/>
      <c r="F501" s="101"/>
      <c r="G501" s="102"/>
      <c r="H501" s="101"/>
      <c r="I501" s="101"/>
      <c r="J501" s="101"/>
      <c r="K501" s="101"/>
      <c r="L501" s="103"/>
    </row>
    <row r="502" spans="1:76" ht="14.5" x14ac:dyDescent="0.35">
      <c r="A502" s="38"/>
      <c r="C502" s="41" t="s">
        <v>88</v>
      </c>
      <c r="D502" s="40" t="s">
        <v>108</v>
      </c>
      <c r="F502" s="42">
        <v>5</v>
      </c>
      <c r="L502" s="43"/>
    </row>
    <row r="503" spans="1:76" ht="14.5" x14ac:dyDescent="0.35">
      <c r="A503" s="38"/>
      <c r="C503" s="41" t="s">
        <v>84</v>
      </c>
      <c r="D503" s="40" t="s">
        <v>109</v>
      </c>
      <c r="F503" s="42">
        <v>4</v>
      </c>
      <c r="L503" s="43"/>
    </row>
    <row r="504" spans="1:76" ht="25" x14ac:dyDescent="0.35">
      <c r="A504" s="44" t="s">
        <v>750</v>
      </c>
      <c r="B504" s="45" t="s">
        <v>751</v>
      </c>
      <c r="C504" s="113" t="s">
        <v>752</v>
      </c>
      <c r="D504" s="114"/>
      <c r="E504" s="45" t="s">
        <v>91</v>
      </c>
      <c r="F504" s="47">
        <v>9</v>
      </c>
      <c r="G504" s="48">
        <v>0</v>
      </c>
      <c r="H504" s="47">
        <f>ROUND(F504*G504,2)</f>
        <v>0</v>
      </c>
      <c r="I504" s="47">
        <v>4.8999999999999998E-3</v>
      </c>
      <c r="J504" s="47">
        <v>0</v>
      </c>
      <c r="K504" s="47">
        <f>F504*I504</f>
        <v>4.41E-2</v>
      </c>
      <c r="L504" s="49" t="s">
        <v>224</v>
      </c>
      <c r="Z504" s="33">
        <f>ROUND(IF(AQ504="5",BJ504,0),2)</f>
        <v>0</v>
      </c>
      <c r="AB504" s="33">
        <f>ROUND(IF(AQ504="1",BH504,0),2)</f>
        <v>0</v>
      </c>
      <c r="AC504" s="33">
        <f>ROUND(IF(AQ504="1",BI504,0),2)</f>
        <v>0</v>
      </c>
      <c r="AD504" s="33">
        <f>ROUND(IF(AQ504="7",BH504,0),2)</f>
        <v>0</v>
      </c>
      <c r="AE504" s="33">
        <f>ROUND(IF(AQ504="7",BI504,0),2)</f>
        <v>0</v>
      </c>
      <c r="AF504" s="33">
        <f>ROUND(IF(AQ504="2",BH504,0),2)</f>
        <v>0</v>
      </c>
      <c r="AG504" s="33">
        <f>ROUND(IF(AQ504="2",BI504,0),2)</f>
        <v>0</v>
      </c>
      <c r="AH504" s="33">
        <f>ROUND(IF(AQ504="0",BJ504,0),2)</f>
        <v>0</v>
      </c>
      <c r="AI504" s="11" t="s">
        <v>55</v>
      </c>
      <c r="AJ504" s="47">
        <f>IF(AN504=0,H504,0)</f>
        <v>0</v>
      </c>
      <c r="AK504" s="47">
        <f>IF(AN504=12,H504,0)</f>
        <v>0</v>
      </c>
      <c r="AL504" s="47">
        <f>IF(AN504=21,H504,0)</f>
        <v>0</v>
      </c>
      <c r="AN504" s="33">
        <v>21</v>
      </c>
      <c r="AO504" s="33">
        <f>G504*1</f>
        <v>0</v>
      </c>
      <c r="AP504" s="33">
        <f>G504*(1-1)</f>
        <v>0</v>
      </c>
      <c r="AQ504" s="50" t="s">
        <v>73</v>
      </c>
      <c r="AV504" s="33">
        <f>ROUND(AW504+AX504,2)</f>
        <v>0</v>
      </c>
      <c r="AW504" s="33">
        <f>ROUND(F504*AO504,2)</f>
        <v>0</v>
      </c>
      <c r="AX504" s="33">
        <f>ROUND(F504*AP504,2)</f>
        <v>0</v>
      </c>
      <c r="AY504" s="36" t="s">
        <v>707</v>
      </c>
      <c r="AZ504" s="36" t="s">
        <v>439</v>
      </c>
      <c r="BA504" s="11" t="s">
        <v>63</v>
      </c>
      <c r="BC504" s="33">
        <f>AW504+AX504</f>
        <v>0</v>
      </c>
      <c r="BD504" s="33">
        <f>G504/(100-BE504)*100</f>
        <v>0</v>
      </c>
      <c r="BE504" s="33">
        <v>0</v>
      </c>
      <c r="BF504" s="33">
        <f>K504</f>
        <v>4.41E-2</v>
      </c>
      <c r="BH504" s="47">
        <f>F504*AO504</f>
        <v>0</v>
      </c>
      <c r="BI504" s="47">
        <f>F504*AP504</f>
        <v>0</v>
      </c>
      <c r="BJ504" s="47">
        <f>F504*G504</f>
        <v>0</v>
      </c>
      <c r="BK504" s="50" t="s">
        <v>95</v>
      </c>
      <c r="BL504" s="33"/>
      <c r="BW504" s="33">
        <v>21</v>
      </c>
      <c r="BX504" s="46" t="s">
        <v>752</v>
      </c>
    </row>
    <row r="505" spans="1:76" ht="14.5" x14ac:dyDescent="0.35">
      <c r="A505" s="38"/>
      <c r="C505" s="41" t="s">
        <v>119</v>
      </c>
      <c r="D505" s="40" t="s">
        <v>51</v>
      </c>
      <c r="F505" s="42">
        <v>9</v>
      </c>
      <c r="L505" s="43"/>
    </row>
    <row r="506" spans="1:76" ht="14.5" x14ac:dyDescent="0.35">
      <c r="A506" s="2" t="s">
        <v>753</v>
      </c>
      <c r="B506" s="3" t="s">
        <v>754</v>
      </c>
      <c r="C506" s="86" t="s">
        <v>755</v>
      </c>
      <c r="D506" s="81"/>
      <c r="E506" s="3" t="s">
        <v>91</v>
      </c>
      <c r="F506" s="33">
        <v>28</v>
      </c>
      <c r="G506" s="34">
        <v>0</v>
      </c>
      <c r="H506" s="33">
        <f>ROUND(F506*G506,2)</f>
        <v>0</v>
      </c>
      <c r="I506" s="33">
        <v>0</v>
      </c>
      <c r="J506" s="33">
        <v>0</v>
      </c>
      <c r="K506" s="33">
        <f>F506*I506</f>
        <v>0</v>
      </c>
      <c r="L506" s="35" t="s">
        <v>60</v>
      </c>
      <c r="Z506" s="33">
        <f>ROUND(IF(AQ506="5",BJ506,0),2)</f>
        <v>0</v>
      </c>
      <c r="AB506" s="33">
        <f>ROUND(IF(AQ506="1",BH506,0),2)</f>
        <v>0</v>
      </c>
      <c r="AC506" s="33">
        <f>ROUND(IF(AQ506="1",BI506,0),2)</f>
        <v>0</v>
      </c>
      <c r="AD506" s="33">
        <f>ROUND(IF(AQ506="7",BH506,0),2)</f>
        <v>0</v>
      </c>
      <c r="AE506" s="33">
        <f>ROUND(IF(AQ506="7",BI506,0),2)</f>
        <v>0</v>
      </c>
      <c r="AF506" s="33">
        <f>ROUND(IF(AQ506="2",BH506,0),2)</f>
        <v>0</v>
      </c>
      <c r="AG506" s="33">
        <f>ROUND(IF(AQ506="2",BI506,0),2)</f>
        <v>0</v>
      </c>
      <c r="AH506" s="33">
        <f>ROUND(IF(AQ506="0",BJ506,0),2)</f>
        <v>0</v>
      </c>
      <c r="AI506" s="11" t="s">
        <v>55</v>
      </c>
      <c r="AJ506" s="33">
        <f>IF(AN506=0,H506,0)</f>
        <v>0</v>
      </c>
      <c r="AK506" s="33">
        <f>IF(AN506=12,H506,0)</f>
        <v>0</v>
      </c>
      <c r="AL506" s="33">
        <f>IF(AN506=21,H506,0)</f>
        <v>0</v>
      </c>
      <c r="AN506" s="33">
        <v>21</v>
      </c>
      <c r="AO506" s="33">
        <f>G506*0</f>
        <v>0</v>
      </c>
      <c r="AP506" s="33">
        <f>G506*(1-0)</f>
        <v>0</v>
      </c>
      <c r="AQ506" s="36" t="s">
        <v>73</v>
      </c>
      <c r="AV506" s="33">
        <f>ROUND(AW506+AX506,2)</f>
        <v>0</v>
      </c>
      <c r="AW506" s="33">
        <f>ROUND(F506*AO506,2)</f>
        <v>0</v>
      </c>
      <c r="AX506" s="33">
        <f>ROUND(F506*AP506,2)</f>
        <v>0</v>
      </c>
      <c r="AY506" s="36" t="s">
        <v>707</v>
      </c>
      <c r="AZ506" s="36" t="s">
        <v>439</v>
      </c>
      <c r="BA506" s="11" t="s">
        <v>63</v>
      </c>
      <c r="BB506" s="37">
        <v>100009</v>
      </c>
      <c r="BC506" s="33">
        <f>AW506+AX506</f>
        <v>0</v>
      </c>
      <c r="BD506" s="33">
        <f>G506/(100-BE506)*100</f>
        <v>0</v>
      </c>
      <c r="BE506" s="33">
        <v>0</v>
      </c>
      <c r="BF506" s="33">
        <f>K506</f>
        <v>0</v>
      </c>
      <c r="BH506" s="33">
        <f>F506*AO506</f>
        <v>0</v>
      </c>
      <c r="BI506" s="33">
        <f>F506*AP506</f>
        <v>0</v>
      </c>
      <c r="BJ506" s="33">
        <f>F506*G506</f>
        <v>0</v>
      </c>
      <c r="BK506" s="36" t="s">
        <v>64</v>
      </c>
      <c r="BL506" s="33"/>
      <c r="BW506" s="33">
        <v>21</v>
      </c>
      <c r="BX506" s="4" t="s">
        <v>755</v>
      </c>
    </row>
    <row r="507" spans="1:76" ht="13.5" customHeight="1" x14ac:dyDescent="0.35">
      <c r="A507" s="38"/>
      <c r="B507" s="39" t="s">
        <v>65</v>
      </c>
      <c r="C507" s="100" t="s">
        <v>756</v>
      </c>
      <c r="D507" s="101"/>
      <c r="E507" s="101"/>
      <c r="F507" s="101"/>
      <c r="G507" s="102"/>
      <c r="H507" s="101"/>
      <c r="I507" s="101"/>
      <c r="J507" s="101"/>
      <c r="K507" s="101"/>
      <c r="L507" s="103"/>
    </row>
    <row r="508" spans="1:76" ht="14.5" x14ac:dyDescent="0.35">
      <c r="A508" s="38"/>
      <c r="C508" s="41" t="s">
        <v>757</v>
      </c>
      <c r="D508" s="40" t="s">
        <v>106</v>
      </c>
      <c r="F508" s="42">
        <v>7</v>
      </c>
      <c r="L508" s="43"/>
    </row>
    <row r="509" spans="1:76" ht="14.5" x14ac:dyDescent="0.35">
      <c r="A509" s="38"/>
      <c r="C509" s="41" t="s">
        <v>757</v>
      </c>
      <c r="D509" s="40" t="s">
        <v>107</v>
      </c>
      <c r="F509" s="42">
        <v>7</v>
      </c>
      <c r="L509" s="43"/>
    </row>
    <row r="510" spans="1:76" ht="14.5" x14ac:dyDescent="0.35">
      <c r="A510" s="38"/>
      <c r="C510" s="41" t="s">
        <v>757</v>
      </c>
      <c r="D510" s="40" t="s">
        <v>108</v>
      </c>
      <c r="F510" s="42">
        <v>7</v>
      </c>
      <c r="L510" s="43"/>
    </row>
    <row r="511" spans="1:76" ht="14.5" x14ac:dyDescent="0.35">
      <c r="A511" s="38"/>
      <c r="C511" s="41" t="s">
        <v>757</v>
      </c>
      <c r="D511" s="40" t="s">
        <v>109</v>
      </c>
      <c r="F511" s="42">
        <v>7</v>
      </c>
      <c r="L511" s="43"/>
    </row>
    <row r="512" spans="1:76" ht="25" x14ac:dyDescent="0.35">
      <c r="A512" s="44" t="s">
        <v>758</v>
      </c>
      <c r="B512" s="45" t="s">
        <v>759</v>
      </c>
      <c r="C512" s="113" t="s">
        <v>760</v>
      </c>
      <c r="D512" s="114"/>
      <c r="E512" s="45" t="s">
        <v>91</v>
      </c>
      <c r="F512" s="47">
        <v>16</v>
      </c>
      <c r="G512" s="48">
        <v>0</v>
      </c>
      <c r="H512" s="47">
        <f>ROUND(F512*G512,2)</f>
        <v>0</v>
      </c>
      <c r="I512" s="47">
        <v>1E-3</v>
      </c>
      <c r="J512" s="47">
        <v>0</v>
      </c>
      <c r="K512" s="47">
        <f>F512*I512</f>
        <v>1.6E-2</v>
      </c>
      <c r="L512" s="49" t="s">
        <v>224</v>
      </c>
      <c r="Z512" s="33">
        <f>ROUND(IF(AQ512="5",BJ512,0),2)</f>
        <v>0</v>
      </c>
      <c r="AB512" s="33">
        <f>ROUND(IF(AQ512="1",BH512,0),2)</f>
        <v>0</v>
      </c>
      <c r="AC512" s="33">
        <f>ROUND(IF(AQ512="1",BI512,0),2)</f>
        <v>0</v>
      </c>
      <c r="AD512" s="33">
        <f>ROUND(IF(AQ512="7",BH512,0),2)</f>
        <v>0</v>
      </c>
      <c r="AE512" s="33">
        <f>ROUND(IF(AQ512="7",BI512,0),2)</f>
        <v>0</v>
      </c>
      <c r="AF512" s="33">
        <f>ROUND(IF(AQ512="2",BH512,0),2)</f>
        <v>0</v>
      </c>
      <c r="AG512" s="33">
        <f>ROUND(IF(AQ512="2",BI512,0),2)</f>
        <v>0</v>
      </c>
      <c r="AH512" s="33">
        <f>ROUND(IF(AQ512="0",BJ512,0),2)</f>
        <v>0</v>
      </c>
      <c r="AI512" s="11" t="s">
        <v>55</v>
      </c>
      <c r="AJ512" s="47">
        <f>IF(AN512=0,H512,0)</f>
        <v>0</v>
      </c>
      <c r="AK512" s="47">
        <f>IF(AN512=12,H512,0)</f>
        <v>0</v>
      </c>
      <c r="AL512" s="47">
        <f>IF(AN512=21,H512,0)</f>
        <v>0</v>
      </c>
      <c r="AN512" s="33">
        <v>21</v>
      </c>
      <c r="AO512" s="33">
        <f>G512*1</f>
        <v>0</v>
      </c>
      <c r="AP512" s="33">
        <f>G512*(1-1)</f>
        <v>0</v>
      </c>
      <c r="AQ512" s="50" t="s">
        <v>73</v>
      </c>
      <c r="AV512" s="33">
        <f>ROUND(AW512+AX512,2)</f>
        <v>0</v>
      </c>
      <c r="AW512" s="33">
        <f>ROUND(F512*AO512,2)</f>
        <v>0</v>
      </c>
      <c r="AX512" s="33">
        <f>ROUND(F512*AP512,2)</f>
        <v>0</v>
      </c>
      <c r="AY512" s="36" t="s">
        <v>707</v>
      </c>
      <c r="AZ512" s="36" t="s">
        <v>439</v>
      </c>
      <c r="BA512" s="11" t="s">
        <v>63</v>
      </c>
      <c r="BC512" s="33">
        <f>AW512+AX512</f>
        <v>0</v>
      </c>
      <c r="BD512" s="33">
        <f>G512/(100-BE512)*100</f>
        <v>0</v>
      </c>
      <c r="BE512" s="33">
        <v>0</v>
      </c>
      <c r="BF512" s="33">
        <f>K512</f>
        <v>1.6E-2</v>
      </c>
      <c r="BH512" s="47">
        <f>F512*AO512</f>
        <v>0</v>
      </c>
      <c r="BI512" s="47">
        <f>F512*AP512</f>
        <v>0</v>
      </c>
      <c r="BJ512" s="47">
        <f>F512*G512</f>
        <v>0</v>
      </c>
      <c r="BK512" s="50" t="s">
        <v>95</v>
      </c>
      <c r="BL512" s="33"/>
      <c r="BW512" s="33">
        <v>21</v>
      </c>
      <c r="BX512" s="46" t="s">
        <v>760</v>
      </c>
    </row>
    <row r="513" spans="1:76" ht="14.5" x14ac:dyDescent="0.35">
      <c r="A513" s="38"/>
      <c r="C513" s="41" t="s">
        <v>170</v>
      </c>
      <c r="D513" s="40" t="s">
        <v>51</v>
      </c>
      <c r="F513" s="42">
        <v>16</v>
      </c>
      <c r="L513" s="43"/>
    </row>
    <row r="514" spans="1:76" ht="25" x14ac:dyDescent="0.35">
      <c r="A514" s="44" t="s">
        <v>761</v>
      </c>
      <c r="B514" s="45" t="s">
        <v>762</v>
      </c>
      <c r="C514" s="113" t="s">
        <v>763</v>
      </c>
      <c r="D514" s="114"/>
      <c r="E514" s="45" t="s">
        <v>91</v>
      </c>
      <c r="F514" s="47">
        <v>12</v>
      </c>
      <c r="G514" s="48">
        <v>0</v>
      </c>
      <c r="H514" s="47">
        <f>ROUND(F514*G514,2)</f>
        <v>0</v>
      </c>
      <c r="I514" s="47">
        <v>1E-3</v>
      </c>
      <c r="J514" s="47">
        <v>0</v>
      </c>
      <c r="K514" s="47">
        <f>F514*I514</f>
        <v>1.2E-2</v>
      </c>
      <c r="L514" s="49" t="s">
        <v>224</v>
      </c>
      <c r="Z514" s="33">
        <f>ROUND(IF(AQ514="5",BJ514,0),2)</f>
        <v>0</v>
      </c>
      <c r="AB514" s="33">
        <f>ROUND(IF(AQ514="1",BH514,0),2)</f>
        <v>0</v>
      </c>
      <c r="AC514" s="33">
        <f>ROUND(IF(AQ514="1",BI514,0),2)</f>
        <v>0</v>
      </c>
      <c r="AD514" s="33">
        <f>ROUND(IF(AQ514="7",BH514,0),2)</f>
        <v>0</v>
      </c>
      <c r="AE514" s="33">
        <f>ROUND(IF(AQ514="7",BI514,0),2)</f>
        <v>0</v>
      </c>
      <c r="AF514" s="33">
        <f>ROUND(IF(AQ514="2",BH514,0),2)</f>
        <v>0</v>
      </c>
      <c r="AG514" s="33">
        <f>ROUND(IF(AQ514="2",BI514,0),2)</f>
        <v>0</v>
      </c>
      <c r="AH514" s="33">
        <f>ROUND(IF(AQ514="0",BJ514,0),2)</f>
        <v>0</v>
      </c>
      <c r="AI514" s="11" t="s">
        <v>55</v>
      </c>
      <c r="AJ514" s="47">
        <f>IF(AN514=0,H514,0)</f>
        <v>0</v>
      </c>
      <c r="AK514" s="47">
        <f>IF(AN514=12,H514,0)</f>
        <v>0</v>
      </c>
      <c r="AL514" s="47">
        <f>IF(AN514=21,H514,0)</f>
        <v>0</v>
      </c>
      <c r="AN514" s="33">
        <v>21</v>
      </c>
      <c r="AO514" s="33">
        <f>G514*1</f>
        <v>0</v>
      </c>
      <c r="AP514" s="33">
        <f>G514*(1-1)</f>
        <v>0</v>
      </c>
      <c r="AQ514" s="50" t="s">
        <v>73</v>
      </c>
      <c r="AV514" s="33">
        <f>ROUND(AW514+AX514,2)</f>
        <v>0</v>
      </c>
      <c r="AW514" s="33">
        <f>ROUND(F514*AO514,2)</f>
        <v>0</v>
      </c>
      <c r="AX514" s="33">
        <f>ROUND(F514*AP514,2)</f>
        <v>0</v>
      </c>
      <c r="AY514" s="36" t="s">
        <v>707</v>
      </c>
      <c r="AZ514" s="36" t="s">
        <v>439</v>
      </c>
      <c r="BA514" s="11" t="s">
        <v>63</v>
      </c>
      <c r="BC514" s="33">
        <f>AW514+AX514</f>
        <v>0</v>
      </c>
      <c r="BD514" s="33">
        <f>G514/(100-BE514)*100</f>
        <v>0</v>
      </c>
      <c r="BE514" s="33">
        <v>0</v>
      </c>
      <c r="BF514" s="33">
        <f>K514</f>
        <v>1.2E-2</v>
      </c>
      <c r="BH514" s="47">
        <f>F514*AO514</f>
        <v>0</v>
      </c>
      <c r="BI514" s="47">
        <f>F514*AP514</f>
        <v>0</v>
      </c>
      <c r="BJ514" s="47">
        <f>F514*G514</f>
        <v>0</v>
      </c>
      <c r="BK514" s="50" t="s">
        <v>95</v>
      </c>
      <c r="BL514" s="33"/>
      <c r="BW514" s="33">
        <v>21</v>
      </c>
      <c r="BX514" s="46" t="s">
        <v>763</v>
      </c>
    </row>
    <row r="515" spans="1:76" ht="14.5" x14ac:dyDescent="0.35">
      <c r="A515" s="38"/>
      <c r="C515" s="41" t="s">
        <v>140</v>
      </c>
      <c r="D515" s="40" t="s">
        <v>51</v>
      </c>
      <c r="F515" s="42">
        <v>12</v>
      </c>
      <c r="L515" s="43"/>
    </row>
    <row r="516" spans="1:76" ht="14.5" x14ac:dyDescent="0.35">
      <c r="A516" s="2" t="s">
        <v>764</v>
      </c>
      <c r="B516" s="3" t="s">
        <v>765</v>
      </c>
      <c r="C516" s="86" t="s">
        <v>766</v>
      </c>
      <c r="D516" s="81"/>
      <c r="E516" s="3" t="s">
        <v>91</v>
      </c>
      <c r="F516" s="33">
        <v>18</v>
      </c>
      <c r="G516" s="34">
        <v>0</v>
      </c>
      <c r="H516" s="33">
        <f>ROUND(F516*G516,2)</f>
        <v>0</v>
      </c>
      <c r="I516" s="33">
        <v>0</v>
      </c>
      <c r="J516" s="33">
        <v>0</v>
      </c>
      <c r="K516" s="33">
        <f>F516*I516</f>
        <v>0</v>
      </c>
      <c r="L516" s="35" t="s">
        <v>60</v>
      </c>
      <c r="Z516" s="33">
        <f>ROUND(IF(AQ516="5",BJ516,0),2)</f>
        <v>0</v>
      </c>
      <c r="AB516" s="33">
        <f>ROUND(IF(AQ516="1",BH516,0),2)</f>
        <v>0</v>
      </c>
      <c r="AC516" s="33">
        <f>ROUND(IF(AQ516="1",BI516,0),2)</f>
        <v>0</v>
      </c>
      <c r="AD516" s="33">
        <f>ROUND(IF(AQ516="7",BH516,0),2)</f>
        <v>0</v>
      </c>
      <c r="AE516" s="33">
        <f>ROUND(IF(AQ516="7",BI516,0),2)</f>
        <v>0</v>
      </c>
      <c r="AF516" s="33">
        <f>ROUND(IF(AQ516="2",BH516,0),2)</f>
        <v>0</v>
      </c>
      <c r="AG516" s="33">
        <f>ROUND(IF(AQ516="2",BI516,0),2)</f>
        <v>0</v>
      </c>
      <c r="AH516" s="33">
        <f>ROUND(IF(AQ516="0",BJ516,0),2)</f>
        <v>0</v>
      </c>
      <c r="AI516" s="11" t="s">
        <v>55</v>
      </c>
      <c r="AJ516" s="33">
        <f>IF(AN516=0,H516,0)</f>
        <v>0</v>
      </c>
      <c r="AK516" s="33">
        <f>IF(AN516=12,H516,0)</f>
        <v>0</v>
      </c>
      <c r="AL516" s="33">
        <f>IF(AN516=21,H516,0)</f>
        <v>0</v>
      </c>
      <c r="AN516" s="33">
        <v>21</v>
      </c>
      <c r="AO516" s="33">
        <f>G516*0</f>
        <v>0</v>
      </c>
      <c r="AP516" s="33">
        <f>G516*(1-0)</f>
        <v>0</v>
      </c>
      <c r="AQ516" s="36" t="s">
        <v>73</v>
      </c>
      <c r="AV516" s="33">
        <f>ROUND(AW516+AX516,2)</f>
        <v>0</v>
      </c>
      <c r="AW516" s="33">
        <f>ROUND(F516*AO516,2)</f>
        <v>0</v>
      </c>
      <c r="AX516" s="33">
        <f>ROUND(F516*AP516,2)</f>
        <v>0</v>
      </c>
      <c r="AY516" s="36" t="s">
        <v>707</v>
      </c>
      <c r="AZ516" s="36" t="s">
        <v>439</v>
      </c>
      <c r="BA516" s="11" t="s">
        <v>63</v>
      </c>
      <c r="BB516" s="37">
        <v>100009</v>
      </c>
      <c r="BC516" s="33">
        <f>AW516+AX516</f>
        <v>0</v>
      </c>
      <c r="BD516" s="33">
        <f>G516/(100-BE516)*100</f>
        <v>0</v>
      </c>
      <c r="BE516" s="33">
        <v>0</v>
      </c>
      <c r="BF516" s="33">
        <f>K516</f>
        <v>0</v>
      </c>
      <c r="BH516" s="33">
        <f>F516*AO516</f>
        <v>0</v>
      </c>
      <c r="BI516" s="33">
        <f>F516*AP516</f>
        <v>0</v>
      </c>
      <c r="BJ516" s="33">
        <f>F516*G516</f>
        <v>0</v>
      </c>
      <c r="BK516" s="36" t="s">
        <v>64</v>
      </c>
      <c r="BL516" s="33"/>
      <c r="BW516" s="33">
        <v>21</v>
      </c>
      <c r="BX516" s="4" t="s">
        <v>766</v>
      </c>
    </row>
    <row r="517" spans="1:76" ht="13.5" customHeight="1" x14ac:dyDescent="0.35">
      <c r="A517" s="38"/>
      <c r="B517" s="39" t="s">
        <v>65</v>
      </c>
      <c r="C517" s="100" t="s">
        <v>767</v>
      </c>
      <c r="D517" s="101"/>
      <c r="E517" s="101"/>
      <c r="F517" s="101"/>
      <c r="G517" s="102"/>
      <c r="H517" s="101"/>
      <c r="I517" s="101"/>
      <c r="J517" s="101"/>
      <c r="K517" s="101"/>
      <c r="L517" s="103"/>
    </row>
    <row r="518" spans="1:76" ht="14.5" x14ac:dyDescent="0.35">
      <c r="A518" s="38"/>
      <c r="C518" s="41" t="s">
        <v>73</v>
      </c>
      <c r="D518" s="40" t="s">
        <v>339</v>
      </c>
      <c r="F518" s="42">
        <v>2</v>
      </c>
      <c r="L518" s="43"/>
    </row>
    <row r="519" spans="1:76" ht="14.5" x14ac:dyDescent="0.35">
      <c r="A519" s="38"/>
      <c r="C519" s="41" t="s">
        <v>84</v>
      </c>
      <c r="D519" s="40" t="s">
        <v>106</v>
      </c>
      <c r="F519" s="42">
        <v>4</v>
      </c>
      <c r="L519" s="43"/>
    </row>
    <row r="520" spans="1:76" ht="14.5" x14ac:dyDescent="0.35">
      <c r="A520" s="38"/>
      <c r="C520" s="41" t="s">
        <v>84</v>
      </c>
      <c r="D520" s="40" t="s">
        <v>107</v>
      </c>
      <c r="F520" s="42">
        <v>4</v>
      </c>
      <c r="L520" s="43"/>
    </row>
    <row r="521" spans="1:76" ht="14.5" x14ac:dyDescent="0.35">
      <c r="A521" s="38"/>
      <c r="C521" s="41" t="s">
        <v>84</v>
      </c>
      <c r="D521" s="40" t="s">
        <v>108</v>
      </c>
      <c r="F521" s="42">
        <v>4</v>
      </c>
      <c r="L521" s="43"/>
    </row>
    <row r="522" spans="1:76" ht="14.5" x14ac:dyDescent="0.35">
      <c r="A522" s="38"/>
      <c r="C522" s="41" t="s">
        <v>84</v>
      </c>
      <c r="D522" s="40" t="s">
        <v>109</v>
      </c>
      <c r="F522" s="42">
        <v>4</v>
      </c>
      <c r="L522" s="43"/>
    </row>
    <row r="523" spans="1:76" ht="25" x14ac:dyDescent="0.35">
      <c r="A523" s="44" t="s">
        <v>768</v>
      </c>
      <c r="B523" s="45" t="s">
        <v>769</v>
      </c>
      <c r="C523" s="113" t="s">
        <v>770</v>
      </c>
      <c r="D523" s="114"/>
      <c r="E523" s="45" t="s">
        <v>91</v>
      </c>
      <c r="F523" s="47">
        <v>18</v>
      </c>
      <c r="G523" s="48">
        <v>0</v>
      </c>
      <c r="H523" s="47">
        <f>ROUND(F523*G523,2)</f>
        <v>0</v>
      </c>
      <c r="I523" s="47">
        <v>1.2999999999999999E-3</v>
      </c>
      <c r="J523" s="47">
        <v>0</v>
      </c>
      <c r="K523" s="47">
        <f>F523*I523</f>
        <v>2.3399999999999997E-2</v>
      </c>
      <c r="L523" s="49" t="s">
        <v>224</v>
      </c>
      <c r="Z523" s="33">
        <f>ROUND(IF(AQ523="5",BJ523,0),2)</f>
        <v>0</v>
      </c>
      <c r="AB523" s="33">
        <f>ROUND(IF(AQ523="1",BH523,0),2)</f>
        <v>0</v>
      </c>
      <c r="AC523" s="33">
        <f>ROUND(IF(AQ523="1",BI523,0),2)</f>
        <v>0</v>
      </c>
      <c r="AD523" s="33">
        <f>ROUND(IF(AQ523="7",BH523,0),2)</f>
        <v>0</v>
      </c>
      <c r="AE523" s="33">
        <f>ROUND(IF(AQ523="7",BI523,0),2)</f>
        <v>0</v>
      </c>
      <c r="AF523" s="33">
        <f>ROUND(IF(AQ523="2",BH523,0),2)</f>
        <v>0</v>
      </c>
      <c r="AG523" s="33">
        <f>ROUND(IF(AQ523="2",BI523,0),2)</f>
        <v>0</v>
      </c>
      <c r="AH523" s="33">
        <f>ROUND(IF(AQ523="0",BJ523,0),2)</f>
        <v>0</v>
      </c>
      <c r="AI523" s="11" t="s">
        <v>55</v>
      </c>
      <c r="AJ523" s="47">
        <f>IF(AN523=0,H523,0)</f>
        <v>0</v>
      </c>
      <c r="AK523" s="47">
        <f>IF(AN523=12,H523,0)</f>
        <v>0</v>
      </c>
      <c r="AL523" s="47">
        <f>IF(AN523=21,H523,0)</f>
        <v>0</v>
      </c>
      <c r="AN523" s="33">
        <v>21</v>
      </c>
      <c r="AO523" s="33">
        <f>G523*1</f>
        <v>0</v>
      </c>
      <c r="AP523" s="33">
        <f>G523*(1-1)</f>
        <v>0</v>
      </c>
      <c r="AQ523" s="50" t="s">
        <v>73</v>
      </c>
      <c r="AV523" s="33">
        <f>ROUND(AW523+AX523,2)</f>
        <v>0</v>
      </c>
      <c r="AW523" s="33">
        <f>ROUND(F523*AO523,2)</f>
        <v>0</v>
      </c>
      <c r="AX523" s="33">
        <f>ROUND(F523*AP523,2)</f>
        <v>0</v>
      </c>
      <c r="AY523" s="36" t="s">
        <v>707</v>
      </c>
      <c r="AZ523" s="36" t="s">
        <v>439</v>
      </c>
      <c r="BA523" s="11" t="s">
        <v>63</v>
      </c>
      <c r="BC523" s="33">
        <f>AW523+AX523</f>
        <v>0</v>
      </c>
      <c r="BD523" s="33">
        <f>G523/(100-BE523)*100</f>
        <v>0</v>
      </c>
      <c r="BE523" s="33">
        <v>0</v>
      </c>
      <c r="BF523" s="33">
        <f>K523</f>
        <v>2.3399999999999997E-2</v>
      </c>
      <c r="BH523" s="47">
        <f>F523*AO523</f>
        <v>0</v>
      </c>
      <c r="BI523" s="47">
        <f>F523*AP523</f>
        <v>0</v>
      </c>
      <c r="BJ523" s="47">
        <f>F523*G523</f>
        <v>0</v>
      </c>
      <c r="BK523" s="50" t="s">
        <v>95</v>
      </c>
      <c r="BL523" s="33"/>
      <c r="BW523" s="33">
        <v>21</v>
      </c>
      <c r="BX523" s="46" t="s">
        <v>770</v>
      </c>
    </row>
    <row r="524" spans="1:76" ht="14.5" x14ac:dyDescent="0.35">
      <c r="A524" s="38"/>
      <c r="C524" s="41" t="s">
        <v>170</v>
      </c>
      <c r="D524" s="40" t="s">
        <v>771</v>
      </c>
      <c r="F524" s="42">
        <v>16</v>
      </c>
      <c r="L524" s="43"/>
    </row>
    <row r="525" spans="1:76" ht="14.5" x14ac:dyDescent="0.35">
      <c r="A525" s="38"/>
      <c r="C525" s="41" t="s">
        <v>73</v>
      </c>
      <c r="D525" s="40" t="s">
        <v>772</v>
      </c>
      <c r="F525" s="42">
        <v>2</v>
      </c>
      <c r="L525" s="43"/>
    </row>
    <row r="526" spans="1:76" ht="14.5" x14ac:dyDescent="0.35">
      <c r="A526" s="2" t="s">
        <v>773</v>
      </c>
      <c r="B526" s="3" t="s">
        <v>774</v>
      </c>
      <c r="C526" s="86" t="s">
        <v>775</v>
      </c>
      <c r="D526" s="81"/>
      <c r="E526" s="3" t="s">
        <v>91</v>
      </c>
      <c r="F526" s="33">
        <v>47</v>
      </c>
      <c r="G526" s="34">
        <v>0</v>
      </c>
      <c r="H526" s="33">
        <f>ROUND(F526*G526,2)</f>
        <v>0</v>
      </c>
      <c r="I526" s="33">
        <v>1.1E-4</v>
      </c>
      <c r="J526" s="33">
        <v>0</v>
      </c>
      <c r="K526" s="33">
        <f>F526*I526</f>
        <v>5.1700000000000001E-3</v>
      </c>
      <c r="L526" s="35" t="s">
        <v>60</v>
      </c>
      <c r="Z526" s="33">
        <f>ROUND(IF(AQ526="5",BJ526,0),2)</f>
        <v>0</v>
      </c>
      <c r="AB526" s="33">
        <f>ROUND(IF(AQ526="1",BH526,0),2)</f>
        <v>0</v>
      </c>
      <c r="AC526" s="33">
        <f>ROUND(IF(AQ526="1",BI526,0),2)</f>
        <v>0</v>
      </c>
      <c r="AD526" s="33">
        <f>ROUND(IF(AQ526="7",BH526,0),2)</f>
        <v>0</v>
      </c>
      <c r="AE526" s="33">
        <f>ROUND(IF(AQ526="7",BI526,0),2)</f>
        <v>0</v>
      </c>
      <c r="AF526" s="33">
        <f>ROUND(IF(AQ526="2",BH526,0),2)</f>
        <v>0</v>
      </c>
      <c r="AG526" s="33">
        <f>ROUND(IF(AQ526="2",BI526,0),2)</f>
        <v>0</v>
      </c>
      <c r="AH526" s="33">
        <f>ROUND(IF(AQ526="0",BJ526,0),2)</f>
        <v>0</v>
      </c>
      <c r="AI526" s="11" t="s">
        <v>55</v>
      </c>
      <c r="AJ526" s="33">
        <f>IF(AN526=0,H526,0)</f>
        <v>0</v>
      </c>
      <c r="AK526" s="33">
        <f>IF(AN526=12,H526,0)</f>
        <v>0</v>
      </c>
      <c r="AL526" s="33">
        <f>IF(AN526=21,H526,0)</f>
        <v>0</v>
      </c>
      <c r="AN526" s="33">
        <v>21</v>
      </c>
      <c r="AO526" s="33">
        <f>G526*0.686540541</f>
        <v>0</v>
      </c>
      <c r="AP526" s="33">
        <f>G526*(1-0.686540541)</f>
        <v>0</v>
      </c>
      <c r="AQ526" s="36" t="s">
        <v>73</v>
      </c>
      <c r="AV526" s="33">
        <f>ROUND(AW526+AX526,2)</f>
        <v>0</v>
      </c>
      <c r="AW526" s="33">
        <f>ROUND(F526*AO526,2)</f>
        <v>0</v>
      </c>
      <c r="AX526" s="33">
        <f>ROUND(F526*AP526,2)</f>
        <v>0</v>
      </c>
      <c r="AY526" s="36" t="s">
        <v>707</v>
      </c>
      <c r="AZ526" s="36" t="s">
        <v>439</v>
      </c>
      <c r="BA526" s="11" t="s">
        <v>63</v>
      </c>
      <c r="BB526" s="37">
        <v>100009</v>
      </c>
      <c r="BC526" s="33">
        <f>AW526+AX526</f>
        <v>0</v>
      </c>
      <c r="BD526" s="33">
        <f>G526/(100-BE526)*100</f>
        <v>0</v>
      </c>
      <c r="BE526" s="33">
        <v>0</v>
      </c>
      <c r="BF526" s="33">
        <f>K526</f>
        <v>5.1700000000000001E-3</v>
      </c>
      <c r="BH526" s="33">
        <f>F526*AO526</f>
        <v>0</v>
      </c>
      <c r="BI526" s="33">
        <f>F526*AP526</f>
        <v>0</v>
      </c>
      <c r="BJ526" s="33">
        <f>F526*G526</f>
        <v>0</v>
      </c>
      <c r="BK526" s="36" t="s">
        <v>64</v>
      </c>
      <c r="BL526" s="33"/>
      <c r="BW526" s="33">
        <v>21</v>
      </c>
      <c r="BX526" s="4" t="s">
        <v>775</v>
      </c>
    </row>
    <row r="527" spans="1:76" ht="13.5" customHeight="1" x14ac:dyDescent="0.35">
      <c r="A527" s="38"/>
      <c r="B527" s="39" t="s">
        <v>65</v>
      </c>
      <c r="C527" s="100" t="s">
        <v>776</v>
      </c>
      <c r="D527" s="101"/>
      <c r="E527" s="101"/>
      <c r="F527" s="101"/>
      <c r="G527" s="102"/>
      <c r="H527" s="101"/>
      <c r="I527" s="101"/>
      <c r="J527" s="101"/>
      <c r="K527" s="101"/>
      <c r="L527" s="103"/>
    </row>
    <row r="528" spans="1:76" ht="14.5" x14ac:dyDescent="0.35">
      <c r="A528" s="38"/>
      <c r="C528" s="41" t="s">
        <v>119</v>
      </c>
      <c r="D528" s="40" t="s">
        <v>106</v>
      </c>
      <c r="F528" s="42">
        <v>9</v>
      </c>
      <c r="L528" s="43"/>
    </row>
    <row r="529" spans="1:76" ht="14.5" x14ac:dyDescent="0.35">
      <c r="A529" s="38"/>
      <c r="C529" s="41" t="s">
        <v>131</v>
      </c>
      <c r="D529" s="40" t="s">
        <v>107</v>
      </c>
      <c r="F529" s="42">
        <v>11</v>
      </c>
      <c r="L529" s="43"/>
    </row>
    <row r="530" spans="1:76" ht="14.5" x14ac:dyDescent="0.35">
      <c r="A530" s="38"/>
      <c r="C530" s="41" t="s">
        <v>158</v>
      </c>
      <c r="D530" s="40" t="s">
        <v>108</v>
      </c>
      <c r="F530" s="42">
        <v>14</v>
      </c>
      <c r="L530" s="43"/>
    </row>
    <row r="531" spans="1:76" ht="14.5" x14ac:dyDescent="0.35">
      <c r="A531" s="38"/>
      <c r="C531" s="41" t="s">
        <v>148</v>
      </c>
      <c r="D531" s="40" t="s">
        <v>109</v>
      </c>
      <c r="F531" s="42">
        <v>13</v>
      </c>
      <c r="L531" s="43"/>
    </row>
    <row r="532" spans="1:76" ht="14.5" x14ac:dyDescent="0.35">
      <c r="A532" s="2" t="s">
        <v>777</v>
      </c>
      <c r="B532" s="3" t="s">
        <v>778</v>
      </c>
      <c r="C532" s="86" t="s">
        <v>779</v>
      </c>
      <c r="D532" s="81"/>
      <c r="E532" s="3" t="s">
        <v>91</v>
      </c>
      <c r="F532" s="33">
        <v>12</v>
      </c>
      <c r="G532" s="34">
        <v>0</v>
      </c>
      <c r="H532" s="33">
        <f>ROUND(F532*G532,2)</f>
        <v>0</v>
      </c>
      <c r="I532" s="33">
        <v>0</v>
      </c>
      <c r="J532" s="33">
        <v>0</v>
      </c>
      <c r="K532" s="33">
        <f>F532*I532</f>
        <v>0</v>
      </c>
      <c r="L532" s="35" t="s">
        <v>60</v>
      </c>
      <c r="Z532" s="33">
        <f>ROUND(IF(AQ532="5",BJ532,0),2)</f>
        <v>0</v>
      </c>
      <c r="AB532" s="33">
        <f>ROUND(IF(AQ532="1",BH532,0),2)</f>
        <v>0</v>
      </c>
      <c r="AC532" s="33">
        <f>ROUND(IF(AQ532="1",BI532,0),2)</f>
        <v>0</v>
      </c>
      <c r="AD532" s="33">
        <f>ROUND(IF(AQ532="7",BH532,0),2)</f>
        <v>0</v>
      </c>
      <c r="AE532" s="33">
        <f>ROUND(IF(AQ532="7",BI532,0),2)</f>
        <v>0</v>
      </c>
      <c r="AF532" s="33">
        <f>ROUND(IF(AQ532="2",BH532,0),2)</f>
        <v>0</v>
      </c>
      <c r="AG532" s="33">
        <f>ROUND(IF(AQ532="2",BI532,0),2)</f>
        <v>0</v>
      </c>
      <c r="AH532" s="33">
        <f>ROUND(IF(AQ532="0",BJ532,0),2)</f>
        <v>0</v>
      </c>
      <c r="AI532" s="11" t="s">
        <v>55</v>
      </c>
      <c r="AJ532" s="33">
        <f>IF(AN532=0,H532,0)</f>
        <v>0</v>
      </c>
      <c r="AK532" s="33">
        <f>IF(AN532=12,H532,0)</f>
        <v>0</v>
      </c>
      <c r="AL532" s="33">
        <f>IF(AN532=21,H532,0)</f>
        <v>0</v>
      </c>
      <c r="AN532" s="33">
        <v>21</v>
      </c>
      <c r="AO532" s="33">
        <f>G532*0</f>
        <v>0</v>
      </c>
      <c r="AP532" s="33">
        <f>G532*(1-0)</f>
        <v>0</v>
      </c>
      <c r="AQ532" s="36" t="s">
        <v>73</v>
      </c>
      <c r="AV532" s="33">
        <f>ROUND(AW532+AX532,2)</f>
        <v>0</v>
      </c>
      <c r="AW532" s="33">
        <f>ROUND(F532*AO532,2)</f>
        <v>0</v>
      </c>
      <c r="AX532" s="33">
        <f>ROUND(F532*AP532,2)</f>
        <v>0</v>
      </c>
      <c r="AY532" s="36" t="s">
        <v>707</v>
      </c>
      <c r="AZ532" s="36" t="s">
        <v>439</v>
      </c>
      <c r="BA532" s="11" t="s">
        <v>63</v>
      </c>
      <c r="BB532" s="37">
        <v>100009</v>
      </c>
      <c r="BC532" s="33">
        <f>AW532+AX532</f>
        <v>0</v>
      </c>
      <c r="BD532" s="33">
        <f>G532/(100-BE532)*100</f>
        <v>0</v>
      </c>
      <c r="BE532" s="33">
        <v>0</v>
      </c>
      <c r="BF532" s="33">
        <f>K532</f>
        <v>0</v>
      </c>
      <c r="BH532" s="33">
        <f>F532*AO532</f>
        <v>0</v>
      </c>
      <c r="BI532" s="33">
        <f>F532*AP532</f>
        <v>0</v>
      </c>
      <c r="BJ532" s="33">
        <f>F532*G532</f>
        <v>0</v>
      </c>
      <c r="BK532" s="36" t="s">
        <v>64</v>
      </c>
      <c r="BL532" s="33"/>
      <c r="BW532" s="33">
        <v>21</v>
      </c>
      <c r="BX532" s="4" t="s">
        <v>779</v>
      </c>
    </row>
    <row r="533" spans="1:76" ht="14.5" x14ac:dyDescent="0.35">
      <c r="A533" s="38"/>
      <c r="C533" s="41" t="s">
        <v>136</v>
      </c>
      <c r="D533" s="40" t="s">
        <v>262</v>
      </c>
      <c r="F533" s="42">
        <v>12</v>
      </c>
      <c r="L533" s="43"/>
    </row>
    <row r="534" spans="1:76" ht="14.5" x14ac:dyDescent="0.35">
      <c r="A534" s="44" t="s">
        <v>780</v>
      </c>
      <c r="B534" s="45" t="s">
        <v>781</v>
      </c>
      <c r="C534" s="113" t="s">
        <v>782</v>
      </c>
      <c r="D534" s="114"/>
      <c r="E534" s="45" t="s">
        <v>91</v>
      </c>
      <c r="F534" s="47">
        <v>12</v>
      </c>
      <c r="G534" s="48">
        <v>0</v>
      </c>
      <c r="H534" s="47">
        <f>ROUND(F534*G534,2)</f>
        <v>0</v>
      </c>
      <c r="I534" s="47">
        <v>1.8000000000000001E-4</v>
      </c>
      <c r="J534" s="47">
        <v>0</v>
      </c>
      <c r="K534" s="47">
        <f>F534*I534</f>
        <v>2.16E-3</v>
      </c>
      <c r="L534" s="49" t="s">
        <v>60</v>
      </c>
      <c r="Z534" s="33">
        <f>ROUND(IF(AQ534="5",BJ534,0),2)</f>
        <v>0</v>
      </c>
      <c r="AB534" s="33">
        <f>ROUND(IF(AQ534="1",BH534,0),2)</f>
        <v>0</v>
      </c>
      <c r="AC534" s="33">
        <f>ROUND(IF(AQ534="1",BI534,0),2)</f>
        <v>0</v>
      </c>
      <c r="AD534" s="33">
        <f>ROUND(IF(AQ534="7",BH534,0),2)</f>
        <v>0</v>
      </c>
      <c r="AE534" s="33">
        <f>ROUND(IF(AQ534="7",BI534,0),2)</f>
        <v>0</v>
      </c>
      <c r="AF534" s="33">
        <f>ROUND(IF(AQ534="2",BH534,0),2)</f>
        <v>0</v>
      </c>
      <c r="AG534" s="33">
        <f>ROUND(IF(AQ534="2",BI534,0),2)</f>
        <v>0</v>
      </c>
      <c r="AH534" s="33">
        <f>ROUND(IF(AQ534="0",BJ534,0),2)</f>
        <v>0</v>
      </c>
      <c r="AI534" s="11" t="s">
        <v>55</v>
      </c>
      <c r="AJ534" s="47">
        <f>IF(AN534=0,H534,0)</f>
        <v>0</v>
      </c>
      <c r="AK534" s="47">
        <f>IF(AN534=12,H534,0)</f>
        <v>0</v>
      </c>
      <c r="AL534" s="47">
        <f>IF(AN534=21,H534,0)</f>
        <v>0</v>
      </c>
      <c r="AN534" s="33">
        <v>21</v>
      </c>
      <c r="AO534" s="33">
        <f>G534*1</f>
        <v>0</v>
      </c>
      <c r="AP534" s="33">
        <f>G534*(1-1)</f>
        <v>0</v>
      </c>
      <c r="AQ534" s="50" t="s">
        <v>73</v>
      </c>
      <c r="AV534" s="33">
        <f>ROUND(AW534+AX534,2)</f>
        <v>0</v>
      </c>
      <c r="AW534" s="33">
        <f>ROUND(F534*AO534,2)</f>
        <v>0</v>
      </c>
      <c r="AX534" s="33">
        <f>ROUND(F534*AP534,2)</f>
        <v>0</v>
      </c>
      <c r="AY534" s="36" t="s">
        <v>707</v>
      </c>
      <c r="AZ534" s="36" t="s">
        <v>439</v>
      </c>
      <c r="BA534" s="11" t="s">
        <v>63</v>
      </c>
      <c r="BC534" s="33">
        <f>AW534+AX534</f>
        <v>0</v>
      </c>
      <c r="BD534" s="33">
        <f>G534/(100-BE534)*100</f>
        <v>0</v>
      </c>
      <c r="BE534" s="33">
        <v>0</v>
      </c>
      <c r="BF534" s="33">
        <f>K534</f>
        <v>2.16E-3</v>
      </c>
      <c r="BH534" s="47">
        <f>F534*AO534</f>
        <v>0</v>
      </c>
      <c r="BI534" s="47">
        <f>F534*AP534</f>
        <v>0</v>
      </c>
      <c r="BJ534" s="47">
        <f>F534*G534</f>
        <v>0</v>
      </c>
      <c r="BK534" s="50" t="s">
        <v>95</v>
      </c>
      <c r="BL534" s="33"/>
      <c r="BW534" s="33">
        <v>21</v>
      </c>
      <c r="BX534" s="46" t="s">
        <v>782</v>
      </c>
    </row>
    <row r="535" spans="1:76" ht="14.5" x14ac:dyDescent="0.35">
      <c r="A535" s="38"/>
      <c r="C535" s="41" t="s">
        <v>140</v>
      </c>
      <c r="D535" s="40" t="s">
        <v>51</v>
      </c>
      <c r="F535" s="42">
        <v>12</v>
      </c>
      <c r="L535" s="43"/>
    </row>
    <row r="536" spans="1:76" ht="14.5" x14ac:dyDescent="0.35">
      <c r="A536" s="2" t="s">
        <v>783</v>
      </c>
      <c r="B536" s="3" t="s">
        <v>784</v>
      </c>
      <c r="C536" s="86" t="s">
        <v>785</v>
      </c>
      <c r="D536" s="81"/>
      <c r="E536" s="3" t="s">
        <v>91</v>
      </c>
      <c r="F536" s="33">
        <v>13</v>
      </c>
      <c r="G536" s="34">
        <v>0</v>
      </c>
      <c r="H536" s="33">
        <f>ROUND(F536*G536,2)</f>
        <v>0</v>
      </c>
      <c r="I536" s="33">
        <v>9.0000000000000006E-5</v>
      </c>
      <c r="J536" s="33">
        <v>0</v>
      </c>
      <c r="K536" s="33">
        <f>F536*I536</f>
        <v>1.17E-3</v>
      </c>
      <c r="L536" s="35" t="s">
        <v>60</v>
      </c>
      <c r="Z536" s="33">
        <f>ROUND(IF(AQ536="5",BJ536,0),2)</f>
        <v>0</v>
      </c>
      <c r="AB536" s="33">
        <f>ROUND(IF(AQ536="1",BH536,0),2)</f>
        <v>0</v>
      </c>
      <c r="AC536" s="33">
        <f>ROUND(IF(AQ536="1",BI536,0),2)</f>
        <v>0</v>
      </c>
      <c r="AD536" s="33">
        <f>ROUND(IF(AQ536="7",BH536,0),2)</f>
        <v>0</v>
      </c>
      <c r="AE536" s="33">
        <f>ROUND(IF(AQ536="7",BI536,0),2)</f>
        <v>0</v>
      </c>
      <c r="AF536" s="33">
        <f>ROUND(IF(AQ536="2",BH536,0),2)</f>
        <v>0</v>
      </c>
      <c r="AG536" s="33">
        <f>ROUND(IF(AQ536="2",BI536,0),2)</f>
        <v>0</v>
      </c>
      <c r="AH536" s="33">
        <f>ROUND(IF(AQ536="0",BJ536,0),2)</f>
        <v>0</v>
      </c>
      <c r="AI536" s="11" t="s">
        <v>55</v>
      </c>
      <c r="AJ536" s="33">
        <f>IF(AN536=0,H536,0)</f>
        <v>0</v>
      </c>
      <c r="AK536" s="33">
        <f>IF(AN536=12,H536,0)</f>
        <v>0</v>
      </c>
      <c r="AL536" s="33">
        <f>IF(AN536=21,H536,0)</f>
        <v>0</v>
      </c>
      <c r="AN536" s="33">
        <v>21</v>
      </c>
      <c r="AO536" s="33">
        <f>G536*0.554189526</f>
        <v>0</v>
      </c>
      <c r="AP536" s="33">
        <f>G536*(1-0.554189526)</f>
        <v>0</v>
      </c>
      <c r="AQ536" s="36" t="s">
        <v>73</v>
      </c>
      <c r="AV536" s="33">
        <f>ROUND(AW536+AX536,2)</f>
        <v>0</v>
      </c>
      <c r="AW536" s="33">
        <f>ROUND(F536*AO536,2)</f>
        <v>0</v>
      </c>
      <c r="AX536" s="33">
        <f>ROUND(F536*AP536,2)</f>
        <v>0</v>
      </c>
      <c r="AY536" s="36" t="s">
        <v>707</v>
      </c>
      <c r="AZ536" s="36" t="s">
        <v>439</v>
      </c>
      <c r="BA536" s="11" t="s">
        <v>63</v>
      </c>
      <c r="BB536" s="37">
        <v>100009</v>
      </c>
      <c r="BC536" s="33">
        <f>AW536+AX536</f>
        <v>0</v>
      </c>
      <c r="BD536" s="33">
        <f>G536/(100-BE536)*100</f>
        <v>0</v>
      </c>
      <c r="BE536" s="33">
        <v>0</v>
      </c>
      <c r="BF536" s="33">
        <f>K536</f>
        <v>1.17E-3</v>
      </c>
      <c r="BH536" s="33">
        <f>F536*AO536</f>
        <v>0</v>
      </c>
      <c r="BI536" s="33">
        <f>F536*AP536</f>
        <v>0</v>
      </c>
      <c r="BJ536" s="33">
        <f>F536*G536</f>
        <v>0</v>
      </c>
      <c r="BK536" s="36" t="s">
        <v>64</v>
      </c>
      <c r="BL536" s="33"/>
      <c r="BW536" s="33">
        <v>21</v>
      </c>
      <c r="BX536" s="4" t="s">
        <v>785</v>
      </c>
    </row>
    <row r="537" spans="1:76" ht="13.5" customHeight="1" x14ac:dyDescent="0.35">
      <c r="A537" s="38"/>
      <c r="B537" s="39" t="s">
        <v>65</v>
      </c>
      <c r="C537" s="100" t="s">
        <v>786</v>
      </c>
      <c r="D537" s="101"/>
      <c r="E537" s="101"/>
      <c r="F537" s="101"/>
      <c r="G537" s="102"/>
      <c r="H537" s="101"/>
      <c r="I537" s="101"/>
      <c r="J537" s="101"/>
      <c r="K537" s="101"/>
      <c r="L537" s="103"/>
    </row>
    <row r="538" spans="1:76" ht="14.5" x14ac:dyDescent="0.35">
      <c r="A538" s="38"/>
      <c r="C538" s="41" t="s">
        <v>88</v>
      </c>
      <c r="D538" s="40" t="s">
        <v>106</v>
      </c>
      <c r="F538" s="42">
        <v>5</v>
      </c>
      <c r="L538" s="43"/>
    </row>
    <row r="539" spans="1:76" ht="14.5" x14ac:dyDescent="0.35">
      <c r="A539" s="38"/>
      <c r="C539" s="41" t="s">
        <v>79</v>
      </c>
      <c r="D539" s="40" t="s">
        <v>107</v>
      </c>
      <c r="F539" s="42">
        <v>3</v>
      </c>
      <c r="L539" s="43"/>
    </row>
    <row r="540" spans="1:76" ht="14.5" x14ac:dyDescent="0.35">
      <c r="A540" s="38"/>
      <c r="C540" s="41" t="s">
        <v>79</v>
      </c>
      <c r="D540" s="40" t="s">
        <v>108</v>
      </c>
      <c r="F540" s="42">
        <v>3</v>
      </c>
      <c r="L540" s="43"/>
    </row>
    <row r="541" spans="1:76" ht="14.5" x14ac:dyDescent="0.35">
      <c r="A541" s="38"/>
      <c r="C541" s="41" t="s">
        <v>73</v>
      </c>
      <c r="D541" s="40" t="s">
        <v>109</v>
      </c>
      <c r="F541" s="42">
        <v>2</v>
      </c>
      <c r="L541" s="43"/>
    </row>
    <row r="542" spans="1:76" ht="14.5" x14ac:dyDescent="0.35">
      <c r="A542" s="2" t="s">
        <v>273</v>
      </c>
      <c r="B542" s="3" t="s">
        <v>787</v>
      </c>
      <c r="C542" s="86" t="s">
        <v>788</v>
      </c>
      <c r="D542" s="81"/>
      <c r="E542" s="3" t="s">
        <v>115</v>
      </c>
      <c r="F542" s="33">
        <v>20</v>
      </c>
      <c r="G542" s="34">
        <v>0</v>
      </c>
      <c r="H542" s="33">
        <f>ROUND(F542*G542,2)</f>
        <v>0</v>
      </c>
      <c r="I542" s="33">
        <v>0</v>
      </c>
      <c r="J542" s="33">
        <v>0</v>
      </c>
      <c r="K542" s="33">
        <f>F542*I542</f>
        <v>0</v>
      </c>
      <c r="L542" s="35" t="s">
        <v>60</v>
      </c>
      <c r="Z542" s="33">
        <f>ROUND(IF(AQ542="5",BJ542,0),2)</f>
        <v>0</v>
      </c>
      <c r="AB542" s="33">
        <f>ROUND(IF(AQ542="1",BH542,0),2)</f>
        <v>0</v>
      </c>
      <c r="AC542" s="33">
        <f>ROUND(IF(AQ542="1",BI542,0),2)</f>
        <v>0</v>
      </c>
      <c r="AD542" s="33">
        <f>ROUND(IF(AQ542="7",BH542,0),2)</f>
        <v>0</v>
      </c>
      <c r="AE542" s="33">
        <f>ROUND(IF(AQ542="7",BI542,0),2)</f>
        <v>0</v>
      </c>
      <c r="AF542" s="33">
        <f>ROUND(IF(AQ542="2",BH542,0),2)</f>
        <v>0</v>
      </c>
      <c r="AG542" s="33">
        <f>ROUND(IF(AQ542="2",BI542,0),2)</f>
        <v>0</v>
      </c>
      <c r="AH542" s="33">
        <f>ROUND(IF(AQ542="0",BJ542,0),2)</f>
        <v>0</v>
      </c>
      <c r="AI542" s="11" t="s">
        <v>55</v>
      </c>
      <c r="AJ542" s="33">
        <f>IF(AN542=0,H542,0)</f>
        <v>0</v>
      </c>
      <c r="AK542" s="33">
        <f>IF(AN542=12,H542,0)</f>
        <v>0</v>
      </c>
      <c r="AL542" s="33">
        <f>IF(AN542=21,H542,0)</f>
        <v>0</v>
      </c>
      <c r="AN542" s="33">
        <v>21</v>
      </c>
      <c r="AO542" s="33">
        <f>G542*0</f>
        <v>0</v>
      </c>
      <c r="AP542" s="33">
        <f>G542*(1-0)</f>
        <v>0</v>
      </c>
      <c r="AQ542" s="36" t="s">
        <v>73</v>
      </c>
      <c r="AV542" s="33">
        <f>ROUND(AW542+AX542,2)</f>
        <v>0</v>
      </c>
      <c r="AW542" s="33">
        <f>ROUND(F542*AO542,2)</f>
        <v>0</v>
      </c>
      <c r="AX542" s="33">
        <f>ROUND(F542*AP542,2)</f>
        <v>0</v>
      </c>
      <c r="AY542" s="36" t="s">
        <v>707</v>
      </c>
      <c r="AZ542" s="36" t="s">
        <v>439</v>
      </c>
      <c r="BA542" s="11" t="s">
        <v>63</v>
      </c>
      <c r="BB542" s="37">
        <v>100009</v>
      </c>
      <c r="BC542" s="33">
        <f>AW542+AX542</f>
        <v>0</v>
      </c>
      <c r="BD542" s="33">
        <f>G542/(100-BE542)*100</f>
        <v>0</v>
      </c>
      <c r="BE542" s="33">
        <v>0</v>
      </c>
      <c r="BF542" s="33">
        <f>K542</f>
        <v>0</v>
      </c>
      <c r="BH542" s="33">
        <f>F542*AO542</f>
        <v>0</v>
      </c>
      <c r="BI542" s="33">
        <f>F542*AP542</f>
        <v>0</v>
      </c>
      <c r="BJ542" s="33">
        <f>F542*G542</f>
        <v>0</v>
      </c>
      <c r="BK542" s="36" t="s">
        <v>64</v>
      </c>
      <c r="BL542" s="33"/>
      <c r="BW542" s="33">
        <v>21</v>
      </c>
      <c r="BX542" s="4" t="s">
        <v>788</v>
      </c>
    </row>
    <row r="543" spans="1:76" ht="14.5" x14ac:dyDescent="0.35">
      <c r="A543" s="38"/>
      <c r="C543" s="41" t="s">
        <v>206</v>
      </c>
      <c r="D543" s="40" t="s">
        <v>441</v>
      </c>
      <c r="F543" s="42">
        <v>20</v>
      </c>
      <c r="L543" s="43"/>
    </row>
    <row r="544" spans="1:76" ht="14.5" x14ac:dyDescent="0.35">
      <c r="A544" s="2" t="s">
        <v>789</v>
      </c>
      <c r="B544" s="3" t="s">
        <v>790</v>
      </c>
      <c r="C544" s="86" t="s">
        <v>791</v>
      </c>
      <c r="D544" s="81"/>
      <c r="E544" s="3" t="s">
        <v>115</v>
      </c>
      <c r="F544" s="33">
        <v>70</v>
      </c>
      <c r="G544" s="34">
        <v>0</v>
      </c>
      <c r="H544" s="33">
        <f>ROUND(F544*G544,2)</f>
        <v>0</v>
      </c>
      <c r="I544" s="33">
        <v>0</v>
      </c>
      <c r="J544" s="33">
        <v>0</v>
      </c>
      <c r="K544" s="33">
        <f>F544*I544</f>
        <v>0</v>
      </c>
      <c r="L544" s="35" t="s">
        <v>60</v>
      </c>
      <c r="Z544" s="33">
        <f>ROUND(IF(AQ544="5",BJ544,0),2)</f>
        <v>0</v>
      </c>
      <c r="AB544" s="33">
        <f>ROUND(IF(AQ544="1",BH544,0),2)</f>
        <v>0</v>
      </c>
      <c r="AC544" s="33">
        <f>ROUND(IF(AQ544="1",BI544,0),2)</f>
        <v>0</v>
      </c>
      <c r="AD544" s="33">
        <f>ROUND(IF(AQ544="7",BH544,0),2)</f>
        <v>0</v>
      </c>
      <c r="AE544" s="33">
        <f>ROUND(IF(AQ544="7",BI544,0),2)</f>
        <v>0</v>
      </c>
      <c r="AF544" s="33">
        <f>ROUND(IF(AQ544="2",BH544,0),2)</f>
        <v>0</v>
      </c>
      <c r="AG544" s="33">
        <f>ROUND(IF(AQ544="2",BI544,0),2)</f>
        <v>0</v>
      </c>
      <c r="AH544" s="33">
        <f>ROUND(IF(AQ544="0",BJ544,0),2)</f>
        <v>0</v>
      </c>
      <c r="AI544" s="11" t="s">
        <v>55</v>
      </c>
      <c r="AJ544" s="33">
        <f>IF(AN544=0,H544,0)</f>
        <v>0</v>
      </c>
      <c r="AK544" s="33">
        <f>IF(AN544=12,H544,0)</f>
        <v>0</v>
      </c>
      <c r="AL544" s="33">
        <f>IF(AN544=21,H544,0)</f>
        <v>0</v>
      </c>
      <c r="AN544" s="33">
        <v>21</v>
      </c>
      <c r="AO544" s="33">
        <f>G544*0</f>
        <v>0</v>
      </c>
      <c r="AP544" s="33">
        <f>G544*(1-0)</f>
        <v>0</v>
      </c>
      <c r="AQ544" s="36" t="s">
        <v>73</v>
      </c>
      <c r="AV544" s="33">
        <f>ROUND(AW544+AX544,2)</f>
        <v>0</v>
      </c>
      <c r="AW544" s="33">
        <f>ROUND(F544*AO544,2)</f>
        <v>0</v>
      </c>
      <c r="AX544" s="33">
        <f>ROUND(F544*AP544,2)</f>
        <v>0</v>
      </c>
      <c r="AY544" s="36" t="s">
        <v>707</v>
      </c>
      <c r="AZ544" s="36" t="s">
        <v>439</v>
      </c>
      <c r="BA544" s="11" t="s">
        <v>63</v>
      </c>
      <c r="BB544" s="37">
        <v>100009</v>
      </c>
      <c r="BC544" s="33">
        <f>AW544+AX544</f>
        <v>0</v>
      </c>
      <c r="BD544" s="33">
        <f>G544/(100-BE544)*100</f>
        <v>0</v>
      </c>
      <c r="BE544" s="33">
        <v>0</v>
      </c>
      <c r="BF544" s="33">
        <f>K544</f>
        <v>0</v>
      </c>
      <c r="BH544" s="33">
        <f>F544*AO544</f>
        <v>0</v>
      </c>
      <c r="BI544" s="33">
        <f>F544*AP544</f>
        <v>0</v>
      </c>
      <c r="BJ544" s="33">
        <f>F544*G544</f>
        <v>0</v>
      </c>
      <c r="BK544" s="36" t="s">
        <v>64</v>
      </c>
      <c r="BL544" s="33"/>
      <c r="BW544" s="33">
        <v>21</v>
      </c>
      <c r="BX544" s="4" t="s">
        <v>791</v>
      </c>
    </row>
    <row r="545" spans="1:76" ht="13.5" customHeight="1" x14ac:dyDescent="0.35">
      <c r="A545" s="38"/>
      <c r="B545" s="39" t="s">
        <v>65</v>
      </c>
      <c r="C545" s="100" t="s">
        <v>792</v>
      </c>
      <c r="D545" s="101"/>
      <c r="E545" s="101"/>
      <c r="F545" s="101"/>
      <c r="G545" s="102"/>
      <c r="H545" s="101"/>
      <c r="I545" s="101"/>
      <c r="J545" s="101"/>
      <c r="K545" s="101"/>
      <c r="L545" s="103"/>
    </row>
    <row r="546" spans="1:76" ht="14.5" x14ac:dyDescent="0.35">
      <c r="A546" s="38"/>
      <c r="C546" s="41" t="s">
        <v>163</v>
      </c>
      <c r="D546" s="40" t="s">
        <v>339</v>
      </c>
      <c r="F546" s="42">
        <v>15</v>
      </c>
      <c r="L546" s="43"/>
    </row>
    <row r="547" spans="1:76" ht="14.5" x14ac:dyDescent="0.35">
      <c r="A547" s="38"/>
      <c r="C547" s="41" t="s">
        <v>793</v>
      </c>
      <c r="D547" s="40" t="s">
        <v>106</v>
      </c>
      <c r="F547" s="42">
        <v>25</v>
      </c>
      <c r="L547" s="43"/>
    </row>
    <row r="548" spans="1:76" ht="14.5" x14ac:dyDescent="0.35">
      <c r="A548" s="38"/>
      <c r="C548" s="41" t="s">
        <v>794</v>
      </c>
      <c r="D548" s="40" t="s">
        <v>107</v>
      </c>
      <c r="F548" s="42">
        <v>10</v>
      </c>
      <c r="L548" s="43"/>
    </row>
    <row r="549" spans="1:76" ht="14.5" x14ac:dyDescent="0.35">
      <c r="A549" s="38"/>
      <c r="C549" s="41" t="s">
        <v>794</v>
      </c>
      <c r="D549" s="40" t="s">
        <v>108</v>
      </c>
      <c r="F549" s="42">
        <v>10</v>
      </c>
      <c r="L549" s="43"/>
    </row>
    <row r="550" spans="1:76" ht="14.5" x14ac:dyDescent="0.35">
      <c r="A550" s="38"/>
      <c r="C550" s="41" t="s">
        <v>794</v>
      </c>
      <c r="D550" s="40" t="s">
        <v>109</v>
      </c>
      <c r="F550" s="42">
        <v>10</v>
      </c>
      <c r="L550" s="43"/>
    </row>
    <row r="551" spans="1:76" ht="14.5" x14ac:dyDescent="0.35">
      <c r="A551" s="44" t="s">
        <v>795</v>
      </c>
      <c r="B551" s="45" t="s">
        <v>796</v>
      </c>
      <c r="C551" s="113" t="s">
        <v>797</v>
      </c>
      <c r="D551" s="114"/>
      <c r="E551" s="45" t="s">
        <v>91</v>
      </c>
      <c r="F551" s="47">
        <v>35</v>
      </c>
      <c r="G551" s="48">
        <v>0</v>
      </c>
      <c r="H551" s="47">
        <f>ROUND(F551*G551,2)</f>
        <v>0</v>
      </c>
      <c r="I551" s="47">
        <v>8.0000000000000007E-5</v>
      </c>
      <c r="J551" s="47">
        <v>0</v>
      </c>
      <c r="K551" s="47">
        <f>F551*I551</f>
        <v>2.8000000000000004E-3</v>
      </c>
      <c r="L551" s="49" t="s">
        <v>60</v>
      </c>
      <c r="Z551" s="33">
        <f>ROUND(IF(AQ551="5",BJ551,0),2)</f>
        <v>0</v>
      </c>
      <c r="AB551" s="33">
        <f>ROUND(IF(AQ551="1",BH551,0),2)</f>
        <v>0</v>
      </c>
      <c r="AC551" s="33">
        <f>ROUND(IF(AQ551="1",BI551,0),2)</f>
        <v>0</v>
      </c>
      <c r="AD551" s="33">
        <f>ROUND(IF(AQ551="7",BH551,0),2)</f>
        <v>0</v>
      </c>
      <c r="AE551" s="33">
        <f>ROUND(IF(AQ551="7",BI551,0),2)</f>
        <v>0</v>
      </c>
      <c r="AF551" s="33">
        <f>ROUND(IF(AQ551="2",BH551,0),2)</f>
        <v>0</v>
      </c>
      <c r="AG551" s="33">
        <f>ROUND(IF(AQ551="2",BI551,0),2)</f>
        <v>0</v>
      </c>
      <c r="AH551" s="33">
        <f>ROUND(IF(AQ551="0",BJ551,0),2)</f>
        <v>0</v>
      </c>
      <c r="AI551" s="11" t="s">
        <v>55</v>
      </c>
      <c r="AJ551" s="47">
        <f>IF(AN551=0,H551,0)</f>
        <v>0</v>
      </c>
      <c r="AK551" s="47">
        <f>IF(AN551=12,H551,0)</f>
        <v>0</v>
      </c>
      <c r="AL551" s="47">
        <f>IF(AN551=21,H551,0)</f>
        <v>0</v>
      </c>
      <c r="AN551" s="33">
        <v>21</v>
      </c>
      <c r="AO551" s="33">
        <f>G551*1</f>
        <v>0</v>
      </c>
      <c r="AP551" s="33">
        <f>G551*(1-1)</f>
        <v>0</v>
      </c>
      <c r="AQ551" s="50" t="s">
        <v>73</v>
      </c>
      <c r="AV551" s="33">
        <f>ROUND(AW551+AX551,2)</f>
        <v>0</v>
      </c>
      <c r="AW551" s="33">
        <f>ROUND(F551*AO551,2)</f>
        <v>0</v>
      </c>
      <c r="AX551" s="33">
        <f>ROUND(F551*AP551,2)</f>
        <v>0</v>
      </c>
      <c r="AY551" s="36" t="s">
        <v>707</v>
      </c>
      <c r="AZ551" s="36" t="s">
        <v>439</v>
      </c>
      <c r="BA551" s="11" t="s">
        <v>63</v>
      </c>
      <c r="BC551" s="33">
        <f>AW551+AX551</f>
        <v>0</v>
      </c>
      <c r="BD551" s="33">
        <f>G551/(100-BE551)*100</f>
        <v>0</v>
      </c>
      <c r="BE551" s="33">
        <v>0</v>
      </c>
      <c r="BF551" s="33">
        <f>K551</f>
        <v>2.8000000000000004E-3</v>
      </c>
      <c r="BH551" s="47">
        <f>F551*AO551</f>
        <v>0</v>
      </c>
      <c r="BI551" s="47">
        <f>F551*AP551</f>
        <v>0</v>
      </c>
      <c r="BJ551" s="47">
        <f>F551*G551</f>
        <v>0</v>
      </c>
      <c r="BK551" s="50" t="s">
        <v>95</v>
      </c>
      <c r="BL551" s="33"/>
      <c r="BW551" s="33">
        <v>21</v>
      </c>
      <c r="BX551" s="46" t="s">
        <v>797</v>
      </c>
    </row>
    <row r="552" spans="1:76" ht="14.5" x14ac:dyDescent="0.35">
      <c r="A552" s="38"/>
      <c r="C552" s="41" t="s">
        <v>281</v>
      </c>
      <c r="D552" s="40" t="s">
        <v>51</v>
      </c>
      <c r="F552" s="42">
        <v>35</v>
      </c>
      <c r="L552" s="43"/>
    </row>
    <row r="553" spans="1:76" ht="14.5" x14ac:dyDescent="0.35">
      <c r="A553" s="2" t="s">
        <v>798</v>
      </c>
      <c r="B553" s="3" t="s">
        <v>799</v>
      </c>
      <c r="C553" s="86" t="s">
        <v>800</v>
      </c>
      <c r="D553" s="81"/>
      <c r="E553" s="3" t="s">
        <v>91</v>
      </c>
      <c r="F553" s="33">
        <v>60</v>
      </c>
      <c r="G553" s="34">
        <v>0</v>
      </c>
      <c r="H553" s="33">
        <f>ROUND(F553*G553,2)</f>
        <v>0</v>
      </c>
      <c r="I553" s="33">
        <v>0</v>
      </c>
      <c r="J553" s="33">
        <v>0</v>
      </c>
      <c r="K553" s="33">
        <f>F553*I553</f>
        <v>0</v>
      </c>
      <c r="L553" s="35" t="s">
        <v>60</v>
      </c>
      <c r="Z553" s="33">
        <f>ROUND(IF(AQ553="5",BJ553,0),2)</f>
        <v>0</v>
      </c>
      <c r="AB553" s="33">
        <f>ROUND(IF(AQ553="1",BH553,0),2)</f>
        <v>0</v>
      </c>
      <c r="AC553" s="33">
        <f>ROUND(IF(AQ553="1",BI553,0),2)</f>
        <v>0</v>
      </c>
      <c r="AD553" s="33">
        <f>ROUND(IF(AQ553="7",BH553,0),2)</f>
        <v>0</v>
      </c>
      <c r="AE553" s="33">
        <f>ROUND(IF(AQ553="7",BI553,0),2)</f>
        <v>0</v>
      </c>
      <c r="AF553" s="33">
        <f>ROUND(IF(AQ553="2",BH553,0),2)</f>
        <v>0</v>
      </c>
      <c r="AG553" s="33">
        <f>ROUND(IF(AQ553="2",BI553,0),2)</f>
        <v>0</v>
      </c>
      <c r="AH553" s="33">
        <f>ROUND(IF(AQ553="0",BJ553,0),2)</f>
        <v>0</v>
      </c>
      <c r="AI553" s="11" t="s">
        <v>55</v>
      </c>
      <c r="AJ553" s="33">
        <f>IF(AN553=0,H553,0)</f>
        <v>0</v>
      </c>
      <c r="AK553" s="33">
        <f>IF(AN553=12,H553,0)</f>
        <v>0</v>
      </c>
      <c r="AL553" s="33">
        <f>IF(AN553=21,H553,0)</f>
        <v>0</v>
      </c>
      <c r="AN553" s="33">
        <v>21</v>
      </c>
      <c r="AO553" s="33">
        <f>G553*0</f>
        <v>0</v>
      </c>
      <c r="AP553" s="33">
        <f>G553*(1-0)</f>
        <v>0</v>
      </c>
      <c r="AQ553" s="36" t="s">
        <v>73</v>
      </c>
      <c r="AV553" s="33">
        <f>ROUND(AW553+AX553,2)</f>
        <v>0</v>
      </c>
      <c r="AW553" s="33">
        <f>ROUND(F553*AO553,2)</f>
        <v>0</v>
      </c>
      <c r="AX553" s="33">
        <f>ROUND(F553*AP553,2)</f>
        <v>0</v>
      </c>
      <c r="AY553" s="36" t="s">
        <v>707</v>
      </c>
      <c r="AZ553" s="36" t="s">
        <v>439</v>
      </c>
      <c r="BA553" s="11" t="s">
        <v>63</v>
      </c>
      <c r="BB553" s="37">
        <v>100009</v>
      </c>
      <c r="BC553" s="33">
        <f>AW553+AX553</f>
        <v>0</v>
      </c>
      <c r="BD553" s="33">
        <f>G553/(100-BE553)*100</f>
        <v>0</v>
      </c>
      <c r="BE553" s="33">
        <v>0</v>
      </c>
      <c r="BF553" s="33">
        <f>K553</f>
        <v>0</v>
      </c>
      <c r="BH553" s="33">
        <f>F553*AO553</f>
        <v>0</v>
      </c>
      <c r="BI553" s="33">
        <f>F553*AP553</f>
        <v>0</v>
      </c>
      <c r="BJ553" s="33">
        <f>F553*G553</f>
        <v>0</v>
      </c>
      <c r="BK553" s="36" t="s">
        <v>64</v>
      </c>
      <c r="BL553" s="33"/>
      <c r="BW553" s="33">
        <v>21</v>
      </c>
      <c r="BX553" s="4" t="s">
        <v>800</v>
      </c>
    </row>
    <row r="554" spans="1:76" ht="13.5" customHeight="1" x14ac:dyDescent="0.35">
      <c r="A554" s="38"/>
      <c r="B554" s="39" t="s">
        <v>65</v>
      </c>
      <c r="C554" s="100" t="s">
        <v>801</v>
      </c>
      <c r="D554" s="101"/>
      <c r="E554" s="101"/>
      <c r="F554" s="101"/>
      <c r="G554" s="102"/>
      <c r="H554" s="101"/>
      <c r="I554" s="101"/>
      <c r="J554" s="101"/>
      <c r="K554" s="101"/>
      <c r="L554" s="103"/>
    </row>
    <row r="555" spans="1:76" ht="14.5" x14ac:dyDescent="0.35">
      <c r="A555" s="38"/>
      <c r="C555" s="41" t="s">
        <v>802</v>
      </c>
      <c r="D555" s="40" t="s">
        <v>106</v>
      </c>
      <c r="F555" s="42">
        <v>14</v>
      </c>
      <c r="L555" s="43"/>
    </row>
    <row r="556" spans="1:76" ht="14.5" x14ac:dyDescent="0.35">
      <c r="A556" s="38"/>
      <c r="C556" s="41" t="s">
        <v>803</v>
      </c>
      <c r="D556" s="40" t="s">
        <v>107</v>
      </c>
      <c r="F556" s="42">
        <v>14</v>
      </c>
      <c r="L556" s="43"/>
    </row>
    <row r="557" spans="1:76" ht="14.5" x14ac:dyDescent="0.35">
      <c r="A557" s="38"/>
      <c r="C557" s="41" t="s">
        <v>804</v>
      </c>
      <c r="D557" s="40" t="s">
        <v>108</v>
      </c>
      <c r="F557" s="42">
        <v>17</v>
      </c>
      <c r="L557" s="43"/>
    </row>
    <row r="558" spans="1:76" ht="14.5" x14ac:dyDescent="0.35">
      <c r="A558" s="38"/>
      <c r="C558" s="41" t="s">
        <v>220</v>
      </c>
      <c r="D558" s="40" t="s">
        <v>109</v>
      </c>
      <c r="F558" s="42">
        <v>15</v>
      </c>
      <c r="L558" s="43"/>
    </row>
    <row r="559" spans="1:76" ht="14.5" x14ac:dyDescent="0.35">
      <c r="A559" s="2" t="s">
        <v>805</v>
      </c>
      <c r="B559" s="3" t="s">
        <v>806</v>
      </c>
      <c r="C559" s="86" t="s">
        <v>807</v>
      </c>
      <c r="D559" s="81"/>
      <c r="E559" s="3" t="s">
        <v>91</v>
      </c>
      <c r="F559" s="33">
        <v>36</v>
      </c>
      <c r="G559" s="34">
        <v>0</v>
      </c>
      <c r="H559" s="33">
        <f>ROUND(F559*G559,2)</f>
        <v>0</v>
      </c>
      <c r="I559" s="33">
        <v>0</v>
      </c>
      <c r="J559" s="33">
        <v>0</v>
      </c>
      <c r="K559" s="33">
        <f>F559*I559</f>
        <v>0</v>
      </c>
      <c r="L559" s="35" t="s">
        <v>60</v>
      </c>
      <c r="Z559" s="33">
        <f>ROUND(IF(AQ559="5",BJ559,0),2)</f>
        <v>0</v>
      </c>
      <c r="AB559" s="33">
        <f>ROUND(IF(AQ559="1",BH559,0),2)</f>
        <v>0</v>
      </c>
      <c r="AC559" s="33">
        <f>ROUND(IF(AQ559="1",BI559,0),2)</f>
        <v>0</v>
      </c>
      <c r="AD559" s="33">
        <f>ROUND(IF(AQ559="7",BH559,0),2)</f>
        <v>0</v>
      </c>
      <c r="AE559" s="33">
        <f>ROUND(IF(AQ559="7",BI559,0),2)</f>
        <v>0</v>
      </c>
      <c r="AF559" s="33">
        <f>ROUND(IF(AQ559="2",BH559,0),2)</f>
        <v>0</v>
      </c>
      <c r="AG559" s="33">
        <f>ROUND(IF(AQ559="2",BI559,0),2)</f>
        <v>0</v>
      </c>
      <c r="AH559" s="33">
        <f>ROUND(IF(AQ559="0",BJ559,0),2)</f>
        <v>0</v>
      </c>
      <c r="AI559" s="11" t="s">
        <v>55</v>
      </c>
      <c r="AJ559" s="33">
        <f>IF(AN559=0,H559,0)</f>
        <v>0</v>
      </c>
      <c r="AK559" s="33">
        <f>IF(AN559=12,H559,0)</f>
        <v>0</v>
      </c>
      <c r="AL559" s="33">
        <f>IF(AN559=21,H559,0)</f>
        <v>0</v>
      </c>
      <c r="AN559" s="33">
        <v>21</v>
      </c>
      <c r="AO559" s="33">
        <f>G559*0</f>
        <v>0</v>
      </c>
      <c r="AP559" s="33">
        <f>G559*(1-0)</f>
        <v>0</v>
      </c>
      <c r="AQ559" s="36" t="s">
        <v>73</v>
      </c>
      <c r="AV559" s="33">
        <f>ROUND(AW559+AX559,2)</f>
        <v>0</v>
      </c>
      <c r="AW559" s="33">
        <f>ROUND(F559*AO559,2)</f>
        <v>0</v>
      </c>
      <c r="AX559" s="33">
        <f>ROUND(F559*AP559,2)</f>
        <v>0</v>
      </c>
      <c r="AY559" s="36" t="s">
        <v>707</v>
      </c>
      <c r="AZ559" s="36" t="s">
        <v>439</v>
      </c>
      <c r="BA559" s="11" t="s">
        <v>63</v>
      </c>
      <c r="BB559" s="37">
        <v>100009</v>
      </c>
      <c r="BC559" s="33">
        <f>AW559+AX559</f>
        <v>0</v>
      </c>
      <c r="BD559" s="33">
        <f>G559/(100-BE559)*100</f>
        <v>0</v>
      </c>
      <c r="BE559" s="33">
        <v>0</v>
      </c>
      <c r="BF559" s="33">
        <f>K559</f>
        <v>0</v>
      </c>
      <c r="BH559" s="33">
        <f>F559*AO559</f>
        <v>0</v>
      </c>
      <c r="BI559" s="33">
        <f>F559*AP559</f>
        <v>0</v>
      </c>
      <c r="BJ559" s="33">
        <f>F559*G559</f>
        <v>0</v>
      </c>
      <c r="BK559" s="36" t="s">
        <v>64</v>
      </c>
      <c r="BL559" s="33"/>
      <c r="BW559" s="33">
        <v>21</v>
      </c>
      <c r="BX559" s="4" t="s">
        <v>807</v>
      </c>
    </row>
    <row r="560" spans="1:76" ht="14.5" x14ac:dyDescent="0.35">
      <c r="A560" s="38"/>
      <c r="C560" s="41" t="s">
        <v>808</v>
      </c>
      <c r="D560" s="40" t="s">
        <v>809</v>
      </c>
      <c r="F560" s="42">
        <v>36</v>
      </c>
      <c r="L560" s="43"/>
    </row>
    <row r="561" spans="1:76" ht="14.5" x14ac:dyDescent="0.35">
      <c r="A561" s="2" t="s">
        <v>810</v>
      </c>
      <c r="B561" s="3" t="s">
        <v>811</v>
      </c>
      <c r="C561" s="86" t="s">
        <v>812</v>
      </c>
      <c r="D561" s="81"/>
      <c r="E561" s="3" t="s">
        <v>91</v>
      </c>
      <c r="F561" s="33">
        <v>47</v>
      </c>
      <c r="G561" s="34">
        <v>0</v>
      </c>
      <c r="H561" s="33">
        <f>ROUND(F561*G561,2)</f>
        <v>0</v>
      </c>
      <c r="I561" s="33">
        <v>0</v>
      </c>
      <c r="J561" s="33">
        <v>0</v>
      </c>
      <c r="K561" s="33">
        <f>F561*I561</f>
        <v>0</v>
      </c>
      <c r="L561" s="35" t="s">
        <v>60</v>
      </c>
      <c r="Z561" s="33">
        <f>ROUND(IF(AQ561="5",BJ561,0),2)</f>
        <v>0</v>
      </c>
      <c r="AB561" s="33">
        <f>ROUND(IF(AQ561="1",BH561,0),2)</f>
        <v>0</v>
      </c>
      <c r="AC561" s="33">
        <f>ROUND(IF(AQ561="1",BI561,0),2)</f>
        <v>0</v>
      </c>
      <c r="AD561" s="33">
        <f>ROUND(IF(AQ561="7",BH561,0),2)</f>
        <v>0</v>
      </c>
      <c r="AE561" s="33">
        <f>ROUND(IF(AQ561="7",BI561,0),2)</f>
        <v>0</v>
      </c>
      <c r="AF561" s="33">
        <f>ROUND(IF(AQ561="2",BH561,0),2)</f>
        <v>0</v>
      </c>
      <c r="AG561" s="33">
        <f>ROUND(IF(AQ561="2",BI561,0),2)</f>
        <v>0</v>
      </c>
      <c r="AH561" s="33">
        <f>ROUND(IF(AQ561="0",BJ561,0),2)</f>
        <v>0</v>
      </c>
      <c r="AI561" s="11" t="s">
        <v>55</v>
      </c>
      <c r="AJ561" s="33">
        <f>IF(AN561=0,H561,0)</f>
        <v>0</v>
      </c>
      <c r="AK561" s="33">
        <f>IF(AN561=12,H561,0)</f>
        <v>0</v>
      </c>
      <c r="AL561" s="33">
        <f>IF(AN561=21,H561,0)</f>
        <v>0</v>
      </c>
      <c r="AN561" s="33">
        <v>21</v>
      </c>
      <c r="AO561" s="33">
        <f>G561*0</f>
        <v>0</v>
      </c>
      <c r="AP561" s="33">
        <f>G561*(1-0)</f>
        <v>0</v>
      </c>
      <c r="AQ561" s="36" t="s">
        <v>73</v>
      </c>
      <c r="AV561" s="33">
        <f>ROUND(AW561+AX561,2)</f>
        <v>0</v>
      </c>
      <c r="AW561" s="33">
        <f>ROUND(F561*AO561,2)</f>
        <v>0</v>
      </c>
      <c r="AX561" s="33">
        <f>ROUND(F561*AP561,2)</f>
        <v>0</v>
      </c>
      <c r="AY561" s="36" t="s">
        <v>707</v>
      </c>
      <c r="AZ561" s="36" t="s">
        <v>439</v>
      </c>
      <c r="BA561" s="11" t="s">
        <v>63</v>
      </c>
      <c r="BC561" s="33">
        <f>AW561+AX561</f>
        <v>0</v>
      </c>
      <c r="BD561" s="33">
        <f>G561/(100-BE561)*100</f>
        <v>0</v>
      </c>
      <c r="BE561" s="33">
        <v>0</v>
      </c>
      <c r="BF561" s="33">
        <f>K561</f>
        <v>0</v>
      </c>
      <c r="BH561" s="33">
        <f>F561*AO561</f>
        <v>0</v>
      </c>
      <c r="BI561" s="33">
        <f>F561*AP561</f>
        <v>0</v>
      </c>
      <c r="BJ561" s="33">
        <f>F561*G561</f>
        <v>0</v>
      </c>
      <c r="BK561" s="36" t="s">
        <v>64</v>
      </c>
      <c r="BL561" s="33"/>
      <c r="BW561" s="33">
        <v>21</v>
      </c>
      <c r="BX561" s="4" t="s">
        <v>812</v>
      </c>
    </row>
    <row r="562" spans="1:76" ht="13.5" customHeight="1" x14ac:dyDescent="0.35">
      <c r="A562" s="38"/>
      <c r="B562" s="39" t="s">
        <v>65</v>
      </c>
      <c r="C562" s="100" t="s">
        <v>813</v>
      </c>
      <c r="D562" s="101"/>
      <c r="E562" s="101"/>
      <c r="F562" s="101"/>
      <c r="G562" s="102"/>
      <c r="H562" s="101"/>
      <c r="I562" s="101"/>
      <c r="J562" s="101"/>
      <c r="K562" s="101"/>
      <c r="L562" s="103"/>
    </row>
    <row r="563" spans="1:76" ht="14.5" x14ac:dyDescent="0.35">
      <c r="A563" s="38"/>
      <c r="C563" s="41" t="s">
        <v>119</v>
      </c>
      <c r="D563" s="40" t="s">
        <v>106</v>
      </c>
      <c r="F563" s="42">
        <v>9</v>
      </c>
      <c r="L563" s="43"/>
    </row>
    <row r="564" spans="1:76" ht="14.5" x14ac:dyDescent="0.35">
      <c r="A564" s="38"/>
      <c r="C564" s="41" t="s">
        <v>131</v>
      </c>
      <c r="D564" s="40" t="s">
        <v>107</v>
      </c>
      <c r="F564" s="42">
        <v>11</v>
      </c>
      <c r="L564" s="43"/>
    </row>
    <row r="565" spans="1:76" ht="14.5" x14ac:dyDescent="0.35">
      <c r="A565" s="38"/>
      <c r="C565" s="41" t="s">
        <v>158</v>
      </c>
      <c r="D565" s="40" t="s">
        <v>108</v>
      </c>
      <c r="F565" s="42">
        <v>14</v>
      </c>
      <c r="L565" s="43"/>
    </row>
    <row r="566" spans="1:76" ht="14.5" x14ac:dyDescent="0.35">
      <c r="A566" s="38"/>
      <c r="C566" s="41" t="s">
        <v>148</v>
      </c>
      <c r="D566" s="40" t="s">
        <v>109</v>
      </c>
      <c r="F566" s="42">
        <v>13</v>
      </c>
      <c r="L566" s="43"/>
    </row>
    <row r="567" spans="1:76" ht="14.5" x14ac:dyDescent="0.35">
      <c r="A567" s="2" t="s">
        <v>814</v>
      </c>
      <c r="B567" s="3" t="s">
        <v>815</v>
      </c>
      <c r="C567" s="86" t="s">
        <v>816</v>
      </c>
      <c r="D567" s="81"/>
      <c r="E567" s="3" t="s">
        <v>91</v>
      </c>
      <c r="F567" s="33">
        <v>13</v>
      </c>
      <c r="G567" s="34">
        <v>0</v>
      </c>
      <c r="H567" s="33">
        <f>ROUND(F567*G567,2)</f>
        <v>0</v>
      </c>
      <c r="I567" s="33">
        <v>0</v>
      </c>
      <c r="J567" s="33">
        <v>0</v>
      </c>
      <c r="K567" s="33">
        <f>F567*I567</f>
        <v>0</v>
      </c>
      <c r="L567" s="35" t="s">
        <v>60</v>
      </c>
      <c r="Z567" s="33">
        <f>ROUND(IF(AQ567="5",BJ567,0),2)</f>
        <v>0</v>
      </c>
      <c r="AB567" s="33">
        <f>ROUND(IF(AQ567="1",BH567,0),2)</f>
        <v>0</v>
      </c>
      <c r="AC567" s="33">
        <f>ROUND(IF(AQ567="1",BI567,0),2)</f>
        <v>0</v>
      </c>
      <c r="AD567" s="33">
        <f>ROUND(IF(AQ567="7",BH567,0),2)</f>
        <v>0</v>
      </c>
      <c r="AE567" s="33">
        <f>ROUND(IF(AQ567="7",BI567,0),2)</f>
        <v>0</v>
      </c>
      <c r="AF567" s="33">
        <f>ROUND(IF(AQ567="2",BH567,0),2)</f>
        <v>0</v>
      </c>
      <c r="AG567" s="33">
        <f>ROUND(IF(AQ567="2",BI567,0),2)</f>
        <v>0</v>
      </c>
      <c r="AH567" s="33">
        <f>ROUND(IF(AQ567="0",BJ567,0),2)</f>
        <v>0</v>
      </c>
      <c r="AI567" s="11" t="s">
        <v>55</v>
      </c>
      <c r="AJ567" s="33">
        <f>IF(AN567=0,H567,0)</f>
        <v>0</v>
      </c>
      <c r="AK567" s="33">
        <f>IF(AN567=12,H567,0)</f>
        <v>0</v>
      </c>
      <c r="AL567" s="33">
        <f>IF(AN567=21,H567,0)</f>
        <v>0</v>
      </c>
      <c r="AN567" s="33">
        <v>21</v>
      </c>
      <c r="AO567" s="33">
        <f>G567*0</f>
        <v>0</v>
      </c>
      <c r="AP567" s="33">
        <f>G567*(1-0)</f>
        <v>0</v>
      </c>
      <c r="AQ567" s="36" t="s">
        <v>73</v>
      </c>
      <c r="AV567" s="33">
        <f>ROUND(AW567+AX567,2)</f>
        <v>0</v>
      </c>
      <c r="AW567" s="33">
        <f>ROUND(F567*AO567,2)</f>
        <v>0</v>
      </c>
      <c r="AX567" s="33">
        <f>ROUND(F567*AP567,2)</f>
        <v>0</v>
      </c>
      <c r="AY567" s="36" t="s">
        <v>707</v>
      </c>
      <c r="AZ567" s="36" t="s">
        <v>439</v>
      </c>
      <c r="BA567" s="11" t="s">
        <v>63</v>
      </c>
      <c r="BC567" s="33">
        <f>AW567+AX567</f>
        <v>0</v>
      </c>
      <c r="BD567" s="33">
        <f>G567/(100-BE567)*100</f>
        <v>0</v>
      </c>
      <c r="BE567" s="33">
        <v>0</v>
      </c>
      <c r="BF567" s="33">
        <f>K567</f>
        <v>0</v>
      </c>
      <c r="BH567" s="33">
        <f>F567*AO567</f>
        <v>0</v>
      </c>
      <c r="BI567" s="33">
        <f>F567*AP567</f>
        <v>0</v>
      </c>
      <c r="BJ567" s="33">
        <f>F567*G567</f>
        <v>0</v>
      </c>
      <c r="BK567" s="36" t="s">
        <v>64</v>
      </c>
      <c r="BL567" s="33"/>
      <c r="BW567" s="33">
        <v>21</v>
      </c>
      <c r="BX567" s="4" t="s">
        <v>816</v>
      </c>
    </row>
    <row r="568" spans="1:76" ht="13.5" customHeight="1" x14ac:dyDescent="0.35">
      <c r="A568" s="38"/>
      <c r="B568" s="39" t="s">
        <v>65</v>
      </c>
      <c r="C568" s="100" t="s">
        <v>817</v>
      </c>
      <c r="D568" s="101"/>
      <c r="E568" s="101"/>
      <c r="F568" s="101"/>
      <c r="G568" s="102"/>
      <c r="H568" s="101"/>
      <c r="I568" s="101"/>
      <c r="J568" s="101"/>
      <c r="K568" s="101"/>
      <c r="L568" s="103"/>
    </row>
    <row r="569" spans="1:76" ht="14.5" x14ac:dyDescent="0.35">
      <c r="A569" s="38"/>
      <c r="C569" s="41" t="s">
        <v>88</v>
      </c>
      <c r="D569" s="40" t="s">
        <v>106</v>
      </c>
      <c r="F569" s="42">
        <v>5</v>
      </c>
      <c r="L569" s="43"/>
    </row>
    <row r="570" spans="1:76" ht="14.5" x14ac:dyDescent="0.35">
      <c r="A570" s="38"/>
      <c r="C570" s="41" t="s">
        <v>79</v>
      </c>
      <c r="D570" s="40" t="s">
        <v>107</v>
      </c>
      <c r="F570" s="42">
        <v>3</v>
      </c>
      <c r="L570" s="43"/>
    </row>
    <row r="571" spans="1:76" ht="14.5" x14ac:dyDescent="0.35">
      <c r="A571" s="38"/>
      <c r="C571" s="41" t="s">
        <v>79</v>
      </c>
      <c r="D571" s="40" t="s">
        <v>108</v>
      </c>
      <c r="F571" s="42">
        <v>3</v>
      </c>
      <c r="L571" s="43"/>
    </row>
    <row r="572" spans="1:76" ht="14.5" x14ac:dyDescent="0.35">
      <c r="A572" s="38"/>
      <c r="C572" s="41" t="s">
        <v>73</v>
      </c>
      <c r="D572" s="40" t="s">
        <v>109</v>
      </c>
      <c r="F572" s="42">
        <v>2</v>
      </c>
      <c r="L572" s="43"/>
    </row>
    <row r="573" spans="1:76" ht="14.5" x14ac:dyDescent="0.35">
      <c r="A573" s="2" t="s">
        <v>818</v>
      </c>
      <c r="B573" s="3" t="s">
        <v>819</v>
      </c>
      <c r="C573" s="86" t="s">
        <v>820</v>
      </c>
      <c r="D573" s="81"/>
      <c r="E573" s="3" t="s">
        <v>59</v>
      </c>
      <c r="F573" s="33">
        <v>0.08</v>
      </c>
      <c r="G573" s="34">
        <v>0</v>
      </c>
      <c r="H573" s="33">
        <f>ROUND(F573*G573,2)</f>
        <v>0</v>
      </c>
      <c r="I573" s="33">
        <v>0</v>
      </c>
      <c r="J573" s="33">
        <v>0</v>
      </c>
      <c r="K573" s="33">
        <f>F573*I573</f>
        <v>0</v>
      </c>
      <c r="L573" s="35" t="s">
        <v>60</v>
      </c>
      <c r="Z573" s="33">
        <f>ROUND(IF(AQ573="5",BJ573,0),2)</f>
        <v>0</v>
      </c>
      <c r="AB573" s="33">
        <f>ROUND(IF(AQ573="1",BH573,0),2)</f>
        <v>0</v>
      </c>
      <c r="AC573" s="33">
        <f>ROUND(IF(AQ573="1",BI573,0),2)</f>
        <v>0</v>
      </c>
      <c r="AD573" s="33">
        <f>ROUND(IF(AQ573="7",BH573,0),2)</f>
        <v>0</v>
      </c>
      <c r="AE573" s="33">
        <f>ROUND(IF(AQ573="7",BI573,0),2)</f>
        <v>0</v>
      </c>
      <c r="AF573" s="33">
        <f>ROUND(IF(AQ573="2",BH573,0),2)</f>
        <v>0</v>
      </c>
      <c r="AG573" s="33">
        <f>ROUND(IF(AQ573="2",BI573,0),2)</f>
        <v>0</v>
      </c>
      <c r="AH573" s="33">
        <f>ROUND(IF(AQ573="0",BJ573,0),2)</f>
        <v>0</v>
      </c>
      <c r="AI573" s="11" t="s">
        <v>55</v>
      </c>
      <c r="AJ573" s="33">
        <f>IF(AN573=0,H573,0)</f>
        <v>0</v>
      </c>
      <c r="AK573" s="33">
        <f>IF(AN573=12,H573,0)</f>
        <v>0</v>
      </c>
      <c r="AL573" s="33">
        <f>IF(AN573=21,H573,0)</f>
        <v>0</v>
      </c>
      <c r="AN573" s="33">
        <v>21</v>
      </c>
      <c r="AO573" s="33">
        <f>G573*0</f>
        <v>0</v>
      </c>
      <c r="AP573" s="33">
        <f>G573*(1-0)</f>
        <v>0</v>
      </c>
      <c r="AQ573" s="36" t="s">
        <v>73</v>
      </c>
      <c r="AV573" s="33">
        <f>ROUND(AW573+AX573,2)</f>
        <v>0</v>
      </c>
      <c r="AW573" s="33">
        <f>ROUND(F573*AO573,2)</f>
        <v>0</v>
      </c>
      <c r="AX573" s="33">
        <f>ROUND(F573*AP573,2)</f>
        <v>0</v>
      </c>
      <c r="AY573" s="36" t="s">
        <v>707</v>
      </c>
      <c r="AZ573" s="36" t="s">
        <v>439</v>
      </c>
      <c r="BA573" s="11" t="s">
        <v>63</v>
      </c>
      <c r="BB573" s="37">
        <v>100009</v>
      </c>
      <c r="BC573" s="33">
        <f>AW573+AX573</f>
        <v>0</v>
      </c>
      <c r="BD573" s="33">
        <f>G573/(100-BE573)*100</f>
        <v>0</v>
      </c>
      <c r="BE573" s="33">
        <v>0</v>
      </c>
      <c r="BF573" s="33">
        <f>K573</f>
        <v>0</v>
      </c>
      <c r="BH573" s="33">
        <f>F573*AO573</f>
        <v>0</v>
      </c>
      <c r="BI573" s="33">
        <f>F573*AP573</f>
        <v>0</v>
      </c>
      <c r="BJ573" s="33">
        <f>F573*G573</f>
        <v>0</v>
      </c>
      <c r="BK573" s="36" t="s">
        <v>64</v>
      </c>
      <c r="BL573" s="33"/>
      <c r="BW573" s="33">
        <v>21</v>
      </c>
      <c r="BX573" s="4" t="s">
        <v>820</v>
      </c>
    </row>
    <row r="574" spans="1:76" ht="13.5" customHeight="1" x14ac:dyDescent="0.35">
      <c r="A574" s="38"/>
      <c r="B574" s="39" t="s">
        <v>65</v>
      </c>
      <c r="C574" s="100" t="s">
        <v>821</v>
      </c>
      <c r="D574" s="101"/>
      <c r="E574" s="101"/>
      <c r="F574" s="101"/>
      <c r="G574" s="102"/>
      <c r="H574" s="101"/>
      <c r="I574" s="101"/>
      <c r="J574" s="101"/>
      <c r="K574" s="101"/>
      <c r="L574" s="103"/>
    </row>
    <row r="575" spans="1:76" ht="14.5" x14ac:dyDescent="0.35">
      <c r="A575" s="38"/>
      <c r="C575" s="41" t="s">
        <v>822</v>
      </c>
      <c r="D575" s="40" t="s">
        <v>823</v>
      </c>
      <c r="F575" s="42">
        <v>0.04</v>
      </c>
      <c r="L575" s="43"/>
    </row>
    <row r="576" spans="1:76" ht="14.5" x14ac:dyDescent="0.35">
      <c r="A576" s="38"/>
      <c r="C576" s="41" t="s">
        <v>824</v>
      </c>
      <c r="D576" s="40" t="s">
        <v>825</v>
      </c>
      <c r="F576" s="42">
        <v>0.01</v>
      </c>
      <c r="L576" s="43"/>
    </row>
    <row r="577" spans="1:76" ht="14.5" x14ac:dyDescent="0.35">
      <c r="A577" s="38"/>
      <c r="C577" s="41" t="s">
        <v>824</v>
      </c>
      <c r="D577" s="40" t="s">
        <v>826</v>
      </c>
      <c r="F577" s="42">
        <v>0.01</v>
      </c>
      <c r="L577" s="43"/>
    </row>
    <row r="578" spans="1:76" ht="14.5" x14ac:dyDescent="0.35">
      <c r="A578" s="38"/>
      <c r="C578" s="41" t="s">
        <v>824</v>
      </c>
      <c r="D578" s="40" t="s">
        <v>827</v>
      </c>
      <c r="F578" s="42">
        <v>0.01</v>
      </c>
      <c r="L578" s="43"/>
    </row>
    <row r="579" spans="1:76" ht="14.5" x14ac:dyDescent="0.35">
      <c r="A579" s="38"/>
      <c r="C579" s="41" t="s">
        <v>824</v>
      </c>
      <c r="D579" s="40" t="s">
        <v>828</v>
      </c>
      <c r="F579" s="42">
        <v>0.01</v>
      </c>
      <c r="L579" s="43"/>
    </row>
    <row r="580" spans="1:76" ht="14.5" x14ac:dyDescent="0.35">
      <c r="A580" s="2" t="s">
        <v>829</v>
      </c>
      <c r="B580" s="3" t="s">
        <v>830</v>
      </c>
      <c r="C580" s="86" t="s">
        <v>831</v>
      </c>
      <c r="D580" s="81"/>
      <c r="E580" s="3" t="s">
        <v>91</v>
      </c>
      <c r="F580" s="33">
        <v>17</v>
      </c>
      <c r="G580" s="34">
        <v>0</v>
      </c>
      <c r="H580" s="33">
        <f>ROUND(F580*G580,2)</f>
        <v>0</v>
      </c>
      <c r="I580" s="33">
        <v>0</v>
      </c>
      <c r="J580" s="33">
        <v>0</v>
      </c>
      <c r="K580" s="33">
        <f>F580*I580</f>
        <v>0</v>
      </c>
      <c r="L580" s="35" t="s">
        <v>60</v>
      </c>
      <c r="Z580" s="33">
        <f>ROUND(IF(AQ580="5",BJ580,0),2)</f>
        <v>0</v>
      </c>
      <c r="AB580" s="33">
        <f>ROUND(IF(AQ580="1",BH580,0),2)</f>
        <v>0</v>
      </c>
      <c r="AC580" s="33">
        <f>ROUND(IF(AQ580="1",BI580,0),2)</f>
        <v>0</v>
      </c>
      <c r="AD580" s="33">
        <f>ROUND(IF(AQ580="7",BH580,0),2)</f>
        <v>0</v>
      </c>
      <c r="AE580" s="33">
        <f>ROUND(IF(AQ580="7",BI580,0),2)</f>
        <v>0</v>
      </c>
      <c r="AF580" s="33">
        <f>ROUND(IF(AQ580="2",BH580,0),2)</f>
        <v>0</v>
      </c>
      <c r="AG580" s="33">
        <f>ROUND(IF(AQ580="2",BI580,0),2)</f>
        <v>0</v>
      </c>
      <c r="AH580" s="33">
        <f>ROUND(IF(AQ580="0",BJ580,0),2)</f>
        <v>0</v>
      </c>
      <c r="AI580" s="11" t="s">
        <v>55</v>
      </c>
      <c r="AJ580" s="33">
        <f>IF(AN580=0,H580,0)</f>
        <v>0</v>
      </c>
      <c r="AK580" s="33">
        <f>IF(AN580=12,H580,0)</f>
        <v>0</v>
      </c>
      <c r="AL580" s="33">
        <f>IF(AN580=21,H580,0)</f>
        <v>0</v>
      </c>
      <c r="AN580" s="33">
        <v>21</v>
      </c>
      <c r="AO580" s="33">
        <f>G580*0</f>
        <v>0</v>
      </c>
      <c r="AP580" s="33">
        <f>G580*(1-0)</f>
        <v>0</v>
      </c>
      <c r="AQ580" s="36" t="s">
        <v>73</v>
      </c>
      <c r="AV580" s="33">
        <f>ROUND(AW580+AX580,2)</f>
        <v>0</v>
      </c>
      <c r="AW580" s="33">
        <f>ROUND(F580*AO580,2)</f>
        <v>0</v>
      </c>
      <c r="AX580" s="33">
        <f>ROUND(F580*AP580,2)</f>
        <v>0</v>
      </c>
      <c r="AY580" s="36" t="s">
        <v>707</v>
      </c>
      <c r="AZ580" s="36" t="s">
        <v>439</v>
      </c>
      <c r="BA580" s="11" t="s">
        <v>63</v>
      </c>
      <c r="BB580" s="37">
        <v>100009</v>
      </c>
      <c r="BC580" s="33">
        <f>AW580+AX580</f>
        <v>0</v>
      </c>
      <c r="BD580" s="33">
        <f>G580/(100-BE580)*100</f>
        <v>0</v>
      </c>
      <c r="BE580" s="33">
        <v>0</v>
      </c>
      <c r="BF580" s="33">
        <f>K580</f>
        <v>0</v>
      </c>
      <c r="BH580" s="33">
        <f>F580*AO580</f>
        <v>0</v>
      </c>
      <c r="BI580" s="33">
        <f>F580*AP580</f>
        <v>0</v>
      </c>
      <c r="BJ580" s="33">
        <f>F580*G580</f>
        <v>0</v>
      </c>
      <c r="BK580" s="36" t="s">
        <v>64</v>
      </c>
      <c r="BL580" s="33"/>
      <c r="BW580" s="33">
        <v>21</v>
      </c>
      <c r="BX580" s="4" t="s">
        <v>831</v>
      </c>
    </row>
    <row r="581" spans="1:76" ht="13.5" customHeight="1" x14ac:dyDescent="0.35">
      <c r="A581" s="38"/>
      <c r="B581" s="39" t="s">
        <v>65</v>
      </c>
      <c r="C581" s="100" t="s">
        <v>832</v>
      </c>
      <c r="D581" s="101"/>
      <c r="E581" s="101"/>
      <c r="F581" s="101"/>
      <c r="G581" s="102"/>
      <c r="H581" s="101"/>
      <c r="I581" s="101"/>
      <c r="J581" s="101"/>
      <c r="K581" s="101"/>
      <c r="L581" s="103"/>
    </row>
    <row r="582" spans="1:76" ht="14.5" x14ac:dyDescent="0.35">
      <c r="A582" s="38"/>
      <c r="C582" s="41" t="s">
        <v>56</v>
      </c>
      <c r="D582" s="40" t="s">
        <v>339</v>
      </c>
      <c r="F582" s="42">
        <v>1</v>
      </c>
      <c r="L582" s="43"/>
    </row>
    <row r="583" spans="1:76" ht="14.5" x14ac:dyDescent="0.35">
      <c r="A583" s="38"/>
      <c r="C583" s="41" t="s">
        <v>833</v>
      </c>
      <c r="D583" s="40" t="s">
        <v>106</v>
      </c>
      <c r="F583" s="42">
        <v>4</v>
      </c>
      <c r="L583" s="43"/>
    </row>
    <row r="584" spans="1:76" ht="14.5" x14ac:dyDescent="0.35">
      <c r="A584" s="38"/>
      <c r="C584" s="41" t="s">
        <v>833</v>
      </c>
      <c r="D584" s="40" t="s">
        <v>107</v>
      </c>
      <c r="F584" s="42">
        <v>4</v>
      </c>
      <c r="L584" s="43"/>
    </row>
    <row r="585" spans="1:76" ht="14.5" x14ac:dyDescent="0.35">
      <c r="A585" s="38"/>
      <c r="C585" s="41" t="s">
        <v>833</v>
      </c>
      <c r="D585" s="40" t="s">
        <v>108</v>
      </c>
      <c r="F585" s="42">
        <v>4</v>
      </c>
      <c r="L585" s="43"/>
    </row>
    <row r="586" spans="1:76" ht="14.5" x14ac:dyDescent="0.35">
      <c r="A586" s="38"/>
      <c r="C586" s="41" t="s">
        <v>833</v>
      </c>
      <c r="D586" s="40" t="s">
        <v>109</v>
      </c>
      <c r="F586" s="42">
        <v>4</v>
      </c>
      <c r="L586" s="43"/>
    </row>
    <row r="587" spans="1:76" ht="14.5" x14ac:dyDescent="0.35">
      <c r="A587" s="28" t="s">
        <v>51</v>
      </c>
      <c r="B587" s="29" t="s">
        <v>834</v>
      </c>
      <c r="C587" s="111" t="s">
        <v>835</v>
      </c>
      <c r="D587" s="112"/>
      <c r="E587" s="30" t="s">
        <v>3</v>
      </c>
      <c r="F587" s="30" t="s">
        <v>3</v>
      </c>
      <c r="G587" s="31" t="s">
        <v>3</v>
      </c>
      <c r="H587" s="1">
        <f>SUM(H588:H608)</f>
        <v>0</v>
      </c>
      <c r="I587" s="11" t="s">
        <v>51</v>
      </c>
      <c r="J587" s="11" t="s">
        <v>51</v>
      </c>
      <c r="K587" s="1">
        <f>SUM(K588:K608)</f>
        <v>0</v>
      </c>
      <c r="L587" s="32" t="s">
        <v>51</v>
      </c>
      <c r="AI587" s="11" t="s">
        <v>55</v>
      </c>
      <c r="AS587" s="1">
        <f>SUM(AJ588:AJ608)</f>
        <v>0</v>
      </c>
      <c r="AT587" s="1">
        <f>SUM(AK588:AK608)</f>
        <v>0</v>
      </c>
      <c r="AU587" s="1">
        <f>SUM(AL588:AL608)</f>
        <v>0</v>
      </c>
    </row>
    <row r="588" spans="1:76" ht="14.5" x14ac:dyDescent="0.35">
      <c r="A588" s="2" t="s">
        <v>836</v>
      </c>
      <c r="B588" s="3" t="s">
        <v>837</v>
      </c>
      <c r="C588" s="86" t="s">
        <v>838</v>
      </c>
      <c r="D588" s="81"/>
      <c r="E588" s="3" t="s">
        <v>232</v>
      </c>
      <c r="F588" s="33">
        <v>4.4024999999999999</v>
      </c>
      <c r="G588" s="34">
        <v>0</v>
      </c>
      <c r="H588" s="33">
        <f>ROUND(F588*G588,2)</f>
        <v>0</v>
      </c>
      <c r="I588" s="33">
        <v>0</v>
      </c>
      <c r="J588" s="33">
        <v>0</v>
      </c>
      <c r="K588" s="33">
        <f>F588*I588</f>
        <v>0</v>
      </c>
      <c r="L588" s="35" t="s">
        <v>60</v>
      </c>
      <c r="Z588" s="33">
        <f>ROUND(IF(AQ588="5",BJ588,0),2)</f>
        <v>0</v>
      </c>
      <c r="AB588" s="33">
        <f>ROUND(IF(AQ588="1",BH588,0),2)</f>
        <v>0</v>
      </c>
      <c r="AC588" s="33">
        <f>ROUND(IF(AQ588="1",BI588,0),2)</f>
        <v>0</v>
      </c>
      <c r="AD588" s="33">
        <f>ROUND(IF(AQ588="7",BH588,0),2)</f>
        <v>0</v>
      </c>
      <c r="AE588" s="33">
        <f>ROUND(IF(AQ588="7",BI588,0),2)</f>
        <v>0</v>
      </c>
      <c r="AF588" s="33">
        <f>ROUND(IF(AQ588="2",BH588,0),2)</f>
        <v>0</v>
      </c>
      <c r="AG588" s="33">
        <f>ROUND(IF(AQ588="2",BI588,0),2)</f>
        <v>0</v>
      </c>
      <c r="AH588" s="33">
        <f>ROUND(IF(AQ588="0",BJ588,0),2)</f>
        <v>0</v>
      </c>
      <c r="AI588" s="11" t="s">
        <v>55</v>
      </c>
      <c r="AJ588" s="33">
        <f>IF(AN588=0,H588,0)</f>
        <v>0</v>
      </c>
      <c r="AK588" s="33">
        <f>IF(AN588=12,H588,0)</f>
        <v>0</v>
      </c>
      <c r="AL588" s="33">
        <f>IF(AN588=21,H588,0)</f>
        <v>0</v>
      </c>
      <c r="AN588" s="33">
        <v>21</v>
      </c>
      <c r="AO588" s="33">
        <f>G588*0</f>
        <v>0</v>
      </c>
      <c r="AP588" s="33">
        <f>G588*(1-0)</f>
        <v>0</v>
      </c>
      <c r="AQ588" s="36" t="s">
        <v>88</v>
      </c>
      <c r="AV588" s="33">
        <f>ROUND(AW588+AX588,2)</f>
        <v>0</v>
      </c>
      <c r="AW588" s="33">
        <f>ROUND(F588*AO588,2)</f>
        <v>0</v>
      </c>
      <c r="AX588" s="33">
        <f>ROUND(F588*AP588,2)</f>
        <v>0</v>
      </c>
      <c r="AY588" s="36" t="s">
        <v>839</v>
      </c>
      <c r="AZ588" s="36" t="s">
        <v>439</v>
      </c>
      <c r="BA588" s="11" t="s">
        <v>63</v>
      </c>
      <c r="BC588" s="33">
        <f>AW588+AX588</f>
        <v>0</v>
      </c>
      <c r="BD588" s="33">
        <f>G588/(100-BE588)*100</f>
        <v>0</v>
      </c>
      <c r="BE588" s="33">
        <v>0</v>
      </c>
      <c r="BF588" s="33">
        <f>K588</f>
        <v>0</v>
      </c>
      <c r="BH588" s="33">
        <f>F588*AO588</f>
        <v>0</v>
      </c>
      <c r="BI588" s="33">
        <f>F588*AP588</f>
        <v>0</v>
      </c>
      <c r="BJ588" s="33">
        <f>F588*G588</f>
        <v>0</v>
      </c>
      <c r="BK588" s="36" t="s">
        <v>64</v>
      </c>
      <c r="BL588" s="33"/>
      <c r="BW588" s="33">
        <v>21</v>
      </c>
      <c r="BX588" s="4" t="s">
        <v>838</v>
      </c>
    </row>
    <row r="589" spans="1:76" ht="14.5" x14ac:dyDescent="0.35">
      <c r="A589" s="2" t="s">
        <v>840</v>
      </c>
      <c r="B589" s="3" t="s">
        <v>841</v>
      </c>
      <c r="C589" s="86" t="s">
        <v>842</v>
      </c>
      <c r="D589" s="81"/>
      <c r="E589" s="3" t="s">
        <v>232</v>
      </c>
      <c r="F589" s="33">
        <v>8.8049999999999997</v>
      </c>
      <c r="G589" s="34">
        <v>0</v>
      </c>
      <c r="H589" s="33">
        <f>ROUND(F589*G589,2)</f>
        <v>0</v>
      </c>
      <c r="I589" s="33">
        <v>0</v>
      </c>
      <c r="J589" s="33">
        <v>0</v>
      </c>
      <c r="K589" s="33">
        <f>F589*I589</f>
        <v>0</v>
      </c>
      <c r="L589" s="35" t="s">
        <v>60</v>
      </c>
      <c r="Z589" s="33">
        <f>ROUND(IF(AQ589="5",BJ589,0),2)</f>
        <v>0</v>
      </c>
      <c r="AB589" s="33">
        <f>ROUND(IF(AQ589="1",BH589,0),2)</f>
        <v>0</v>
      </c>
      <c r="AC589" s="33">
        <f>ROUND(IF(AQ589="1",BI589,0),2)</f>
        <v>0</v>
      </c>
      <c r="AD589" s="33">
        <f>ROUND(IF(AQ589="7",BH589,0),2)</f>
        <v>0</v>
      </c>
      <c r="AE589" s="33">
        <f>ROUND(IF(AQ589="7",BI589,0),2)</f>
        <v>0</v>
      </c>
      <c r="AF589" s="33">
        <f>ROUND(IF(AQ589="2",BH589,0),2)</f>
        <v>0</v>
      </c>
      <c r="AG589" s="33">
        <f>ROUND(IF(AQ589="2",BI589,0),2)</f>
        <v>0</v>
      </c>
      <c r="AH589" s="33">
        <f>ROUND(IF(AQ589="0",BJ589,0),2)</f>
        <v>0</v>
      </c>
      <c r="AI589" s="11" t="s">
        <v>55</v>
      </c>
      <c r="AJ589" s="33">
        <f>IF(AN589=0,H589,0)</f>
        <v>0</v>
      </c>
      <c r="AK589" s="33">
        <f>IF(AN589=12,H589,0)</f>
        <v>0</v>
      </c>
      <c r="AL589" s="33">
        <f>IF(AN589=21,H589,0)</f>
        <v>0</v>
      </c>
      <c r="AN589" s="33">
        <v>21</v>
      </c>
      <c r="AO589" s="33">
        <f>G589*0</f>
        <v>0</v>
      </c>
      <c r="AP589" s="33">
        <f>G589*(1-0)</f>
        <v>0</v>
      </c>
      <c r="AQ589" s="36" t="s">
        <v>88</v>
      </c>
      <c r="AV589" s="33">
        <f>ROUND(AW589+AX589,2)</f>
        <v>0</v>
      </c>
      <c r="AW589" s="33">
        <f>ROUND(F589*AO589,2)</f>
        <v>0</v>
      </c>
      <c r="AX589" s="33">
        <f>ROUND(F589*AP589,2)</f>
        <v>0</v>
      </c>
      <c r="AY589" s="36" t="s">
        <v>839</v>
      </c>
      <c r="AZ589" s="36" t="s">
        <v>439</v>
      </c>
      <c r="BA589" s="11" t="s">
        <v>63</v>
      </c>
      <c r="BC589" s="33">
        <f>AW589+AX589</f>
        <v>0</v>
      </c>
      <c r="BD589" s="33">
        <f>G589/(100-BE589)*100</f>
        <v>0</v>
      </c>
      <c r="BE589" s="33">
        <v>0</v>
      </c>
      <c r="BF589" s="33">
        <f>K589</f>
        <v>0</v>
      </c>
      <c r="BH589" s="33">
        <f>F589*AO589</f>
        <v>0</v>
      </c>
      <c r="BI589" s="33">
        <f>F589*AP589</f>
        <v>0</v>
      </c>
      <c r="BJ589" s="33">
        <f>F589*G589</f>
        <v>0</v>
      </c>
      <c r="BK589" s="36" t="s">
        <v>64</v>
      </c>
      <c r="BL589" s="33"/>
      <c r="BW589" s="33">
        <v>21</v>
      </c>
      <c r="BX589" s="4" t="s">
        <v>842</v>
      </c>
    </row>
    <row r="590" spans="1:76" ht="14.5" x14ac:dyDescent="0.35">
      <c r="A590" s="38"/>
      <c r="C590" s="41" t="s">
        <v>843</v>
      </c>
      <c r="D590" s="40" t="s">
        <v>844</v>
      </c>
      <c r="F590" s="42">
        <v>8.8049999999999997</v>
      </c>
      <c r="L590" s="43"/>
    </row>
    <row r="591" spans="1:76" ht="14.5" x14ac:dyDescent="0.35">
      <c r="A591" s="2" t="s">
        <v>845</v>
      </c>
      <c r="B591" s="3" t="s">
        <v>846</v>
      </c>
      <c r="C591" s="86" t="s">
        <v>847</v>
      </c>
      <c r="D591" s="81"/>
      <c r="E591" s="3" t="s">
        <v>232</v>
      </c>
      <c r="F591" s="33">
        <v>51.832900000000002</v>
      </c>
      <c r="G591" s="34">
        <v>0</v>
      </c>
      <c r="H591" s="33">
        <f>ROUND(F591*G591,2)</f>
        <v>0</v>
      </c>
      <c r="I591" s="33">
        <v>0</v>
      </c>
      <c r="J591" s="33">
        <v>0</v>
      </c>
      <c r="K591" s="33">
        <f>F591*I591</f>
        <v>0</v>
      </c>
      <c r="L591" s="35" t="s">
        <v>60</v>
      </c>
      <c r="Z591" s="33">
        <f>ROUND(IF(AQ591="5",BJ591,0),2)</f>
        <v>0</v>
      </c>
      <c r="AB591" s="33">
        <f>ROUND(IF(AQ591="1",BH591,0),2)</f>
        <v>0</v>
      </c>
      <c r="AC591" s="33">
        <f>ROUND(IF(AQ591="1",BI591,0),2)</f>
        <v>0</v>
      </c>
      <c r="AD591" s="33">
        <f>ROUND(IF(AQ591="7",BH591,0),2)</f>
        <v>0</v>
      </c>
      <c r="AE591" s="33">
        <f>ROUND(IF(AQ591="7",BI591,0),2)</f>
        <v>0</v>
      </c>
      <c r="AF591" s="33">
        <f>ROUND(IF(AQ591="2",BH591,0),2)</f>
        <v>0</v>
      </c>
      <c r="AG591" s="33">
        <f>ROUND(IF(AQ591="2",BI591,0),2)</f>
        <v>0</v>
      </c>
      <c r="AH591" s="33">
        <f>ROUND(IF(AQ591="0",BJ591,0),2)</f>
        <v>0</v>
      </c>
      <c r="AI591" s="11" t="s">
        <v>55</v>
      </c>
      <c r="AJ591" s="33">
        <f>IF(AN591=0,H591,0)</f>
        <v>0</v>
      </c>
      <c r="AK591" s="33">
        <f>IF(AN591=12,H591,0)</f>
        <v>0</v>
      </c>
      <c r="AL591" s="33">
        <f>IF(AN591=21,H591,0)</f>
        <v>0</v>
      </c>
      <c r="AN591" s="33">
        <v>21</v>
      </c>
      <c r="AO591" s="33">
        <f>G591*0</f>
        <v>0</v>
      </c>
      <c r="AP591" s="33">
        <f>G591*(1-0)</f>
        <v>0</v>
      </c>
      <c r="AQ591" s="36" t="s">
        <v>88</v>
      </c>
      <c r="AV591" s="33">
        <f>ROUND(AW591+AX591,2)</f>
        <v>0</v>
      </c>
      <c r="AW591" s="33">
        <f>ROUND(F591*AO591,2)</f>
        <v>0</v>
      </c>
      <c r="AX591" s="33">
        <f>ROUND(F591*AP591,2)</f>
        <v>0</v>
      </c>
      <c r="AY591" s="36" t="s">
        <v>839</v>
      </c>
      <c r="AZ591" s="36" t="s">
        <v>439</v>
      </c>
      <c r="BA591" s="11" t="s">
        <v>63</v>
      </c>
      <c r="BC591" s="33">
        <f>AW591+AX591</f>
        <v>0</v>
      </c>
      <c r="BD591" s="33">
        <f>G591/(100-BE591)*100</f>
        <v>0</v>
      </c>
      <c r="BE591" s="33">
        <v>0</v>
      </c>
      <c r="BF591" s="33">
        <f>K591</f>
        <v>0</v>
      </c>
      <c r="BH591" s="33">
        <f>F591*AO591</f>
        <v>0</v>
      </c>
      <c r="BI591" s="33">
        <f>F591*AP591</f>
        <v>0</v>
      </c>
      <c r="BJ591" s="33">
        <f>F591*G591</f>
        <v>0</v>
      </c>
      <c r="BK591" s="36" t="s">
        <v>64</v>
      </c>
      <c r="BL591" s="33"/>
      <c r="BW591" s="33">
        <v>21</v>
      </c>
      <c r="BX591" s="4" t="s">
        <v>847</v>
      </c>
    </row>
    <row r="592" spans="1:76" ht="14.5" x14ac:dyDescent="0.35">
      <c r="A592" s="2" t="s">
        <v>848</v>
      </c>
      <c r="B592" s="3" t="s">
        <v>849</v>
      </c>
      <c r="C592" s="86" t="s">
        <v>850</v>
      </c>
      <c r="D592" s="81"/>
      <c r="E592" s="3" t="s">
        <v>232</v>
      </c>
      <c r="F592" s="33">
        <v>51.832900000000002</v>
      </c>
      <c r="G592" s="34">
        <v>0</v>
      </c>
      <c r="H592" s="33">
        <f>ROUND(F592*G592,2)</f>
        <v>0</v>
      </c>
      <c r="I592" s="33">
        <v>0</v>
      </c>
      <c r="J592" s="33">
        <v>0</v>
      </c>
      <c r="K592" s="33">
        <f>F592*I592</f>
        <v>0</v>
      </c>
      <c r="L592" s="35" t="s">
        <v>60</v>
      </c>
      <c r="Z592" s="33">
        <f>ROUND(IF(AQ592="5",BJ592,0),2)</f>
        <v>0</v>
      </c>
      <c r="AB592" s="33">
        <f>ROUND(IF(AQ592="1",BH592,0),2)</f>
        <v>0</v>
      </c>
      <c r="AC592" s="33">
        <f>ROUND(IF(AQ592="1",BI592,0),2)</f>
        <v>0</v>
      </c>
      <c r="AD592" s="33">
        <f>ROUND(IF(AQ592="7",BH592,0),2)</f>
        <v>0</v>
      </c>
      <c r="AE592" s="33">
        <f>ROUND(IF(AQ592="7",BI592,0),2)</f>
        <v>0</v>
      </c>
      <c r="AF592" s="33">
        <f>ROUND(IF(AQ592="2",BH592,0),2)</f>
        <v>0</v>
      </c>
      <c r="AG592" s="33">
        <f>ROUND(IF(AQ592="2",BI592,0),2)</f>
        <v>0</v>
      </c>
      <c r="AH592" s="33">
        <f>ROUND(IF(AQ592="0",BJ592,0),2)</f>
        <v>0</v>
      </c>
      <c r="AI592" s="11" t="s">
        <v>55</v>
      </c>
      <c r="AJ592" s="33">
        <f>IF(AN592=0,H592,0)</f>
        <v>0</v>
      </c>
      <c r="AK592" s="33">
        <f>IF(AN592=12,H592,0)</f>
        <v>0</v>
      </c>
      <c r="AL592" s="33">
        <f>IF(AN592=21,H592,0)</f>
        <v>0</v>
      </c>
      <c r="AN592" s="33">
        <v>21</v>
      </c>
      <c r="AO592" s="33">
        <f>G592*0</f>
        <v>0</v>
      </c>
      <c r="AP592" s="33">
        <f>G592*(1-0)</f>
        <v>0</v>
      </c>
      <c r="AQ592" s="36" t="s">
        <v>88</v>
      </c>
      <c r="AV592" s="33">
        <f>ROUND(AW592+AX592,2)</f>
        <v>0</v>
      </c>
      <c r="AW592" s="33">
        <f>ROUND(F592*AO592,2)</f>
        <v>0</v>
      </c>
      <c r="AX592" s="33">
        <f>ROUND(F592*AP592,2)</f>
        <v>0</v>
      </c>
      <c r="AY592" s="36" t="s">
        <v>839</v>
      </c>
      <c r="AZ592" s="36" t="s">
        <v>439</v>
      </c>
      <c r="BA592" s="11" t="s">
        <v>63</v>
      </c>
      <c r="BC592" s="33">
        <f>AW592+AX592</f>
        <v>0</v>
      </c>
      <c r="BD592" s="33">
        <f>G592/(100-BE592)*100</f>
        <v>0</v>
      </c>
      <c r="BE592" s="33">
        <v>0</v>
      </c>
      <c r="BF592" s="33">
        <f>K592</f>
        <v>0</v>
      </c>
      <c r="BH592" s="33">
        <f>F592*AO592</f>
        <v>0</v>
      </c>
      <c r="BI592" s="33">
        <f>F592*AP592</f>
        <v>0</v>
      </c>
      <c r="BJ592" s="33">
        <f>F592*G592</f>
        <v>0</v>
      </c>
      <c r="BK592" s="36" t="s">
        <v>64</v>
      </c>
      <c r="BL592" s="33"/>
      <c r="BW592" s="33">
        <v>21</v>
      </c>
      <c r="BX592" s="4" t="s">
        <v>850</v>
      </c>
    </row>
    <row r="593" spans="1:76" ht="14.5" x14ac:dyDescent="0.35">
      <c r="A593" s="38"/>
      <c r="C593" s="41" t="s">
        <v>851</v>
      </c>
      <c r="D593" s="40" t="s">
        <v>51</v>
      </c>
      <c r="F593" s="42">
        <v>51.832900000000002</v>
      </c>
      <c r="L593" s="43"/>
    </row>
    <row r="594" spans="1:76" ht="14.5" x14ac:dyDescent="0.35">
      <c r="A594" s="2" t="s">
        <v>852</v>
      </c>
      <c r="B594" s="3" t="s">
        <v>853</v>
      </c>
      <c r="C594" s="86" t="s">
        <v>854</v>
      </c>
      <c r="D594" s="81"/>
      <c r="E594" s="3" t="s">
        <v>232</v>
      </c>
      <c r="F594" s="33">
        <v>544.24509999999998</v>
      </c>
      <c r="G594" s="34">
        <v>0</v>
      </c>
      <c r="H594" s="33">
        <f>ROUND(F594*G594,2)</f>
        <v>0</v>
      </c>
      <c r="I594" s="33">
        <v>0</v>
      </c>
      <c r="J594" s="33">
        <v>0</v>
      </c>
      <c r="K594" s="33">
        <f>F594*I594</f>
        <v>0</v>
      </c>
      <c r="L594" s="35" t="s">
        <v>60</v>
      </c>
      <c r="Z594" s="33">
        <f>ROUND(IF(AQ594="5",BJ594,0),2)</f>
        <v>0</v>
      </c>
      <c r="AB594" s="33">
        <f>ROUND(IF(AQ594="1",BH594,0),2)</f>
        <v>0</v>
      </c>
      <c r="AC594" s="33">
        <f>ROUND(IF(AQ594="1",BI594,0),2)</f>
        <v>0</v>
      </c>
      <c r="AD594" s="33">
        <f>ROUND(IF(AQ594="7",BH594,0),2)</f>
        <v>0</v>
      </c>
      <c r="AE594" s="33">
        <f>ROUND(IF(AQ594="7",BI594,0),2)</f>
        <v>0</v>
      </c>
      <c r="AF594" s="33">
        <f>ROUND(IF(AQ594="2",BH594,0),2)</f>
        <v>0</v>
      </c>
      <c r="AG594" s="33">
        <f>ROUND(IF(AQ594="2",BI594,0),2)</f>
        <v>0</v>
      </c>
      <c r="AH594" s="33">
        <f>ROUND(IF(AQ594="0",BJ594,0),2)</f>
        <v>0</v>
      </c>
      <c r="AI594" s="11" t="s">
        <v>55</v>
      </c>
      <c r="AJ594" s="33">
        <f>IF(AN594=0,H594,0)</f>
        <v>0</v>
      </c>
      <c r="AK594" s="33">
        <f>IF(AN594=12,H594,0)</f>
        <v>0</v>
      </c>
      <c r="AL594" s="33">
        <f>IF(AN594=21,H594,0)</f>
        <v>0</v>
      </c>
      <c r="AN594" s="33">
        <v>21</v>
      </c>
      <c r="AO594" s="33">
        <f>G594*0</f>
        <v>0</v>
      </c>
      <c r="AP594" s="33">
        <f>G594*(1-0)</f>
        <v>0</v>
      </c>
      <c r="AQ594" s="36" t="s">
        <v>88</v>
      </c>
      <c r="AV594" s="33">
        <f>ROUND(AW594+AX594,2)</f>
        <v>0</v>
      </c>
      <c r="AW594" s="33">
        <f>ROUND(F594*AO594,2)</f>
        <v>0</v>
      </c>
      <c r="AX594" s="33">
        <f>ROUND(F594*AP594,2)</f>
        <v>0</v>
      </c>
      <c r="AY594" s="36" t="s">
        <v>839</v>
      </c>
      <c r="AZ594" s="36" t="s">
        <v>439</v>
      </c>
      <c r="BA594" s="11" t="s">
        <v>63</v>
      </c>
      <c r="BC594" s="33">
        <f>AW594+AX594</f>
        <v>0</v>
      </c>
      <c r="BD594" s="33">
        <f>G594/(100-BE594)*100</f>
        <v>0</v>
      </c>
      <c r="BE594" s="33">
        <v>0</v>
      </c>
      <c r="BF594" s="33">
        <f>K594</f>
        <v>0</v>
      </c>
      <c r="BH594" s="33">
        <f>F594*AO594</f>
        <v>0</v>
      </c>
      <c r="BI594" s="33">
        <f>F594*AP594</f>
        <v>0</v>
      </c>
      <c r="BJ594" s="33">
        <f>F594*G594</f>
        <v>0</v>
      </c>
      <c r="BK594" s="36" t="s">
        <v>64</v>
      </c>
      <c r="BL594" s="33"/>
      <c r="BW594" s="33">
        <v>21</v>
      </c>
      <c r="BX594" s="4" t="s">
        <v>854</v>
      </c>
    </row>
    <row r="595" spans="1:76" ht="14.5" x14ac:dyDescent="0.35">
      <c r="A595" s="38"/>
      <c r="C595" s="41" t="s">
        <v>855</v>
      </c>
      <c r="D595" s="40" t="s">
        <v>51</v>
      </c>
      <c r="F595" s="42">
        <v>544.24509999999998</v>
      </c>
      <c r="L595" s="43"/>
    </row>
    <row r="596" spans="1:76" ht="14.5" x14ac:dyDescent="0.35">
      <c r="A596" s="2" t="s">
        <v>856</v>
      </c>
      <c r="B596" s="3" t="s">
        <v>857</v>
      </c>
      <c r="C596" s="86" t="s">
        <v>858</v>
      </c>
      <c r="D596" s="81"/>
      <c r="E596" s="3" t="s">
        <v>232</v>
      </c>
      <c r="F596" s="33">
        <v>56.235399999999998</v>
      </c>
      <c r="G596" s="34">
        <v>0</v>
      </c>
      <c r="H596" s="33">
        <f>ROUND(F596*G596,2)</f>
        <v>0</v>
      </c>
      <c r="I596" s="33">
        <v>0</v>
      </c>
      <c r="J596" s="33">
        <v>0</v>
      </c>
      <c r="K596" s="33">
        <f>F596*I596</f>
        <v>0</v>
      </c>
      <c r="L596" s="35" t="s">
        <v>60</v>
      </c>
      <c r="Z596" s="33">
        <f>ROUND(IF(AQ596="5",BJ596,0),2)</f>
        <v>0</v>
      </c>
      <c r="AB596" s="33">
        <f>ROUND(IF(AQ596="1",BH596,0),2)</f>
        <v>0</v>
      </c>
      <c r="AC596" s="33">
        <f>ROUND(IF(AQ596="1",BI596,0),2)</f>
        <v>0</v>
      </c>
      <c r="AD596" s="33">
        <f>ROUND(IF(AQ596="7",BH596,0),2)</f>
        <v>0</v>
      </c>
      <c r="AE596" s="33">
        <f>ROUND(IF(AQ596="7",BI596,0),2)</f>
        <v>0</v>
      </c>
      <c r="AF596" s="33">
        <f>ROUND(IF(AQ596="2",BH596,0),2)</f>
        <v>0</v>
      </c>
      <c r="AG596" s="33">
        <f>ROUND(IF(AQ596="2",BI596,0),2)</f>
        <v>0</v>
      </c>
      <c r="AH596" s="33">
        <f>ROUND(IF(AQ596="0",BJ596,0),2)</f>
        <v>0</v>
      </c>
      <c r="AI596" s="11" t="s">
        <v>55</v>
      </c>
      <c r="AJ596" s="33">
        <f>IF(AN596=0,H596,0)</f>
        <v>0</v>
      </c>
      <c r="AK596" s="33">
        <f>IF(AN596=12,H596,0)</f>
        <v>0</v>
      </c>
      <c r="AL596" s="33">
        <f>IF(AN596=21,H596,0)</f>
        <v>0</v>
      </c>
      <c r="AN596" s="33">
        <v>21</v>
      </c>
      <c r="AO596" s="33">
        <f>G596*0</f>
        <v>0</v>
      </c>
      <c r="AP596" s="33">
        <f>G596*(1-0)</f>
        <v>0</v>
      </c>
      <c r="AQ596" s="36" t="s">
        <v>88</v>
      </c>
      <c r="AV596" s="33">
        <f>ROUND(AW596+AX596,2)</f>
        <v>0</v>
      </c>
      <c r="AW596" s="33">
        <f>ROUND(F596*AO596,2)</f>
        <v>0</v>
      </c>
      <c r="AX596" s="33">
        <f>ROUND(F596*AP596,2)</f>
        <v>0</v>
      </c>
      <c r="AY596" s="36" t="s">
        <v>839</v>
      </c>
      <c r="AZ596" s="36" t="s">
        <v>439</v>
      </c>
      <c r="BA596" s="11" t="s">
        <v>63</v>
      </c>
      <c r="BC596" s="33">
        <f>AW596+AX596</f>
        <v>0</v>
      </c>
      <c r="BD596" s="33">
        <f>G596/(100-BE596)*100</f>
        <v>0</v>
      </c>
      <c r="BE596" s="33">
        <v>0</v>
      </c>
      <c r="BF596" s="33">
        <f>K596</f>
        <v>0</v>
      </c>
      <c r="BH596" s="33">
        <f>F596*AO596</f>
        <v>0</v>
      </c>
      <c r="BI596" s="33">
        <f>F596*AP596</f>
        <v>0</v>
      </c>
      <c r="BJ596" s="33">
        <f>F596*G596</f>
        <v>0</v>
      </c>
      <c r="BK596" s="36" t="s">
        <v>64</v>
      </c>
      <c r="BL596" s="33"/>
      <c r="BW596" s="33">
        <v>21</v>
      </c>
      <c r="BX596" s="4" t="s">
        <v>858</v>
      </c>
    </row>
    <row r="597" spans="1:76" ht="13.5" customHeight="1" x14ac:dyDescent="0.35">
      <c r="A597" s="38"/>
      <c r="B597" s="39" t="s">
        <v>65</v>
      </c>
      <c r="C597" s="100" t="s">
        <v>859</v>
      </c>
      <c r="D597" s="101"/>
      <c r="E597" s="101"/>
      <c r="F597" s="101"/>
      <c r="G597" s="102"/>
      <c r="H597" s="101"/>
      <c r="I597" s="101"/>
      <c r="J597" s="101"/>
      <c r="K597" s="101"/>
      <c r="L597" s="103"/>
    </row>
    <row r="598" spans="1:76" ht="14.5" x14ac:dyDescent="0.35">
      <c r="A598" s="38"/>
      <c r="C598" s="41" t="s">
        <v>851</v>
      </c>
      <c r="D598" s="40" t="s">
        <v>51</v>
      </c>
      <c r="F598" s="42">
        <v>51.832900000000002</v>
      </c>
      <c r="L598" s="43"/>
    </row>
    <row r="599" spans="1:76" ht="14.5" x14ac:dyDescent="0.35">
      <c r="A599" s="38"/>
      <c r="C599" s="41" t="s">
        <v>860</v>
      </c>
      <c r="D599" s="40" t="s">
        <v>51</v>
      </c>
      <c r="F599" s="42">
        <v>4.4024999999999999</v>
      </c>
      <c r="L599" s="43"/>
    </row>
    <row r="600" spans="1:76" ht="14.5" x14ac:dyDescent="0.35">
      <c r="A600" s="2" t="s">
        <v>861</v>
      </c>
      <c r="B600" s="3" t="s">
        <v>862</v>
      </c>
      <c r="C600" s="86" t="s">
        <v>863</v>
      </c>
      <c r="D600" s="81"/>
      <c r="E600" s="3" t="s">
        <v>232</v>
      </c>
      <c r="F600" s="33">
        <v>1349.6488999999999</v>
      </c>
      <c r="G600" s="34">
        <v>0</v>
      </c>
      <c r="H600" s="33">
        <f>ROUND(F600*G600,2)</f>
        <v>0</v>
      </c>
      <c r="I600" s="33">
        <v>0</v>
      </c>
      <c r="J600" s="33">
        <v>0</v>
      </c>
      <c r="K600" s="33">
        <f>F600*I600</f>
        <v>0</v>
      </c>
      <c r="L600" s="35" t="s">
        <v>60</v>
      </c>
      <c r="Z600" s="33">
        <f>ROUND(IF(AQ600="5",BJ600,0),2)</f>
        <v>0</v>
      </c>
      <c r="AB600" s="33">
        <f>ROUND(IF(AQ600="1",BH600,0),2)</f>
        <v>0</v>
      </c>
      <c r="AC600" s="33">
        <f>ROUND(IF(AQ600="1",BI600,0),2)</f>
        <v>0</v>
      </c>
      <c r="AD600" s="33">
        <f>ROUND(IF(AQ600="7",BH600,0),2)</f>
        <v>0</v>
      </c>
      <c r="AE600" s="33">
        <f>ROUND(IF(AQ600="7",BI600,0),2)</f>
        <v>0</v>
      </c>
      <c r="AF600" s="33">
        <f>ROUND(IF(AQ600="2",BH600,0),2)</f>
        <v>0</v>
      </c>
      <c r="AG600" s="33">
        <f>ROUND(IF(AQ600="2",BI600,0),2)</f>
        <v>0</v>
      </c>
      <c r="AH600" s="33">
        <f>ROUND(IF(AQ600="0",BJ600,0),2)</f>
        <v>0</v>
      </c>
      <c r="AI600" s="11" t="s">
        <v>55</v>
      </c>
      <c r="AJ600" s="33">
        <f>IF(AN600=0,H600,0)</f>
        <v>0</v>
      </c>
      <c r="AK600" s="33">
        <f>IF(AN600=12,H600,0)</f>
        <v>0</v>
      </c>
      <c r="AL600" s="33">
        <f>IF(AN600=21,H600,0)</f>
        <v>0</v>
      </c>
      <c r="AN600" s="33">
        <v>21</v>
      </c>
      <c r="AO600" s="33">
        <f>G600*0</f>
        <v>0</v>
      </c>
      <c r="AP600" s="33">
        <f>G600*(1-0)</f>
        <v>0</v>
      </c>
      <c r="AQ600" s="36" t="s">
        <v>88</v>
      </c>
      <c r="AV600" s="33">
        <f>ROUND(AW600+AX600,2)</f>
        <v>0</v>
      </c>
      <c r="AW600" s="33">
        <f>ROUND(F600*AO600,2)</f>
        <v>0</v>
      </c>
      <c r="AX600" s="33">
        <f>ROUND(F600*AP600,2)</f>
        <v>0</v>
      </c>
      <c r="AY600" s="36" t="s">
        <v>839</v>
      </c>
      <c r="AZ600" s="36" t="s">
        <v>439</v>
      </c>
      <c r="BA600" s="11" t="s">
        <v>63</v>
      </c>
      <c r="BC600" s="33">
        <f>AW600+AX600</f>
        <v>0</v>
      </c>
      <c r="BD600" s="33">
        <f>G600/(100-BE600)*100</f>
        <v>0</v>
      </c>
      <c r="BE600" s="33">
        <v>0</v>
      </c>
      <c r="BF600" s="33">
        <f>K600</f>
        <v>0</v>
      </c>
      <c r="BH600" s="33">
        <f>F600*AO600</f>
        <v>0</v>
      </c>
      <c r="BI600" s="33">
        <f>F600*AP600</f>
        <v>0</v>
      </c>
      <c r="BJ600" s="33">
        <f>F600*G600</f>
        <v>0</v>
      </c>
      <c r="BK600" s="36" t="s">
        <v>64</v>
      </c>
      <c r="BL600" s="33"/>
      <c r="BW600" s="33">
        <v>21</v>
      </c>
      <c r="BX600" s="4" t="s">
        <v>863</v>
      </c>
    </row>
    <row r="601" spans="1:76" ht="13.5" customHeight="1" x14ac:dyDescent="0.35">
      <c r="A601" s="38"/>
      <c r="B601" s="39" t="s">
        <v>65</v>
      </c>
      <c r="C601" s="100" t="s">
        <v>864</v>
      </c>
      <c r="D601" s="101"/>
      <c r="E601" s="101"/>
      <c r="F601" s="101"/>
      <c r="G601" s="102"/>
      <c r="H601" s="101"/>
      <c r="I601" s="101"/>
      <c r="J601" s="101"/>
      <c r="K601" s="101"/>
      <c r="L601" s="103"/>
    </row>
    <row r="602" spans="1:76" ht="14.5" x14ac:dyDescent="0.35">
      <c r="A602" s="38"/>
      <c r="C602" s="41" t="s">
        <v>865</v>
      </c>
      <c r="D602" s="40" t="s">
        <v>51</v>
      </c>
      <c r="F602" s="42">
        <v>1349.6488999999999</v>
      </c>
      <c r="L602" s="43"/>
    </row>
    <row r="603" spans="1:76" ht="14.5" x14ac:dyDescent="0.35">
      <c r="A603" s="2" t="s">
        <v>866</v>
      </c>
      <c r="B603" s="3" t="s">
        <v>867</v>
      </c>
      <c r="C603" s="86" t="s">
        <v>868</v>
      </c>
      <c r="D603" s="81"/>
      <c r="E603" s="3" t="s">
        <v>232</v>
      </c>
      <c r="F603" s="33">
        <v>56.235399999999998</v>
      </c>
      <c r="G603" s="34">
        <v>0</v>
      </c>
      <c r="H603" s="33">
        <f>ROUND(F603*G603,2)</f>
        <v>0</v>
      </c>
      <c r="I603" s="33">
        <v>0</v>
      </c>
      <c r="J603" s="33">
        <v>0</v>
      </c>
      <c r="K603" s="33">
        <f>F603*I603</f>
        <v>0</v>
      </c>
      <c r="L603" s="35" t="s">
        <v>60</v>
      </c>
      <c r="Z603" s="33">
        <f>ROUND(IF(AQ603="5",BJ603,0),2)</f>
        <v>0</v>
      </c>
      <c r="AB603" s="33">
        <f>ROUND(IF(AQ603="1",BH603,0),2)</f>
        <v>0</v>
      </c>
      <c r="AC603" s="33">
        <f>ROUND(IF(AQ603="1",BI603,0),2)</f>
        <v>0</v>
      </c>
      <c r="AD603" s="33">
        <f>ROUND(IF(AQ603="7",BH603,0),2)</f>
        <v>0</v>
      </c>
      <c r="AE603" s="33">
        <f>ROUND(IF(AQ603="7",BI603,0),2)</f>
        <v>0</v>
      </c>
      <c r="AF603" s="33">
        <f>ROUND(IF(AQ603="2",BH603,0),2)</f>
        <v>0</v>
      </c>
      <c r="AG603" s="33">
        <f>ROUND(IF(AQ603="2",BI603,0),2)</f>
        <v>0</v>
      </c>
      <c r="AH603" s="33">
        <f>ROUND(IF(AQ603="0",BJ603,0),2)</f>
        <v>0</v>
      </c>
      <c r="AI603" s="11" t="s">
        <v>55</v>
      </c>
      <c r="AJ603" s="33">
        <f>IF(AN603=0,H603,0)</f>
        <v>0</v>
      </c>
      <c r="AK603" s="33">
        <f>IF(AN603=12,H603,0)</f>
        <v>0</v>
      </c>
      <c r="AL603" s="33">
        <f>IF(AN603=21,H603,0)</f>
        <v>0</v>
      </c>
      <c r="AN603" s="33">
        <v>21</v>
      </c>
      <c r="AO603" s="33">
        <f>G603*0</f>
        <v>0</v>
      </c>
      <c r="AP603" s="33">
        <f>G603*(1-0)</f>
        <v>0</v>
      </c>
      <c r="AQ603" s="36" t="s">
        <v>88</v>
      </c>
      <c r="AV603" s="33">
        <f>ROUND(AW603+AX603,2)</f>
        <v>0</v>
      </c>
      <c r="AW603" s="33">
        <f>ROUND(F603*AO603,2)</f>
        <v>0</v>
      </c>
      <c r="AX603" s="33">
        <f>ROUND(F603*AP603,2)</f>
        <v>0</v>
      </c>
      <c r="AY603" s="36" t="s">
        <v>839</v>
      </c>
      <c r="AZ603" s="36" t="s">
        <v>439</v>
      </c>
      <c r="BA603" s="11" t="s">
        <v>63</v>
      </c>
      <c r="BC603" s="33">
        <f>AW603+AX603</f>
        <v>0</v>
      </c>
      <c r="BD603" s="33">
        <f>G603/(100-BE603)*100</f>
        <v>0</v>
      </c>
      <c r="BE603" s="33">
        <v>0</v>
      </c>
      <c r="BF603" s="33">
        <f>K603</f>
        <v>0</v>
      </c>
      <c r="BH603" s="33">
        <f>F603*AO603</f>
        <v>0</v>
      </c>
      <c r="BI603" s="33">
        <f>F603*AP603</f>
        <v>0</v>
      </c>
      <c r="BJ603" s="33">
        <f>F603*G603</f>
        <v>0</v>
      </c>
      <c r="BK603" s="36" t="s">
        <v>64</v>
      </c>
      <c r="BL603" s="33"/>
      <c r="BW603" s="33">
        <v>21</v>
      </c>
      <c r="BX603" s="4" t="s">
        <v>868</v>
      </c>
    </row>
    <row r="604" spans="1:76" ht="14.5" x14ac:dyDescent="0.35">
      <c r="A604" s="2" t="s">
        <v>869</v>
      </c>
      <c r="B604" s="3" t="s">
        <v>870</v>
      </c>
      <c r="C604" s="86" t="s">
        <v>871</v>
      </c>
      <c r="D604" s="81"/>
      <c r="E604" s="3" t="s">
        <v>232</v>
      </c>
      <c r="F604" s="33">
        <v>56.235399999999998</v>
      </c>
      <c r="G604" s="34">
        <v>0</v>
      </c>
      <c r="H604" s="33">
        <f>ROUND(F604*G604,2)</f>
        <v>0</v>
      </c>
      <c r="I604" s="33">
        <v>0</v>
      </c>
      <c r="J604" s="33">
        <v>0</v>
      </c>
      <c r="K604" s="33">
        <f>F604*I604</f>
        <v>0</v>
      </c>
      <c r="L604" s="35" t="s">
        <v>60</v>
      </c>
      <c r="Z604" s="33">
        <f>ROUND(IF(AQ604="5",BJ604,0),2)</f>
        <v>0</v>
      </c>
      <c r="AB604" s="33">
        <f>ROUND(IF(AQ604="1",BH604,0),2)</f>
        <v>0</v>
      </c>
      <c r="AC604" s="33">
        <f>ROUND(IF(AQ604="1",BI604,0),2)</f>
        <v>0</v>
      </c>
      <c r="AD604" s="33">
        <f>ROUND(IF(AQ604="7",BH604,0),2)</f>
        <v>0</v>
      </c>
      <c r="AE604" s="33">
        <f>ROUND(IF(AQ604="7",BI604,0),2)</f>
        <v>0</v>
      </c>
      <c r="AF604" s="33">
        <f>ROUND(IF(AQ604="2",BH604,0),2)</f>
        <v>0</v>
      </c>
      <c r="AG604" s="33">
        <f>ROUND(IF(AQ604="2",BI604,0),2)</f>
        <v>0</v>
      </c>
      <c r="AH604" s="33">
        <f>ROUND(IF(AQ604="0",BJ604,0),2)</f>
        <v>0</v>
      </c>
      <c r="AI604" s="11" t="s">
        <v>55</v>
      </c>
      <c r="AJ604" s="33">
        <f>IF(AN604=0,H604,0)</f>
        <v>0</v>
      </c>
      <c r="AK604" s="33">
        <f>IF(AN604=12,H604,0)</f>
        <v>0</v>
      </c>
      <c r="AL604" s="33">
        <f>IF(AN604=21,H604,0)</f>
        <v>0</v>
      </c>
      <c r="AN604" s="33">
        <v>21</v>
      </c>
      <c r="AO604" s="33">
        <f>G604*0</f>
        <v>0</v>
      </c>
      <c r="AP604" s="33">
        <f>G604*(1-0)</f>
        <v>0</v>
      </c>
      <c r="AQ604" s="36" t="s">
        <v>88</v>
      </c>
      <c r="AV604" s="33">
        <f>ROUND(AW604+AX604,2)</f>
        <v>0</v>
      </c>
      <c r="AW604" s="33">
        <f>ROUND(F604*AO604,2)</f>
        <v>0</v>
      </c>
      <c r="AX604" s="33">
        <f>ROUND(F604*AP604,2)</f>
        <v>0</v>
      </c>
      <c r="AY604" s="36" t="s">
        <v>839</v>
      </c>
      <c r="AZ604" s="36" t="s">
        <v>439</v>
      </c>
      <c r="BA604" s="11" t="s">
        <v>63</v>
      </c>
      <c r="BC604" s="33">
        <f>AW604+AX604</f>
        <v>0</v>
      </c>
      <c r="BD604" s="33">
        <f>G604/(100-BE604)*100</f>
        <v>0</v>
      </c>
      <c r="BE604" s="33">
        <v>0</v>
      </c>
      <c r="BF604" s="33">
        <f>K604</f>
        <v>0</v>
      </c>
      <c r="BH604" s="33">
        <f>F604*AO604</f>
        <v>0</v>
      </c>
      <c r="BI604" s="33">
        <f>F604*AP604</f>
        <v>0</v>
      </c>
      <c r="BJ604" s="33">
        <f>F604*G604</f>
        <v>0</v>
      </c>
      <c r="BK604" s="36" t="s">
        <v>64</v>
      </c>
      <c r="BL604" s="33"/>
      <c r="BW604" s="33">
        <v>21</v>
      </c>
      <c r="BX604" s="4" t="s">
        <v>871</v>
      </c>
    </row>
    <row r="605" spans="1:76" ht="13.5" customHeight="1" x14ac:dyDescent="0.35">
      <c r="A605" s="38"/>
      <c r="B605" s="39" t="s">
        <v>65</v>
      </c>
      <c r="C605" s="100" t="s">
        <v>872</v>
      </c>
      <c r="D605" s="101"/>
      <c r="E605" s="101"/>
      <c r="F605" s="101"/>
      <c r="G605" s="102"/>
      <c r="H605" s="101"/>
      <c r="I605" s="101"/>
      <c r="J605" s="101"/>
      <c r="K605" s="101"/>
      <c r="L605" s="103"/>
    </row>
    <row r="606" spans="1:76" ht="14.5" x14ac:dyDescent="0.35">
      <c r="A606" s="2" t="s">
        <v>873</v>
      </c>
      <c r="B606" s="3" t="s">
        <v>874</v>
      </c>
      <c r="C606" s="86" t="s">
        <v>875</v>
      </c>
      <c r="D606" s="81"/>
      <c r="E606" s="3" t="s">
        <v>91</v>
      </c>
      <c r="F606" s="33">
        <v>1</v>
      </c>
      <c r="G606" s="34">
        <v>0</v>
      </c>
      <c r="H606" s="33">
        <f>ROUND(F606*G606,2)</f>
        <v>0</v>
      </c>
      <c r="I606" s="33">
        <v>0</v>
      </c>
      <c r="J606" s="33">
        <v>0</v>
      </c>
      <c r="K606" s="33">
        <f>F606*I606</f>
        <v>0</v>
      </c>
      <c r="L606" s="35" t="s">
        <v>60</v>
      </c>
      <c r="Z606" s="33">
        <f>ROUND(IF(AQ606="5",BJ606,0),2)</f>
        <v>0</v>
      </c>
      <c r="AB606" s="33">
        <f>ROUND(IF(AQ606="1",BH606,0),2)</f>
        <v>0</v>
      </c>
      <c r="AC606" s="33">
        <f>ROUND(IF(AQ606="1",BI606,0),2)</f>
        <v>0</v>
      </c>
      <c r="AD606" s="33">
        <f>ROUND(IF(AQ606="7",BH606,0),2)</f>
        <v>0</v>
      </c>
      <c r="AE606" s="33">
        <f>ROUND(IF(AQ606="7",BI606,0),2)</f>
        <v>0</v>
      </c>
      <c r="AF606" s="33">
        <f>ROUND(IF(AQ606="2",BH606,0),2)</f>
        <v>0</v>
      </c>
      <c r="AG606" s="33">
        <f>ROUND(IF(AQ606="2",BI606,0),2)</f>
        <v>0</v>
      </c>
      <c r="AH606" s="33">
        <f>ROUND(IF(AQ606="0",BJ606,0),2)</f>
        <v>0</v>
      </c>
      <c r="AI606" s="11" t="s">
        <v>55</v>
      </c>
      <c r="AJ606" s="33">
        <f>IF(AN606=0,H606,0)</f>
        <v>0</v>
      </c>
      <c r="AK606" s="33">
        <f>IF(AN606=12,H606,0)</f>
        <v>0</v>
      </c>
      <c r="AL606" s="33">
        <f>IF(AN606=21,H606,0)</f>
        <v>0</v>
      </c>
      <c r="AN606" s="33">
        <v>21</v>
      </c>
      <c r="AO606" s="33">
        <f>G606*0</f>
        <v>0</v>
      </c>
      <c r="AP606" s="33">
        <f>G606*(1-0)</f>
        <v>0</v>
      </c>
      <c r="AQ606" s="36" t="s">
        <v>56</v>
      </c>
      <c r="AV606" s="33">
        <f>ROUND(AW606+AX606,2)</f>
        <v>0</v>
      </c>
      <c r="AW606" s="33">
        <f>ROUND(F606*AO606,2)</f>
        <v>0</v>
      </c>
      <c r="AX606" s="33">
        <f>ROUND(F606*AP606,2)</f>
        <v>0</v>
      </c>
      <c r="AY606" s="36" t="s">
        <v>839</v>
      </c>
      <c r="AZ606" s="36" t="s">
        <v>439</v>
      </c>
      <c r="BA606" s="11" t="s">
        <v>63</v>
      </c>
      <c r="BC606" s="33">
        <f>AW606+AX606</f>
        <v>0</v>
      </c>
      <c r="BD606" s="33">
        <f>G606/(100-BE606)*100</f>
        <v>0</v>
      </c>
      <c r="BE606" s="33">
        <v>0</v>
      </c>
      <c r="BF606" s="33">
        <f>K606</f>
        <v>0</v>
      </c>
      <c r="BH606" s="33">
        <f>F606*AO606</f>
        <v>0</v>
      </c>
      <c r="BI606" s="33">
        <f>F606*AP606</f>
        <v>0</v>
      </c>
      <c r="BJ606" s="33">
        <f>F606*G606</f>
        <v>0</v>
      </c>
      <c r="BK606" s="36" t="s">
        <v>64</v>
      </c>
      <c r="BL606" s="33"/>
      <c r="BW606" s="33">
        <v>21</v>
      </c>
      <c r="BX606" s="4" t="s">
        <v>875</v>
      </c>
    </row>
    <row r="607" spans="1:76" ht="14.5" x14ac:dyDescent="0.35">
      <c r="A607" s="38"/>
      <c r="C607" s="41" t="s">
        <v>56</v>
      </c>
      <c r="D607" s="40" t="s">
        <v>107</v>
      </c>
      <c r="F607" s="42">
        <v>1</v>
      </c>
      <c r="L607" s="43"/>
    </row>
    <row r="608" spans="1:76" ht="14.5" x14ac:dyDescent="0.35">
      <c r="A608" s="2" t="s">
        <v>876</v>
      </c>
      <c r="B608" s="3" t="s">
        <v>877</v>
      </c>
      <c r="C608" s="86" t="s">
        <v>878</v>
      </c>
      <c r="D608" s="81"/>
      <c r="E608" s="3" t="s">
        <v>879</v>
      </c>
      <c r="F608" s="33">
        <v>2</v>
      </c>
      <c r="G608" s="34">
        <v>0</v>
      </c>
      <c r="H608" s="33">
        <f>ROUND(F608*G608,2)</f>
        <v>0</v>
      </c>
      <c r="I608" s="33">
        <v>0</v>
      </c>
      <c r="J608" s="33">
        <v>0</v>
      </c>
      <c r="K608" s="33">
        <f>F608*I608</f>
        <v>0</v>
      </c>
      <c r="L608" s="35" t="s">
        <v>60</v>
      </c>
      <c r="Z608" s="33">
        <f>ROUND(IF(AQ608="5",BJ608,0),2)</f>
        <v>0</v>
      </c>
      <c r="AB608" s="33">
        <f>ROUND(IF(AQ608="1",BH608,0),2)</f>
        <v>0</v>
      </c>
      <c r="AC608" s="33">
        <f>ROUND(IF(AQ608="1",BI608,0),2)</f>
        <v>0</v>
      </c>
      <c r="AD608" s="33">
        <f>ROUND(IF(AQ608="7",BH608,0),2)</f>
        <v>0</v>
      </c>
      <c r="AE608" s="33">
        <f>ROUND(IF(AQ608="7",BI608,0),2)</f>
        <v>0</v>
      </c>
      <c r="AF608" s="33">
        <f>ROUND(IF(AQ608="2",BH608,0),2)</f>
        <v>0</v>
      </c>
      <c r="AG608" s="33">
        <f>ROUND(IF(AQ608="2",BI608,0),2)</f>
        <v>0</v>
      </c>
      <c r="AH608" s="33">
        <f>ROUND(IF(AQ608="0",BJ608,0),2)</f>
        <v>0</v>
      </c>
      <c r="AI608" s="11" t="s">
        <v>55</v>
      </c>
      <c r="AJ608" s="33">
        <f>IF(AN608=0,H608,0)</f>
        <v>0</v>
      </c>
      <c r="AK608" s="33">
        <f>IF(AN608=12,H608,0)</f>
        <v>0</v>
      </c>
      <c r="AL608" s="33">
        <f>IF(AN608=21,H608,0)</f>
        <v>0</v>
      </c>
      <c r="AN608" s="33">
        <v>21</v>
      </c>
      <c r="AO608" s="33">
        <f>G608*0</f>
        <v>0</v>
      </c>
      <c r="AP608" s="33">
        <f>G608*(1-0)</f>
        <v>0</v>
      </c>
      <c r="AQ608" s="36" t="s">
        <v>56</v>
      </c>
      <c r="AV608" s="33">
        <f>ROUND(AW608+AX608,2)</f>
        <v>0</v>
      </c>
      <c r="AW608" s="33">
        <f>ROUND(F608*AO608,2)</f>
        <v>0</v>
      </c>
      <c r="AX608" s="33">
        <f>ROUND(F608*AP608,2)</f>
        <v>0</v>
      </c>
      <c r="AY608" s="36" t="s">
        <v>839</v>
      </c>
      <c r="AZ608" s="36" t="s">
        <v>439</v>
      </c>
      <c r="BA608" s="11" t="s">
        <v>63</v>
      </c>
      <c r="BC608" s="33">
        <f>AW608+AX608</f>
        <v>0</v>
      </c>
      <c r="BD608" s="33">
        <f>G608/(100-BE608)*100</f>
        <v>0</v>
      </c>
      <c r="BE608" s="33">
        <v>0</v>
      </c>
      <c r="BF608" s="33">
        <f>K608</f>
        <v>0</v>
      </c>
      <c r="BH608" s="33">
        <f>F608*AO608</f>
        <v>0</v>
      </c>
      <c r="BI608" s="33">
        <f>F608*AP608</f>
        <v>0</v>
      </c>
      <c r="BJ608" s="33">
        <f>F608*G608</f>
        <v>0</v>
      </c>
      <c r="BK608" s="36" t="s">
        <v>64</v>
      </c>
      <c r="BL608" s="33"/>
      <c r="BW608" s="33">
        <v>21</v>
      </c>
      <c r="BX608" s="4" t="s">
        <v>878</v>
      </c>
    </row>
    <row r="609" spans="1:76" ht="14.5" x14ac:dyDescent="0.35">
      <c r="A609" s="38"/>
      <c r="C609" s="41" t="s">
        <v>56</v>
      </c>
      <c r="D609" s="40" t="s">
        <v>880</v>
      </c>
      <c r="F609" s="42">
        <v>1</v>
      </c>
      <c r="L609" s="43"/>
    </row>
    <row r="610" spans="1:76" ht="14.5" x14ac:dyDescent="0.35">
      <c r="A610" s="38"/>
      <c r="C610" s="41" t="s">
        <v>56</v>
      </c>
      <c r="D610" s="40" t="s">
        <v>881</v>
      </c>
      <c r="F610" s="42">
        <v>1</v>
      </c>
      <c r="L610" s="43"/>
    </row>
    <row r="611" spans="1:76" ht="14.5" x14ac:dyDescent="0.35">
      <c r="A611" s="28" t="s">
        <v>51</v>
      </c>
      <c r="B611" s="29" t="s">
        <v>882</v>
      </c>
      <c r="C611" s="111" t="s">
        <v>883</v>
      </c>
      <c r="D611" s="112"/>
      <c r="E611" s="30" t="s">
        <v>3</v>
      </c>
      <c r="F611" s="30" t="s">
        <v>3</v>
      </c>
      <c r="G611" s="31" t="s">
        <v>3</v>
      </c>
      <c r="H611" s="1">
        <f>H612+H615+H623+H625</f>
        <v>0</v>
      </c>
      <c r="I611" s="11" t="s">
        <v>51</v>
      </c>
      <c r="J611" s="11" t="s">
        <v>51</v>
      </c>
      <c r="K611" s="1">
        <f>K612+K615+K623+K625</f>
        <v>0</v>
      </c>
      <c r="L611" s="32" t="s">
        <v>51</v>
      </c>
      <c r="AI611" s="11" t="s">
        <v>55</v>
      </c>
    </row>
    <row r="612" spans="1:76" ht="14.5" x14ac:dyDescent="0.35">
      <c r="A612" s="28" t="s">
        <v>51</v>
      </c>
      <c r="B612" s="29" t="s">
        <v>884</v>
      </c>
      <c r="C612" s="111" t="s">
        <v>885</v>
      </c>
      <c r="D612" s="112"/>
      <c r="E612" s="30" t="s">
        <v>3</v>
      </c>
      <c r="F612" s="30" t="s">
        <v>3</v>
      </c>
      <c r="G612" s="31" t="s">
        <v>3</v>
      </c>
      <c r="H612" s="1">
        <f>SUM(H613:H613)</f>
        <v>0</v>
      </c>
      <c r="I612" s="11" t="s">
        <v>51</v>
      </c>
      <c r="J612" s="11" t="s">
        <v>51</v>
      </c>
      <c r="K612" s="1">
        <f>SUM(K613:K613)</f>
        <v>0</v>
      </c>
      <c r="L612" s="32" t="s">
        <v>51</v>
      </c>
      <c r="AI612" s="11" t="s">
        <v>55</v>
      </c>
      <c r="AS612" s="1">
        <f>SUM(AJ613:AJ613)</f>
        <v>0</v>
      </c>
      <c r="AT612" s="1">
        <f>SUM(AK613:AK613)</f>
        <v>0</v>
      </c>
      <c r="AU612" s="1">
        <f>SUM(AL613:AL613)</f>
        <v>0</v>
      </c>
    </row>
    <row r="613" spans="1:76" ht="14.5" x14ac:dyDescent="0.35">
      <c r="A613" s="2" t="s">
        <v>886</v>
      </c>
      <c r="B613" s="3" t="s">
        <v>887</v>
      </c>
      <c r="C613" s="86" t="s">
        <v>888</v>
      </c>
      <c r="D613" s="81"/>
      <c r="E613" s="3" t="s">
        <v>889</v>
      </c>
      <c r="F613" s="33">
        <v>1</v>
      </c>
      <c r="G613" s="34">
        <v>0</v>
      </c>
      <c r="H613" s="33">
        <f>ROUND(F613*G613,2)</f>
        <v>0</v>
      </c>
      <c r="I613" s="33">
        <v>0</v>
      </c>
      <c r="J613" s="33">
        <v>0</v>
      </c>
      <c r="K613" s="33">
        <f>F613*I613</f>
        <v>0</v>
      </c>
      <c r="L613" s="35" t="s">
        <v>60</v>
      </c>
      <c r="Z613" s="33">
        <f>ROUND(IF(AQ613="5",BJ613,0),2)</f>
        <v>0</v>
      </c>
      <c r="AB613" s="33">
        <f>ROUND(IF(AQ613="1",BH613,0),2)</f>
        <v>0</v>
      </c>
      <c r="AC613" s="33">
        <f>ROUND(IF(AQ613="1",BI613,0),2)</f>
        <v>0</v>
      </c>
      <c r="AD613" s="33">
        <f>ROUND(IF(AQ613="7",BH613,0),2)</f>
        <v>0</v>
      </c>
      <c r="AE613" s="33">
        <f>ROUND(IF(AQ613="7",BI613,0),2)</f>
        <v>0</v>
      </c>
      <c r="AF613" s="33">
        <f>ROUND(IF(AQ613="2",BH613,0),2)</f>
        <v>0</v>
      </c>
      <c r="AG613" s="33">
        <f>ROUND(IF(AQ613="2",BI613,0),2)</f>
        <v>0</v>
      </c>
      <c r="AH613" s="33">
        <f>ROUND(IF(AQ613="0",BJ613,0),2)</f>
        <v>0</v>
      </c>
      <c r="AI613" s="11" t="s">
        <v>55</v>
      </c>
      <c r="AJ613" s="33">
        <f>IF(AN613=0,H613,0)</f>
        <v>0</v>
      </c>
      <c r="AK613" s="33">
        <f>IF(AN613=12,H613,0)</f>
        <v>0</v>
      </c>
      <c r="AL613" s="33">
        <f>IF(AN613=21,H613,0)</f>
        <v>0</v>
      </c>
      <c r="AN613" s="33">
        <v>21</v>
      </c>
      <c r="AO613" s="33">
        <f>G613*0</f>
        <v>0</v>
      </c>
      <c r="AP613" s="33">
        <f>G613*(1-0)</f>
        <v>0</v>
      </c>
      <c r="AQ613" s="36" t="s">
        <v>666</v>
      </c>
      <c r="AV613" s="33">
        <f>ROUND(AW613+AX613,2)</f>
        <v>0</v>
      </c>
      <c r="AW613" s="33">
        <f>ROUND(F613*AO613,2)</f>
        <v>0</v>
      </c>
      <c r="AX613" s="33">
        <f>ROUND(F613*AP613,2)</f>
        <v>0</v>
      </c>
      <c r="AY613" s="36" t="s">
        <v>890</v>
      </c>
      <c r="AZ613" s="36" t="s">
        <v>891</v>
      </c>
      <c r="BA613" s="11" t="s">
        <v>63</v>
      </c>
      <c r="BC613" s="33">
        <f>AW613+AX613</f>
        <v>0</v>
      </c>
      <c r="BD613" s="33">
        <f>G613/(100-BE613)*100</f>
        <v>0</v>
      </c>
      <c r="BE613" s="33">
        <v>0</v>
      </c>
      <c r="BF613" s="33">
        <f>K613</f>
        <v>0</v>
      </c>
      <c r="BH613" s="33">
        <f>F613*AO613</f>
        <v>0</v>
      </c>
      <c r="BI613" s="33">
        <f>F613*AP613</f>
        <v>0</v>
      </c>
      <c r="BJ613" s="33">
        <f>F613*G613</f>
        <v>0</v>
      </c>
      <c r="BK613" s="36" t="s">
        <v>64</v>
      </c>
      <c r="BL613" s="33"/>
      <c r="BM613" s="33">
        <f>F613*G613</f>
        <v>0</v>
      </c>
      <c r="BW613" s="33">
        <v>21</v>
      </c>
      <c r="BX613" s="4" t="s">
        <v>888</v>
      </c>
    </row>
    <row r="614" spans="1:76" ht="13.5" customHeight="1" x14ac:dyDescent="0.35">
      <c r="A614" s="38"/>
      <c r="B614" s="39" t="s">
        <v>65</v>
      </c>
      <c r="C614" s="100" t="s">
        <v>892</v>
      </c>
      <c r="D614" s="101"/>
      <c r="E614" s="101"/>
      <c r="F614" s="101"/>
      <c r="G614" s="102"/>
      <c r="H614" s="101"/>
      <c r="I614" s="101"/>
      <c r="J614" s="101"/>
      <c r="K614" s="101"/>
      <c r="L614" s="103"/>
    </row>
    <row r="615" spans="1:76" ht="14.5" x14ac:dyDescent="0.35">
      <c r="A615" s="28" t="s">
        <v>51</v>
      </c>
      <c r="B615" s="29" t="s">
        <v>893</v>
      </c>
      <c r="C615" s="111" t="s">
        <v>894</v>
      </c>
      <c r="D615" s="112"/>
      <c r="E615" s="30" t="s">
        <v>3</v>
      </c>
      <c r="F615" s="30" t="s">
        <v>3</v>
      </c>
      <c r="G615" s="31" t="s">
        <v>3</v>
      </c>
      <c r="H615" s="1">
        <f>SUM(H616:H621)</f>
        <v>0</v>
      </c>
      <c r="I615" s="11" t="s">
        <v>51</v>
      </c>
      <c r="J615" s="11" t="s">
        <v>51</v>
      </c>
      <c r="K615" s="1">
        <f>SUM(K616:K621)</f>
        <v>0</v>
      </c>
      <c r="L615" s="32" t="s">
        <v>51</v>
      </c>
      <c r="AI615" s="11" t="s">
        <v>55</v>
      </c>
      <c r="AS615" s="1">
        <f>SUM(AJ616:AJ621)</f>
        <v>0</v>
      </c>
      <c r="AT615" s="1">
        <f>SUM(AK616:AK621)</f>
        <v>0</v>
      </c>
      <c r="AU615" s="1">
        <f>SUM(AL616:AL621)</f>
        <v>0</v>
      </c>
    </row>
    <row r="616" spans="1:76" ht="14.5" x14ac:dyDescent="0.35">
      <c r="A616" s="2" t="s">
        <v>895</v>
      </c>
      <c r="B616" s="3" t="s">
        <v>896</v>
      </c>
      <c r="C616" s="86" t="s">
        <v>894</v>
      </c>
      <c r="D616" s="81"/>
      <c r="E616" s="3" t="s">
        <v>889</v>
      </c>
      <c r="F616" s="33">
        <v>1</v>
      </c>
      <c r="G616" s="34">
        <v>0</v>
      </c>
      <c r="H616" s="33">
        <f>ROUND(F616*G616,2)</f>
        <v>0</v>
      </c>
      <c r="I616" s="33">
        <v>0</v>
      </c>
      <c r="J616" s="33">
        <v>0</v>
      </c>
      <c r="K616" s="33">
        <f>F616*I616</f>
        <v>0</v>
      </c>
      <c r="L616" s="35" t="s">
        <v>60</v>
      </c>
      <c r="Z616" s="33">
        <f>ROUND(IF(AQ616="5",BJ616,0),2)</f>
        <v>0</v>
      </c>
      <c r="AB616" s="33">
        <f>ROUND(IF(AQ616="1",BH616,0),2)</f>
        <v>0</v>
      </c>
      <c r="AC616" s="33">
        <f>ROUND(IF(AQ616="1",BI616,0),2)</f>
        <v>0</v>
      </c>
      <c r="AD616" s="33">
        <f>ROUND(IF(AQ616="7",BH616,0),2)</f>
        <v>0</v>
      </c>
      <c r="AE616" s="33">
        <f>ROUND(IF(AQ616="7",BI616,0),2)</f>
        <v>0</v>
      </c>
      <c r="AF616" s="33">
        <f>ROUND(IF(AQ616="2",BH616,0),2)</f>
        <v>0</v>
      </c>
      <c r="AG616" s="33">
        <f>ROUND(IF(AQ616="2",BI616,0),2)</f>
        <v>0</v>
      </c>
      <c r="AH616" s="33">
        <f>ROUND(IF(AQ616="0",BJ616,0),2)</f>
        <v>0</v>
      </c>
      <c r="AI616" s="11" t="s">
        <v>55</v>
      </c>
      <c r="AJ616" s="33">
        <f>IF(AN616=0,H616,0)</f>
        <v>0</v>
      </c>
      <c r="AK616" s="33">
        <f>IF(AN616=12,H616,0)</f>
        <v>0</v>
      </c>
      <c r="AL616" s="33">
        <f>IF(AN616=21,H616,0)</f>
        <v>0</v>
      </c>
      <c r="AN616" s="33">
        <v>21</v>
      </c>
      <c r="AO616" s="33">
        <f>G616*0</f>
        <v>0</v>
      </c>
      <c r="AP616" s="33">
        <f>G616*(1-0)</f>
        <v>0</v>
      </c>
      <c r="AQ616" s="36" t="s">
        <v>666</v>
      </c>
      <c r="AV616" s="33">
        <f>ROUND(AW616+AX616,2)</f>
        <v>0</v>
      </c>
      <c r="AW616" s="33">
        <f>ROUND(F616*AO616,2)</f>
        <v>0</v>
      </c>
      <c r="AX616" s="33">
        <f>ROUND(F616*AP616,2)</f>
        <v>0</v>
      </c>
      <c r="AY616" s="36" t="s">
        <v>897</v>
      </c>
      <c r="AZ616" s="36" t="s">
        <v>891</v>
      </c>
      <c r="BA616" s="11" t="s">
        <v>63</v>
      </c>
      <c r="BC616" s="33">
        <f>AW616+AX616</f>
        <v>0</v>
      </c>
      <c r="BD616" s="33">
        <f>G616/(100-BE616)*100</f>
        <v>0</v>
      </c>
      <c r="BE616" s="33">
        <v>0</v>
      </c>
      <c r="BF616" s="33">
        <f>K616</f>
        <v>0</v>
      </c>
      <c r="BH616" s="33">
        <f>F616*AO616</f>
        <v>0</v>
      </c>
      <c r="BI616" s="33">
        <f>F616*AP616</f>
        <v>0</v>
      </c>
      <c r="BJ616" s="33">
        <f>F616*G616</f>
        <v>0</v>
      </c>
      <c r="BK616" s="36" t="s">
        <v>64</v>
      </c>
      <c r="BL616" s="33"/>
      <c r="BO616" s="33">
        <f>F616*G616</f>
        <v>0</v>
      </c>
      <c r="BW616" s="33">
        <v>21</v>
      </c>
      <c r="BX616" s="4" t="s">
        <v>894</v>
      </c>
    </row>
    <row r="617" spans="1:76" ht="14.5" x14ac:dyDescent="0.35">
      <c r="A617" s="2" t="s">
        <v>898</v>
      </c>
      <c r="B617" s="3" t="s">
        <v>899</v>
      </c>
      <c r="C617" s="86" t="s">
        <v>900</v>
      </c>
      <c r="D617" s="81"/>
      <c r="E617" s="3" t="s">
        <v>889</v>
      </c>
      <c r="F617" s="33">
        <v>1</v>
      </c>
      <c r="G617" s="34">
        <v>0</v>
      </c>
      <c r="H617" s="33">
        <f>ROUND(F617*G617,2)</f>
        <v>0</v>
      </c>
      <c r="I617" s="33">
        <v>0</v>
      </c>
      <c r="J617" s="33">
        <v>0</v>
      </c>
      <c r="K617" s="33">
        <f>F617*I617</f>
        <v>0</v>
      </c>
      <c r="L617" s="35" t="s">
        <v>60</v>
      </c>
      <c r="Z617" s="33">
        <f>ROUND(IF(AQ617="5",BJ617,0),2)</f>
        <v>0</v>
      </c>
      <c r="AB617" s="33">
        <f>ROUND(IF(AQ617="1",BH617,0),2)</f>
        <v>0</v>
      </c>
      <c r="AC617" s="33">
        <f>ROUND(IF(AQ617="1",BI617,0),2)</f>
        <v>0</v>
      </c>
      <c r="AD617" s="33">
        <f>ROUND(IF(AQ617="7",BH617,0),2)</f>
        <v>0</v>
      </c>
      <c r="AE617" s="33">
        <f>ROUND(IF(AQ617="7",BI617,0),2)</f>
        <v>0</v>
      </c>
      <c r="AF617" s="33">
        <f>ROUND(IF(AQ617="2",BH617,0),2)</f>
        <v>0</v>
      </c>
      <c r="AG617" s="33">
        <f>ROUND(IF(AQ617="2",BI617,0),2)</f>
        <v>0</v>
      </c>
      <c r="AH617" s="33">
        <f>ROUND(IF(AQ617="0",BJ617,0),2)</f>
        <v>0</v>
      </c>
      <c r="AI617" s="11" t="s">
        <v>55</v>
      </c>
      <c r="AJ617" s="33">
        <f>IF(AN617=0,H617,0)</f>
        <v>0</v>
      </c>
      <c r="AK617" s="33">
        <f>IF(AN617=12,H617,0)</f>
        <v>0</v>
      </c>
      <c r="AL617" s="33">
        <f>IF(AN617=21,H617,0)</f>
        <v>0</v>
      </c>
      <c r="AN617" s="33">
        <v>21</v>
      </c>
      <c r="AO617" s="33">
        <f>G617*0</f>
        <v>0</v>
      </c>
      <c r="AP617" s="33">
        <f>G617*(1-0)</f>
        <v>0</v>
      </c>
      <c r="AQ617" s="36" t="s">
        <v>666</v>
      </c>
      <c r="AV617" s="33">
        <f>ROUND(AW617+AX617,2)</f>
        <v>0</v>
      </c>
      <c r="AW617" s="33">
        <f>ROUND(F617*AO617,2)</f>
        <v>0</v>
      </c>
      <c r="AX617" s="33">
        <f>ROUND(F617*AP617,2)</f>
        <v>0</v>
      </c>
      <c r="AY617" s="36" t="s">
        <v>897</v>
      </c>
      <c r="AZ617" s="36" t="s">
        <v>891</v>
      </c>
      <c r="BA617" s="11" t="s">
        <v>63</v>
      </c>
      <c r="BC617" s="33">
        <f>AW617+AX617</f>
        <v>0</v>
      </c>
      <c r="BD617" s="33">
        <f>G617/(100-BE617)*100</f>
        <v>0</v>
      </c>
      <c r="BE617" s="33">
        <v>0</v>
      </c>
      <c r="BF617" s="33">
        <f>K617</f>
        <v>0</v>
      </c>
      <c r="BH617" s="33">
        <f>F617*AO617</f>
        <v>0</v>
      </c>
      <c r="BI617" s="33">
        <f>F617*AP617</f>
        <v>0</v>
      </c>
      <c r="BJ617" s="33">
        <f>F617*G617</f>
        <v>0</v>
      </c>
      <c r="BK617" s="36" t="s">
        <v>64</v>
      </c>
      <c r="BL617" s="33"/>
      <c r="BO617" s="33">
        <f>F617*G617</f>
        <v>0</v>
      </c>
      <c r="BW617" s="33">
        <v>21</v>
      </c>
      <c r="BX617" s="4" t="s">
        <v>900</v>
      </c>
    </row>
    <row r="618" spans="1:76" ht="14.5" x14ac:dyDescent="0.35">
      <c r="A618" s="2" t="s">
        <v>901</v>
      </c>
      <c r="B618" s="3" t="s">
        <v>902</v>
      </c>
      <c r="C618" s="86" t="s">
        <v>903</v>
      </c>
      <c r="D618" s="81"/>
      <c r="E618" s="3" t="s">
        <v>889</v>
      </c>
      <c r="F618" s="33">
        <v>1</v>
      </c>
      <c r="G618" s="34">
        <v>0</v>
      </c>
      <c r="H618" s="33">
        <f>ROUND(F618*G618,2)</f>
        <v>0</v>
      </c>
      <c r="I618" s="33">
        <v>0</v>
      </c>
      <c r="J618" s="33">
        <v>0</v>
      </c>
      <c r="K618" s="33">
        <f>F618*I618</f>
        <v>0</v>
      </c>
      <c r="L618" s="35" t="s">
        <v>60</v>
      </c>
      <c r="Z618" s="33">
        <f>ROUND(IF(AQ618="5",BJ618,0),2)</f>
        <v>0</v>
      </c>
      <c r="AB618" s="33">
        <f>ROUND(IF(AQ618="1",BH618,0),2)</f>
        <v>0</v>
      </c>
      <c r="AC618" s="33">
        <f>ROUND(IF(AQ618="1",BI618,0),2)</f>
        <v>0</v>
      </c>
      <c r="AD618" s="33">
        <f>ROUND(IF(AQ618="7",BH618,0),2)</f>
        <v>0</v>
      </c>
      <c r="AE618" s="33">
        <f>ROUND(IF(AQ618="7",BI618,0),2)</f>
        <v>0</v>
      </c>
      <c r="AF618" s="33">
        <f>ROUND(IF(AQ618="2",BH618,0),2)</f>
        <v>0</v>
      </c>
      <c r="AG618" s="33">
        <f>ROUND(IF(AQ618="2",BI618,0),2)</f>
        <v>0</v>
      </c>
      <c r="AH618" s="33">
        <f>ROUND(IF(AQ618="0",BJ618,0),2)</f>
        <v>0</v>
      </c>
      <c r="AI618" s="11" t="s">
        <v>55</v>
      </c>
      <c r="AJ618" s="33">
        <f>IF(AN618=0,H618,0)</f>
        <v>0</v>
      </c>
      <c r="AK618" s="33">
        <f>IF(AN618=12,H618,0)</f>
        <v>0</v>
      </c>
      <c r="AL618" s="33">
        <f>IF(AN618=21,H618,0)</f>
        <v>0</v>
      </c>
      <c r="AN618" s="33">
        <v>21</v>
      </c>
      <c r="AO618" s="33">
        <f>G618*0</f>
        <v>0</v>
      </c>
      <c r="AP618" s="33">
        <f>G618*(1-0)</f>
        <v>0</v>
      </c>
      <c r="AQ618" s="36" t="s">
        <v>666</v>
      </c>
      <c r="AV618" s="33">
        <f>ROUND(AW618+AX618,2)</f>
        <v>0</v>
      </c>
      <c r="AW618" s="33">
        <f>ROUND(F618*AO618,2)</f>
        <v>0</v>
      </c>
      <c r="AX618" s="33">
        <f>ROUND(F618*AP618,2)</f>
        <v>0</v>
      </c>
      <c r="AY618" s="36" t="s">
        <v>897</v>
      </c>
      <c r="AZ618" s="36" t="s">
        <v>891</v>
      </c>
      <c r="BA618" s="11" t="s">
        <v>63</v>
      </c>
      <c r="BC618" s="33">
        <f>AW618+AX618</f>
        <v>0</v>
      </c>
      <c r="BD618" s="33">
        <f>G618/(100-BE618)*100</f>
        <v>0</v>
      </c>
      <c r="BE618" s="33">
        <v>0</v>
      </c>
      <c r="BF618" s="33">
        <f>K618</f>
        <v>0</v>
      </c>
      <c r="BH618" s="33">
        <f>F618*AO618</f>
        <v>0</v>
      </c>
      <c r="BI618" s="33">
        <f>F618*AP618</f>
        <v>0</v>
      </c>
      <c r="BJ618" s="33">
        <f>F618*G618</f>
        <v>0</v>
      </c>
      <c r="BK618" s="36" t="s">
        <v>64</v>
      </c>
      <c r="BL618" s="33"/>
      <c r="BO618" s="33">
        <f>F618*G618</f>
        <v>0</v>
      </c>
      <c r="BW618" s="33">
        <v>21</v>
      </c>
      <c r="BX618" s="4" t="s">
        <v>903</v>
      </c>
    </row>
    <row r="619" spans="1:76" ht="14.5" x14ac:dyDescent="0.35">
      <c r="A619" s="2" t="s">
        <v>904</v>
      </c>
      <c r="B619" s="3" t="s">
        <v>905</v>
      </c>
      <c r="C619" s="86" t="s">
        <v>906</v>
      </c>
      <c r="D619" s="81"/>
      <c r="E619" s="3" t="s">
        <v>889</v>
      </c>
      <c r="F619" s="33">
        <v>1</v>
      </c>
      <c r="G619" s="34">
        <v>0</v>
      </c>
      <c r="H619" s="33">
        <f>ROUND(F619*G619,2)</f>
        <v>0</v>
      </c>
      <c r="I619" s="33">
        <v>0</v>
      </c>
      <c r="J619" s="33">
        <v>0</v>
      </c>
      <c r="K619" s="33">
        <f>F619*I619</f>
        <v>0</v>
      </c>
      <c r="L619" s="35" t="s">
        <v>60</v>
      </c>
      <c r="Z619" s="33">
        <f>ROUND(IF(AQ619="5",BJ619,0),2)</f>
        <v>0</v>
      </c>
      <c r="AB619" s="33">
        <f>ROUND(IF(AQ619="1",BH619,0),2)</f>
        <v>0</v>
      </c>
      <c r="AC619" s="33">
        <f>ROUND(IF(AQ619="1",BI619,0),2)</f>
        <v>0</v>
      </c>
      <c r="AD619" s="33">
        <f>ROUND(IF(AQ619="7",BH619,0),2)</f>
        <v>0</v>
      </c>
      <c r="AE619" s="33">
        <f>ROUND(IF(AQ619="7",BI619,0),2)</f>
        <v>0</v>
      </c>
      <c r="AF619" s="33">
        <f>ROUND(IF(AQ619="2",BH619,0),2)</f>
        <v>0</v>
      </c>
      <c r="AG619" s="33">
        <f>ROUND(IF(AQ619="2",BI619,0),2)</f>
        <v>0</v>
      </c>
      <c r="AH619" s="33">
        <f>ROUND(IF(AQ619="0",BJ619,0),2)</f>
        <v>0</v>
      </c>
      <c r="AI619" s="11" t="s">
        <v>55</v>
      </c>
      <c r="AJ619" s="33">
        <f>IF(AN619=0,H619,0)</f>
        <v>0</v>
      </c>
      <c r="AK619" s="33">
        <f>IF(AN619=12,H619,0)</f>
        <v>0</v>
      </c>
      <c r="AL619" s="33">
        <f>IF(AN619=21,H619,0)</f>
        <v>0</v>
      </c>
      <c r="AN619" s="33">
        <v>21</v>
      </c>
      <c r="AO619" s="33">
        <f>G619*0</f>
        <v>0</v>
      </c>
      <c r="AP619" s="33">
        <f>G619*(1-0)</f>
        <v>0</v>
      </c>
      <c r="AQ619" s="36" t="s">
        <v>666</v>
      </c>
      <c r="AV619" s="33">
        <f>ROUND(AW619+AX619,2)</f>
        <v>0</v>
      </c>
      <c r="AW619" s="33">
        <f>ROUND(F619*AO619,2)</f>
        <v>0</v>
      </c>
      <c r="AX619" s="33">
        <f>ROUND(F619*AP619,2)</f>
        <v>0</v>
      </c>
      <c r="AY619" s="36" t="s">
        <v>897</v>
      </c>
      <c r="AZ619" s="36" t="s">
        <v>891</v>
      </c>
      <c r="BA619" s="11" t="s">
        <v>63</v>
      </c>
      <c r="BC619" s="33">
        <f>AW619+AX619</f>
        <v>0</v>
      </c>
      <c r="BD619" s="33">
        <f>G619/(100-BE619)*100</f>
        <v>0</v>
      </c>
      <c r="BE619" s="33">
        <v>0</v>
      </c>
      <c r="BF619" s="33">
        <f>K619</f>
        <v>0</v>
      </c>
      <c r="BH619" s="33">
        <f>F619*AO619</f>
        <v>0</v>
      </c>
      <c r="BI619" s="33">
        <f>F619*AP619</f>
        <v>0</v>
      </c>
      <c r="BJ619" s="33">
        <f>F619*G619</f>
        <v>0</v>
      </c>
      <c r="BK619" s="36" t="s">
        <v>64</v>
      </c>
      <c r="BL619" s="33"/>
      <c r="BO619" s="33">
        <f>F619*G619</f>
        <v>0</v>
      </c>
      <c r="BW619" s="33">
        <v>21</v>
      </c>
      <c r="BX619" s="4" t="s">
        <v>906</v>
      </c>
    </row>
    <row r="620" spans="1:76" ht="13.5" customHeight="1" x14ac:dyDescent="0.35">
      <c r="A620" s="38"/>
      <c r="B620" s="39" t="s">
        <v>65</v>
      </c>
      <c r="C620" s="100" t="s">
        <v>907</v>
      </c>
      <c r="D620" s="101"/>
      <c r="E620" s="101"/>
      <c r="F620" s="101"/>
      <c r="G620" s="102"/>
      <c r="H620" s="101"/>
      <c r="I620" s="101"/>
      <c r="J620" s="101"/>
      <c r="K620" s="101"/>
      <c r="L620" s="103"/>
    </row>
    <row r="621" spans="1:76" ht="14.5" x14ac:dyDescent="0.35">
      <c r="A621" s="2" t="s">
        <v>908</v>
      </c>
      <c r="B621" s="3" t="s">
        <v>909</v>
      </c>
      <c r="C621" s="86" t="s">
        <v>910</v>
      </c>
      <c r="D621" s="81"/>
      <c r="E621" s="3" t="s">
        <v>889</v>
      </c>
      <c r="F621" s="33">
        <v>1</v>
      </c>
      <c r="G621" s="34">
        <v>0</v>
      </c>
      <c r="H621" s="33">
        <f>ROUND(F621*G621,2)</f>
        <v>0</v>
      </c>
      <c r="I621" s="33">
        <v>0</v>
      </c>
      <c r="J621" s="33">
        <v>0</v>
      </c>
      <c r="K621" s="33">
        <f>F621*I621</f>
        <v>0</v>
      </c>
      <c r="L621" s="35" t="s">
        <v>60</v>
      </c>
      <c r="Z621" s="33">
        <f>ROUND(IF(AQ621="5",BJ621,0),2)</f>
        <v>0</v>
      </c>
      <c r="AB621" s="33">
        <f>ROUND(IF(AQ621="1",BH621,0),2)</f>
        <v>0</v>
      </c>
      <c r="AC621" s="33">
        <f>ROUND(IF(AQ621="1",BI621,0),2)</f>
        <v>0</v>
      </c>
      <c r="AD621" s="33">
        <f>ROUND(IF(AQ621="7",BH621,0),2)</f>
        <v>0</v>
      </c>
      <c r="AE621" s="33">
        <f>ROUND(IF(AQ621="7",BI621,0),2)</f>
        <v>0</v>
      </c>
      <c r="AF621" s="33">
        <f>ROUND(IF(AQ621="2",BH621,0),2)</f>
        <v>0</v>
      </c>
      <c r="AG621" s="33">
        <f>ROUND(IF(AQ621="2",BI621,0),2)</f>
        <v>0</v>
      </c>
      <c r="AH621" s="33">
        <f>ROUND(IF(AQ621="0",BJ621,0),2)</f>
        <v>0</v>
      </c>
      <c r="AI621" s="11" t="s">
        <v>55</v>
      </c>
      <c r="AJ621" s="33">
        <f>IF(AN621=0,H621,0)</f>
        <v>0</v>
      </c>
      <c r="AK621" s="33">
        <f>IF(AN621=12,H621,0)</f>
        <v>0</v>
      </c>
      <c r="AL621" s="33">
        <f>IF(AN621=21,H621,0)</f>
        <v>0</v>
      </c>
      <c r="AN621" s="33">
        <v>21</v>
      </c>
      <c r="AO621" s="33">
        <f>G621*0</f>
        <v>0</v>
      </c>
      <c r="AP621" s="33">
        <f>G621*(1-0)</f>
        <v>0</v>
      </c>
      <c r="AQ621" s="36" t="s">
        <v>666</v>
      </c>
      <c r="AV621" s="33">
        <f>ROUND(AW621+AX621,2)</f>
        <v>0</v>
      </c>
      <c r="AW621" s="33">
        <f>ROUND(F621*AO621,2)</f>
        <v>0</v>
      </c>
      <c r="AX621" s="33">
        <f>ROUND(F621*AP621,2)</f>
        <v>0</v>
      </c>
      <c r="AY621" s="36" t="s">
        <v>897</v>
      </c>
      <c r="AZ621" s="36" t="s">
        <v>891</v>
      </c>
      <c r="BA621" s="11" t="s">
        <v>63</v>
      </c>
      <c r="BC621" s="33">
        <f>AW621+AX621</f>
        <v>0</v>
      </c>
      <c r="BD621" s="33">
        <f>G621/(100-BE621)*100</f>
        <v>0</v>
      </c>
      <c r="BE621" s="33">
        <v>0</v>
      </c>
      <c r="BF621" s="33">
        <f>K621</f>
        <v>0</v>
      </c>
      <c r="BH621" s="33">
        <f>F621*AO621</f>
        <v>0</v>
      </c>
      <c r="BI621" s="33">
        <f>F621*AP621</f>
        <v>0</v>
      </c>
      <c r="BJ621" s="33">
        <f>F621*G621</f>
        <v>0</v>
      </c>
      <c r="BK621" s="36" t="s">
        <v>64</v>
      </c>
      <c r="BL621" s="33"/>
      <c r="BO621" s="33">
        <f>F621*G621</f>
        <v>0</v>
      </c>
      <c r="BW621" s="33">
        <v>21</v>
      </c>
      <c r="BX621" s="4" t="s">
        <v>910</v>
      </c>
    </row>
    <row r="622" spans="1:76" ht="13.5" customHeight="1" x14ac:dyDescent="0.35">
      <c r="A622" s="38"/>
      <c r="B622" s="39" t="s">
        <v>65</v>
      </c>
      <c r="C622" s="100" t="s">
        <v>911</v>
      </c>
      <c r="D622" s="101"/>
      <c r="E622" s="101"/>
      <c r="F622" s="101"/>
      <c r="G622" s="102"/>
      <c r="H622" s="101"/>
      <c r="I622" s="101"/>
      <c r="J622" s="101"/>
      <c r="K622" s="101"/>
      <c r="L622" s="103"/>
    </row>
    <row r="623" spans="1:76" ht="14.5" x14ac:dyDescent="0.35">
      <c r="A623" s="28" t="s">
        <v>51</v>
      </c>
      <c r="B623" s="29" t="s">
        <v>912</v>
      </c>
      <c r="C623" s="111" t="s">
        <v>913</v>
      </c>
      <c r="D623" s="112"/>
      <c r="E623" s="30" t="s">
        <v>3</v>
      </c>
      <c r="F623" s="30" t="s">
        <v>3</v>
      </c>
      <c r="G623" s="31" t="s">
        <v>3</v>
      </c>
      <c r="H623" s="1">
        <f>SUM(H624:H624)</f>
        <v>0</v>
      </c>
      <c r="I623" s="11" t="s">
        <v>51</v>
      </c>
      <c r="J623" s="11" t="s">
        <v>51</v>
      </c>
      <c r="K623" s="1">
        <f>SUM(K624:K624)</f>
        <v>0</v>
      </c>
      <c r="L623" s="32" t="s">
        <v>51</v>
      </c>
      <c r="AI623" s="11" t="s">
        <v>55</v>
      </c>
      <c r="AS623" s="1">
        <f>SUM(AJ624:AJ624)</f>
        <v>0</v>
      </c>
      <c r="AT623" s="1">
        <f>SUM(AK624:AK624)</f>
        <v>0</v>
      </c>
      <c r="AU623" s="1">
        <f>SUM(AL624:AL624)</f>
        <v>0</v>
      </c>
    </row>
    <row r="624" spans="1:76" ht="14.5" x14ac:dyDescent="0.35">
      <c r="A624" s="2" t="s">
        <v>914</v>
      </c>
      <c r="B624" s="3" t="s">
        <v>915</v>
      </c>
      <c r="C624" s="86" t="s">
        <v>916</v>
      </c>
      <c r="D624" s="81"/>
      <c r="E624" s="3" t="s">
        <v>889</v>
      </c>
      <c r="F624" s="33">
        <v>1</v>
      </c>
      <c r="G624" s="34">
        <v>0</v>
      </c>
      <c r="H624" s="33">
        <f>ROUND(F624*G624,2)</f>
        <v>0</v>
      </c>
      <c r="I624" s="33">
        <v>0</v>
      </c>
      <c r="J624" s="33">
        <v>0</v>
      </c>
      <c r="K624" s="33">
        <f>F624*I624</f>
        <v>0</v>
      </c>
      <c r="L624" s="35" t="s">
        <v>60</v>
      </c>
      <c r="Z624" s="33">
        <f>ROUND(IF(AQ624="5",BJ624,0),2)</f>
        <v>0</v>
      </c>
      <c r="AB624" s="33">
        <f>ROUND(IF(AQ624="1",BH624,0),2)</f>
        <v>0</v>
      </c>
      <c r="AC624" s="33">
        <f>ROUND(IF(AQ624="1",BI624,0),2)</f>
        <v>0</v>
      </c>
      <c r="AD624" s="33">
        <f>ROUND(IF(AQ624="7",BH624,0),2)</f>
        <v>0</v>
      </c>
      <c r="AE624" s="33">
        <f>ROUND(IF(AQ624="7",BI624,0),2)</f>
        <v>0</v>
      </c>
      <c r="AF624" s="33">
        <f>ROUND(IF(AQ624="2",BH624,0),2)</f>
        <v>0</v>
      </c>
      <c r="AG624" s="33">
        <f>ROUND(IF(AQ624="2",BI624,0),2)</f>
        <v>0</v>
      </c>
      <c r="AH624" s="33">
        <f>ROUND(IF(AQ624="0",BJ624,0),2)</f>
        <v>0</v>
      </c>
      <c r="AI624" s="11" t="s">
        <v>55</v>
      </c>
      <c r="AJ624" s="33">
        <f>IF(AN624=0,H624,0)</f>
        <v>0</v>
      </c>
      <c r="AK624" s="33">
        <f>IF(AN624=12,H624,0)</f>
        <v>0</v>
      </c>
      <c r="AL624" s="33">
        <f>IF(AN624=21,H624,0)</f>
        <v>0</v>
      </c>
      <c r="AN624" s="33">
        <v>21</v>
      </c>
      <c r="AO624" s="33">
        <f>G624*0</f>
        <v>0</v>
      </c>
      <c r="AP624" s="33">
        <f>G624*(1-0)</f>
        <v>0</v>
      </c>
      <c r="AQ624" s="36" t="s">
        <v>666</v>
      </c>
      <c r="AV624" s="33">
        <f>ROUND(AW624+AX624,2)</f>
        <v>0</v>
      </c>
      <c r="AW624" s="33">
        <f>ROUND(F624*AO624,2)</f>
        <v>0</v>
      </c>
      <c r="AX624" s="33">
        <f>ROUND(F624*AP624,2)</f>
        <v>0</v>
      </c>
      <c r="AY624" s="36" t="s">
        <v>917</v>
      </c>
      <c r="AZ624" s="36" t="s">
        <v>891</v>
      </c>
      <c r="BA624" s="11" t="s">
        <v>63</v>
      </c>
      <c r="BC624" s="33">
        <f>AW624+AX624</f>
        <v>0</v>
      </c>
      <c r="BD624" s="33">
        <f>G624/(100-BE624)*100</f>
        <v>0</v>
      </c>
      <c r="BE624" s="33">
        <v>0</v>
      </c>
      <c r="BF624" s="33">
        <f>K624</f>
        <v>0</v>
      </c>
      <c r="BH624" s="33">
        <f>F624*AO624</f>
        <v>0</v>
      </c>
      <c r="BI624" s="33">
        <f>F624*AP624</f>
        <v>0</v>
      </c>
      <c r="BJ624" s="33">
        <f>F624*G624</f>
        <v>0</v>
      </c>
      <c r="BK624" s="36" t="s">
        <v>64</v>
      </c>
      <c r="BL624" s="33"/>
      <c r="BP624" s="33">
        <f>F624*G624</f>
        <v>0</v>
      </c>
      <c r="BW624" s="33">
        <v>21</v>
      </c>
      <c r="BX624" s="4" t="s">
        <v>916</v>
      </c>
    </row>
    <row r="625" spans="1:76" ht="14.5" x14ac:dyDescent="0.35">
      <c r="A625" s="28" t="s">
        <v>51</v>
      </c>
      <c r="B625" s="29" t="s">
        <v>918</v>
      </c>
      <c r="C625" s="111" t="s">
        <v>919</v>
      </c>
      <c r="D625" s="112"/>
      <c r="E625" s="30" t="s">
        <v>3</v>
      </c>
      <c r="F625" s="30" t="s">
        <v>3</v>
      </c>
      <c r="G625" s="31" t="s">
        <v>3</v>
      </c>
      <c r="H625" s="1">
        <f>SUM(H626:H626)</f>
        <v>0</v>
      </c>
      <c r="I625" s="11" t="s">
        <v>51</v>
      </c>
      <c r="J625" s="11" t="s">
        <v>51</v>
      </c>
      <c r="K625" s="1">
        <f>SUM(K626:K626)</f>
        <v>0</v>
      </c>
      <c r="L625" s="32" t="s">
        <v>51</v>
      </c>
      <c r="AI625" s="11" t="s">
        <v>55</v>
      </c>
      <c r="AS625" s="1">
        <f>SUM(AJ626:AJ626)</f>
        <v>0</v>
      </c>
      <c r="AT625" s="1">
        <f>SUM(AK626:AK626)</f>
        <v>0</v>
      </c>
      <c r="AU625" s="1">
        <f>SUM(AL626:AL626)</f>
        <v>0</v>
      </c>
    </row>
    <row r="626" spans="1:76" ht="14.5" x14ac:dyDescent="0.35">
      <c r="A626" s="2" t="s">
        <v>920</v>
      </c>
      <c r="B626" s="3" t="s">
        <v>921</v>
      </c>
      <c r="C626" s="86" t="s">
        <v>919</v>
      </c>
      <c r="D626" s="81"/>
      <c r="E626" s="3" t="s">
        <v>889</v>
      </c>
      <c r="F626" s="33">
        <v>1</v>
      </c>
      <c r="G626" s="34">
        <v>0</v>
      </c>
      <c r="H626" s="33">
        <f>ROUND(F626*G626,2)</f>
        <v>0</v>
      </c>
      <c r="I626" s="33">
        <v>0</v>
      </c>
      <c r="J626" s="33">
        <v>0</v>
      </c>
      <c r="K626" s="33">
        <f>F626*I626</f>
        <v>0</v>
      </c>
      <c r="L626" s="35" t="s">
        <v>60</v>
      </c>
      <c r="Z626" s="33">
        <f>ROUND(IF(AQ626="5",BJ626,0),2)</f>
        <v>0</v>
      </c>
      <c r="AB626" s="33">
        <f>ROUND(IF(AQ626="1",BH626,0),2)</f>
        <v>0</v>
      </c>
      <c r="AC626" s="33">
        <f>ROUND(IF(AQ626="1",BI626,0),2)</f>
        <v>0</v>
      </c>
      <c r="AD626" s="33">
        <f>ROUND(IF(AQ626="7",BH626,0),2)</f>
        <v>0</v>
      </c>
      <c r="AE626" s="33">
        <f>ROUND(IF(AQ626="7",BI626,0),2)</f>
        <v>0</v>
      </c>
      <c r="AF626" s="33">
        <f>ROUND(IF(AQ626="2",BH626,0),2)</f>
        <v>0</v>
      </c>
      <c r="AG626" s="33">
        <f>ROUND(IF(AQ626="2",BI626,0),2)</f>
        <v>0</v>
      </c>
      <c r="AH626" s="33">
        <f>ROUND(IF(AQ626="0",BJ626,0),2)</f>
        <v>0</v>
      </c>
      <c r="AI626" s="11" t="s">
        <v>55</v>
      </c>
      <c r="AJ626" s="33">
        <f>IF(AN626=0,H626,0)</f>
        <v>0</v>
      </c>
      <c r="AK626" s="33">
        <f>IF(AN626=12,H626,0)</f>
        <v>0</v>
      </c>
      <c r="AL626" s="33">
        <f>IF(AN626=21,H626,0)</f>
        <v>0</v>
      </c>
      <c r="AN626" s="33">
        <v>21</v>
      </c>
      <c r="AO626" s="33">
        <f>G626*0</f>
        <v>0</v>
      </c>
      <c r="AP626" s="33">
        <f>G626*(1-0)</f>
        <v>0</v>
      </c>
      <c r="AQ626" s="36" t="s">
        <v>666</v>
      </c>
      <c r="AV626" s="33">
        <f>ROUND(AW626+AX626,2)</f>
        <v>0</v>
      </c>
      <c r="AW626" s="33">
        <f>ROUND(F626*AO626,2)</f>
        <v>0</v>
      </c>
      <c r="AX626" s="33">
        <f>ROUND(F626*AP626,2)</f>
        <v>0</v>
      </c>
      <c r="AY626" s="36" t="s">
        <v>922</v>
      </c>
      <c r="AZ626" s="36" t="s">
        <v>891</v>
      </c>
      <c r="BA626" s="11" t="s">
        <v>63</v>
      </c>
      <c r="BC626" s="33">
        <f>AW626+AX626</f>
        <v>0</v>
      </c>
      <c r="BD626" s="33">
        <f>G626/(100-BE626)*100</f>
        <v>0</v>
      </c>
      <c r="BE626" s="33">
        <v>0</v>
      </c>
      <c r="BF626" s="33">
        <f>K626</f>
        <v>0</v>
      </c>
      <c r="BH626" s="33">
        <f>F626*AO626</f>
        <v>0</v>
      </c>
      <c r="BI626" s="33">
        <f>F626*AP626</f>
        <v>0</v>
      </c>
      <c r="BJ626" s="33">
        <f>F626*G626</f>
        <v>0</v>
      </c>
      <c r="BK626" s="36" t="s">
        <v>64</v>
      </c>
      <c r="BL626" s="33"/>
      <c r="BS626" s="33">
        <f>F626*G626</f>
        <v>0</v>
      </c>
      <c r="BW626" s="33">
        <v>21</v>
      </c>
      <c r="BX626" s="4" t="s">
        <v>919</v>
      </c>
    </row>
    <row r="627" spans="1:76" ht="54" customHeight="1" x14ac:dyDescent="0.35">
      <c r="A627" s="51"/>
      <c r="B627" s="52" t="s">
        <v>65</v>
      </c>
      <c r="C627" s="115" t="s">
        <v>923</v>
      </c>
      <c r="D627" s="116"/>
      <c r="E627" s="116"/>
      <c r="F627" s="116"/>
      <c r="G627" s="117"/>
      <c r="H627" s="116"/>
      <c r="I627" s="116"/>
      <c r="J627" s="116"/>
      <c r="K627" s="116"/>
      <c r="L627" s="118"/>
    </row>
    <row r="628" spans="1:76" ht="14.5" x14ac:dyDescent="0.35">
      <c r="H628" s="53">
        <f>ROUND(H13+H29+H66+H79+H92+H104+H138+H219+H237+H289+H296+H304+H345+H356+H358+H467+H587+H612+H615+H623+H625,2)</f>
        <v>0</v>
      </c>
    </row>
    <row r="629" spans="1:76" ht="14.5" x14ac:dyDescent="0.35">
      <c r="A629" s="54" t="s">
        <v>924</v>
      </c>
    </row>
    <row r="630" spans="1:76" ht="12.75" customHeight="1" x14ac:dyDescent="0.35">
      <c r="A630" s="86" t="s">
        <v>51</v>
      </c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</row>
  </sheetData>
  <sheetProtection password="E512" sheet="1" objects="1" scenarios="1"/>
  <mergeCells count="279">
    <mergeCell ref="C626:D626"/>
    <mergeCell ref="C627:L627"/>
    <mergeCell ref="A630:L630"/>
    <mergeCell ref="C621:D621"/>
    <mergeCell ref="C622:L622"/>
    <mergeCell ref="C623:D623"/>
    <mergeCell ref="C624:D624"/>
    <mergeCell ref="C625:D625"/>
    <mergeCell ref="C616:D616"/>
    <mergeCell ref="C617:D617"/>
    <mergeCell ref="C618:D618"/>
    <mergeCell ref="C619:D619"/>
    <mergeCell ref="C620:L620"/>
    <mergeCell ref="C611:D611"/>
    <mergeCell ref="C612:D612"/>
    <mergeCell ref="C613:D613"/>
    <mergeCell ref="C614:L614"/>
    <mergeCell ref="C615:D615"/>
    <mergeCell ref="C603:D603"/>
    <mergeCell ref="C604:D604"/>
    <mergeCell ref="C605:L605"/>
    <mergeCell ref="C606:D606"/>
    <mergeCell ref="C608:D608"/>
    <mergeCell ref="C594:D594"/>
    <mergeCell ref="C596:D596"/>
    <mergeCell ref="C597:L597"/>
    <mergeCell ref="C600:D600"/>
    <mergeCell ref="C601:L601"/>
    <mergeCell ref="C587:D587"/>
    <mergeCell ref="C588:D588"/>
    <mergeCell ref="C589:D589"/>
    <mergeCell ref="C591:D591"/>
    <mergeCell ref="C592:D592"/>
    <mergeCell ref="C568:L568"/>
    <mergeCell ref="C573:D573"/>
    <mergeCell ref="C574:L574"/>
    <mergeCell ref="C580:D580"/>
    <mergeCell ref="C581:L581"/>
    <mergeCell ref="C554:L554"/>
    <mergeCell ref="C559:D559"/>
    <mergeCell ref="C561:D561"/>
    <mergeCell ref="C562:L562"/>
    <mergeCell ref="C567:D567"/>
    <mergeCell ref="C542:D542"/>
    <mergeCell ref="C544:D544"/>
    <mergeCell ref="C545:L545"/>
    <mergeCell ref="C551:D551"/>
    <mergeCell ref="C553:D553"/>
    <mergeCell ref="C527:L527"/>
    <mergeCell ref="C532:D532"/>
    <mergeCell ref="C534:D534"/>
    <mergeCell ref="C536:D536"/>
    <mergeCell ref="C537:L537"/>
    <mergeCell ref="C514:D514"/>
    <mergeCell ref="C516:D516"/>
    <mergeCell ref="C517:L517"/>
    <mergeCell ref="C523:D523"/>
    <mergeCell ref="C526:D526"/>
    <mergeCell ref="C501:L501"/>
    <mergeCell ref="C504:D504"/>
    <mergeCell ref="C506:D506"/>
    <mergeCell ref="C507:L507"/>
    <mergeCell ref="C512:D512"/>
    <mergeCell ref="C487:L487"/>
    <mergeCell ref="C492:D492"/>
    <mergeCell ref="C493:L493"/>
    <mergeCell ref="C498:D498"/>
    <mergeCell ref="C500:D500"/>
    <mergeCell ref="C476:D476"/>
    <mergeCell ref="C477:L477"/>
    <mergeCell ref="C479:D479"/>
    <mergeCell ref="C480:L480"/>
    <mergeCell ref="C486:D486"/>
    <mergeCell ref="C467:D467"/>
    <mergeCell ref="C468:D468"/>
    <mergeCell ref="C469:L469"/>
    <mergeCell ref="C473:D473"/>
    <mergeCell ref="C474:L474"/>
    <mergeCell ref="C462:D462"/>
    <mergeCell ref="C463:D463"/>
    <mergeCell ref="C464:D464"/>
    <mergeCell ref="C465:D465"/>
    <mergeCell ref="C466:D466"/>
    <mergeCell ref="C449:D449"/>
    <mergeCell ref="C450:D450"/>
    <mergeCell ref="C455:D455"/>
    <mergeCell ref="C458:D458"/>
    <mergeCell ref="C460:D460"/>
    <mergeCell ref="C444:L444"/>
    <mergeCell ref="C445:D445"/>
    <mergeCell ref="C446:D446"/>
    <mergeCell ref="C447:D447"/>
    <mergeCell ref="C448:D448"/>
    <mergeCell ref="C436:D436"/>
    <mergeCell ref="C438:D438"/>
    <mergeCell ref="C439:L439"/>
    <mergeCell ref="C442:D442"/>
    <mergeCell ref="C443:D443"/>
    <mergeCell ref="C429:D429"/>
    <mergeCell ref="C430:D430"/>
    <mergeCell ref="C431:D431"/>
    <mergeCell ref="C432:L432"/>
    <mergeCell ref="C434:D434"/>
    <mergeCell ref="C416:D416"/>
    <mergeCell ref="C421:D421"/>
    <mergeCell ref="C423:D423"/>
    <mergeCell ref="C424:L424"/>
    <mergeCell ref="C427:D427"/>
    <mergeCell ref="C400:L400"/>
    <mergeCell ref="C407:D407"/>
    <mergeCell ref="C408:L408"/>
    <mergeCell ref="C410:D410"/>
    <mergeCell ref="C411:L411"/>
    <mergeCell ref="C388:D388"/>
    <mergeCell ref="C390:D390"/>
    <mergeCell ref="C391:L391"/>
    <mergeCell ref="C396:D396"/>
    <mergeCell ref="C399:D399"/>
    <mergeCell ref="C375:D375"/>
    <mergeCell ref="C376:L376"/>
    <mergeCell ref="C380:D380"/>
    <mergeCell ref="C382:D382"/>
    <mergeCell ref="C383:L383"/>
    <mergeCell ref="C359:D359"/>
    <mergeCell ref="C364:D364"/>
    <mergeCell ref="C366:D366"/>
    <mergeCell ref="C368:D368"/>
    <mergeCell ref="C370:D370"/>
    <mergeCell ref="C350:L350"/>
    <mergeCell ref="C354:D354"/>
    <mergeCell ref="C356:D356"/>
    <mergeCell ref="C357:D357"/>
    <mergeCell ref="C358:D358"/>
    <mergeCell ref="C342:D342"/>
    <mergeCell ref="C343:L343"/>
    <mergeCell ref="C345:D345"/>
    <mergeCell ref="C346:D346"/>
    <mergeCell ref="C349:D349"/>
    <mergeCell ref="C328:L328"/>
    <mergeCell ref="C330:D330"/>
    <mergeCell ref="C331:L331"/>
    <mergeCell ref="C336:D336"/>
    <mergeCell ref="C337:L337"/>
    <mergeCell ref="C311:L311"/>
    <mergeCell ref="C316:D316"/>
    <mergeCell ref="C321:D321"/>
    <mergeCell ref="C322:L322"/>
    <mergeCell ref="C327:D327"/>
    <mergeCell ref="C304:D304"/>
    <mergeCell ref="C305:D305"/>
    <mergeCell ref="C306:L306"/>
    <mergeCell ref="C308:D308"/>
    <mergeCell ref="C310:D310"/>
    <mergeCell ref="C294:L294"/>
    <mergeCell ref="C296:D296"/>
    <mergeCell ref="C297:D297"/>
    <mergeCell ref="C302:D302"/>
    <mergeCell ref="C303:L303"/>
    <mergeCell ref="C286:D286"/>
    <mergeCell ref="C289:D289"/>
    <mergeCell ref="C290:D290"/>
    <mergeCell ref="C291:L291"/>
    <mergeCell ref="C293:D293"/>
    <mergeCell ref="C237:D237"/>
    <mergeCell ref="C238:D238"/>
    <mergeCell ref="C269:D269"/>
    <mergeCell ref="C278:D278"/>
    <mergeCell ref="C283:D283"/>
    <mergeCell ref="C219:D219"/>
    <mergeCell ref="C220:D220"/>
    <mergeCell ref="C221:L221"/>
    <mergeCell ref="C228:D228"/>
    <mergeCell ref="C235:D235"/>
    <mergeCell ref="C206:D206"/>
    <mergeCell ref="C207:L207"/>
    <mergeCell ref="C212:D212"/>
    <mergeCell ref="C213:L213"/>
    <mergeCell ref="C218:D218"/>
    <mergeCell ref="C187:D187"/>
    <mergeCell ref="C192:D192"/>
    <mergeCell ref="C193:L193"/>
    <mergeCell ref="C199:D199"/>
    <mergeCell ref="C200:L200"/>
    <mergeCell ref="C169:D169"/>
    <mergeCell ref="C170:L170"/>
    <mergeCell ref="C175:D175"/>
    <mergeCell ref="C181:D181"/>
    <mergeCell ref="C182:L182"/>
    <mergeCell ref="C150:L150"/>
    <mergeCell ref="C152:D152"/>
    <mergeCell ref="C157:D157"/>
    <mergeCell ref="C158:L158"/>
    <mergeCell ref="C163:D163"/>
    <mergeCell ref="C139:D139"/>
    <mergeCell ref="C141:D141"/>
    <mergeCell ref="C142:L142"/>
    <mergeCell ref="C147:D147"/>
    <mergeCell ref="C149:D149"/>
    <mergeCell ref="C126:D126"/>
    <mergeCell ref="C127:L127"/>
    <mergeCell ref="C132:D132"/>
    <mergeCell ref="C133:L133"/>
    <mergeCell ref="C138:D138"/>
    <mergeCell ref="C111:L111"/>
    <mergeCell ref="C116:D116"/>
    <mergeCell ref="C121:D121"/>
    <mergeCell ref="C123:D123"/>
    <mergeCell ref="C125:D125"/>
    <mergeCell ref="C99:D99"/>
    <mergeCell ref="C100:L100"/>
    <mergeCell ref="C104:D104"/>
    <mergeCell ref="C105:D105"/>
    <mergeCell ref="C110:D110"/>
    <mergeCell ref="C86:D86"/>
    <mergeCell ref="C87:L87"/>
    <mergeCell ref="C92:D92"/>
    <mergeCell ref="C93:D93"/>
    <mergeCell ref="C94:L94"/>
    <mergeCell ref="C76:D76"/>
    <mergeCell ref="C77:L77"/>
    <mergeCell ref="C79:D79"/>
    <mergeCell ref="C80:D80"/>
    <mergeCell ref="C81:L81"/>
    <mergeCell ref="C67:D67"/>
    <mergeCell ref="C68:L68"/>
    <mergeCell ref="C73:D73"/>
    <mergeCell ref="C74:L74"/>
    <mergeCell ref="C49:D49"/>
    <mergeCell ref="C50:L50"/>
    <mergeCell ref="C56:D56"/>
    <mergeCell ref="C60:D60"/>
    <mergeCell ref="C61:L61"/>
    <mergeCell ref="C38:L38"/>
    <mergeCell ref="C43:D43"/>
    <mergeCell ref="C44:L44"/>
    <mergeCell ref="C25:L25"/>
    <mergeCell ref="C26:D26"/>
    <mergeCell ref="C27:D27"/>
    <mergeCell ref="C29:D29"/>
    <mergeCell ref="C30:D30"/>
    <mergeCell ref="C66:D66"/>
    <mergeCell ref="C22:D22"/>
    <mergeCell ref="C24:D24"/>
    <mergeCell ref="C11:D11"/>
    <mergeCell ref="I10:K10"/>
    <mergeCell ref="C12:D12"/>
    <mergeCell ref="C13:D13"/>
    <mergeCell ref="C14:D14"/>
    <mergeCell ref="C31:L31"/>
    <mergeCell ref="C37:D37"/>
    <mergeCell ref="C10:D10"/>
    <mergeCell ref="C8:D9"/>
    <mergeCell ref="G2:G3"/>
    <mergeCell ref="G4:G5"/>
    <mergeCell ref="G6:G7"/>
    <mergeCell ref="G8:G9"/>
    <mergeCell ref="C15:L15"/>
    <mergeCell ref="C19:D19"/>
    <mergeCell ref="C20:L20"/>
    <mergeCell ref="A1:L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L3"/>
    <mergeCell ref="I4:L5"/>
    <mergeCell ref="I6:L7"/>
    <mergeCell ref="I8:L9"/>
  </mergeCells>
  <pageMargins left="0.393999993801117" right="0.393999993801117" top="0.59100002050399802" bottom="0.59100002050399802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37" sqref="A37:I37"/>
    </sheetView>
  </sheetViews>
  <sheetFormatPr defaultColWidth="12.1796875" defaultRowHeight="15" customHeight="1" x14ac:dyDescent="0.35"/>
  <cols>
    <col min="1" max="1" width="9.1796875" customWidth="1"/>
    <col min="2" max="2" width="12.81640625" customWidth="1"/>
    <col min="3" max="3" width="27.1796875" customWidth="1"/>
    <col min="4" max="4" width="10" customWidth="1"/>
    <col min="5" max="5" width="14" customWidth="1"/>
    <col min="6" max="6" width="27.1796875" customWidth="1"/>
    <col min="7" max="7" width="9.1796875" customWidth="1"/>
    <col min="8" max="8" width="12.81640625" customWidth="1"/>
    <col min="9" max="9" width="27.1796875" customWidth="1"/>
  </cols>
  <sheetData>
    <row r="1" spans="1:9" ht="54.75" customHeight="1" x14ac:dyDescent="0.35">
      <c r="A1" s="119" t="s">
        <v>925</v>
      </c>
      <c r="B1" s="77"/>
      <c r="C1" s="77"/>
      <c r="D1" s="77"/>
      <c r="E1" s="77"/>
      <c r="F1" s="77"/>
      <c r="G1" s="77"/>
      <c r="H1" s="77"/>
      <c r="I1" s="77"/>
    </row>
    <row r="2" spans="1:9" ht="14.5" x14ac:dyDescent="0.35">
      <c r="A2" s="78" t="s">
        <v>0</v>
      </c>
      <c r="B2" s="79"/>
      <c r="C2" s="87" t="str">
        <f>'Stavební rozpočet'!C2</f>
        <v>SOŠ, SOU a ZŠ Třešť – Modernizace pavilonu dílen, rekonstrukce chodeb</v>
      </c>
      <c r="D2" s="88"/>
      <c r="E2" s="85" t="s">
        <v>4</v>
      </c>
      <c r="F2" s="85" t="str">
        <f>'Stavební rozpočet'!I2</f>
        <v>Kraj Vysočina</v>
      </c>
      <c r="G2" s="79"/>
      <c r="H2" s="85" t="s">
        <v>926</v>
      </c>
      <c r="I2" s="90" t="s">
        <v>927</v>
      </c>
    </row>
    <row r="3" spans="1:9" ht="39" customHeight="1" x14ac:dyDescent="0.35">
      <c r="A3" s="80"/>
      <c r="B3" s="81"/>
      <c r="C3" s="89"/>
      <c r="D3" s="89"/>
      <c r="E3" s="81"/>
      <c r="F3" s="81"/>
      <c r="G3" s="81"/>
      <c r="H3" s="81"/>
      <c r="I3" s="91"/>
    </row>
    <row r="4" spans="1:9" ht="14.5" x14ac:dyDescent="0.35">
      <c r="A4" s="82" t="s">
        <v>6</v>
      </c>
      <c r="B4" s="81"/>
      <c r="C4" s="86" t="str">
        <f>'Stavební rozpočet'!C4</f>
        <v xml:space="preserve"> </v>
      </c>
      <c r="D4" s="81"/>
      <c r="E4" s="86" t="s">
        <v>9</v>
      </c>
      <c r="F4" s="86" t="str">
        <f>'Stavební rozpočet'!I4</f>
        <v>Ing. Miroslav Korecký</v>
      </c>
      <c r="G4" s="81"/>
      <c r="H4" s="86" t="s">
        <v>926</v>
      </c>
      <c r="I4" s="91" t="s">
        <v>928</v>
      </c>
    </row>
    <row r="5" spans="1:9" ht="15" customHeight="1" x14ac:dyDescent="0.35">
      <c r="A5" s="80"/>
      <c r="B5" s="81"/>
      <c r="C5" s="81"/>
      <c r="D5" s="81"/>
      <c r="E5" s="81"/>
      <c r="F5" s="81"/>
      <c r="G5" s="81"/>
      <c r="H5" s="81"/>
      <c r="I5" s="91"/>
    </row>
    <row r="6" spans="1:9" ht="14.5" x14ac:dyDescent="0.35">
      <c r="A6" s="82" t="s">
        <v>11</v>
      </c>
      <c r="B6" s="81"/>
      <c r="C6" s="86" t="str">
        <f>'Stavební rozpočet'!C6</f>
        <v>SOŠ, SOU a ZŠ Třešť, K Valše 1251/38 Třešť, so01 - budova Pavilonu dílen, p.č. 1536/4</v>
      </c>
      <c r="D6" s="81"/>
      <c r="E6" s="86" t="s">
        <v>14</v>
      </c>
      <c r="F6" s="86" t="str">
        <f>'Stavební rozpočet'!I6</f>
        <v> </v>
      </c>
      <c r="G6" s="81"/>
      <c r="H6" s="86" t="s">
        <v>926</v>
      </c>
      <c r="I6" s="91" t="s">
        <v>51</v>
      </c>
    </row>
    <row r="7" spans="1:9" ht="39" customHeight="1" x14ac:dyDescent="0.35">
      <c r="A7" s="80"/>
      <c r="B7" s="81"/>
      <c r="C7" s="81"/>
      <c r="D7" s="81"/>
      <c r="E7" s="81"/>
      <c r="F7" s="81"/>
      <c r="G7" s="81"/>
      <c r="H7" s="81"/>
      <c r="I7" s="91"/>
    </row>
    <row r="8" spans="1:9" ht="14.5" x14ac:dyDescent="0.35">
      <c r="A8" s="82" t="s">
        <v>7</v>
      </c>
      <c r="B8" s="81"/>
      <c r="C8" s="86" t="str">
        <f>'Stavební rozpočet'!G4</f>
        <v>16.07.2025</v>
      </c>
      <c r="D8" s="81"/>
      <c r="E8" s="86" t="s">
        <v>13</v>
      </c>
      <c r="F8" s="86" t="str">
        <f>'Stavební rozpočet'!G6</f>
        <v xml:space="preserve"> </v>
      </c>
      <c r="G8" s="81"/>
      <c r="H8" s="81" t="s">
        <v>929</v>
      </c>
      <c r="I8" s="120">
        <v>154</v>
      </c>
    </row>
    <row r="9" spans="1:9" ht="14.5" x14ac:dyDescent="0.35">
      <c r="A9" s="80"/>
      <c r="B9" s="81"/>
      <c r="C9" s="81"/>
      <c r="D9" s="81"/>
      <c r="E9" s="81"/>
      <c r="F9" s="81"/>
      <c r="G9" s="81"/>
      <c r="H9" s="81"/>
      <c r="I9" s="91"/>
    </row>
    <row r="10" spans="1:9" ht="14.5" x14ac:dyDescent="0.35">
      <c r="A10" s="82" t="s">
        <v>16</v>
      </c>
      <c r="B10" s="81"/>
      <c r="C10" s="86" t="str">
        <f>'Stavební rozpočet'!C8</f>
        <v>8013342</v>
      </c>
      <c r="D10" s="81"/>
      <c r="E10" s="86" t="s">
        <v>20</v>
      </c>
      <c r="F10" s="86" t="str">
        <f>'Stavební rozpočet'!I8</f>
        <v>Ing. Miroslav Korecký</v>
      </c>
      <c r="G10" s="81"/>
      <c r="H10" s="81" t="s">
        <v>930</v>
      </c>
      <c r="I10" s="122" t="str">
        <f>'Stavební rozpočet'!G8</f>
        <v>30.05.2025</v>
      </c>
    </row>
    <row r="11" spans="1:9" ht="14.5" x14ac:dyDescent="0.35">
      <c r="A11" s="127"/>
      <c r="B11" s="121"/>
      <c r="C11" s="121"/>
      <c r="D11" s="121"/>
      <c r="E11" s="121"/>
      <c r="F11" s="121"/>
      <c r="G11" s="121"/>
      <c r="H11" s="121"/>
      <c r="I11" s="123"/>
    </row>
    <row r="12" spans="1:9" ht="23" x14ac:dyDescent="0.35">
      <c r="A12" s="124" t="s">
        <v>931</v>
      </c>
      <c r="B12" s="124"/>
      <c r="C12" s="124"/>
      <c r="D12" s="124"/>
      <c r="E12" s="124"/>
      <c r="F12" s="124"/>
      <c r="G12" s="124"/>
      <c r="H12" s="124"/>
      <c r="I12" s="124"/>
    </row>
    <row r="13" spans="1:9" ht="26.25" customHeight="1" x14ac:dyDescent="0.35">
      <c r="A13" s="55" t="s">
        <v>932</v>
      </c>
      <c r="B13" s="125" t="s">
        <v>933</v>
      </c>
      <c r="C13" s="126"/>
      <c r="D13" s="56" t="s">
        <v>934</v>
      </c>
      <c r="E13" s="125" t="s">
        <v>935</v>
      </c>
      <c r="F13" s="126"/>
      <c r="G13" s="56" t="s">
        <v>936</v>
      </c>
      <c r="H13" s="125" t="s">
        <v>937</v>
      </c>
      <c r="I13" s="126"/>
    </row>
    <row r="14" spans="1:9" ht="15.5" x14ac:dyDescent="0.35">
      <c r="A14" s="57" t="s">
        <v>938</v>
      </c>
      <c r="B14" s="58" t="s">
        <v>939</v>
      </c>
      <c r="C14" s="59">
        <f>SUM('Stavební rozpočet'!AB12:AB1254)</f>
        <v>0</v>
      </c>
      <c r="D14" s="134" t="s">
        <v>940</v>
      </c>
      <c r="E14" s="135"/>
      <c r="F14" s="59">
        <f>VORN!I15</f>
        <v>0</v>
      </c>
      <c r="G14" s="134" t="s">
        <v>894</v>
      </c>
      <c r="H14" s="135"/>
      <c r="I14" s="60">
        <f>VORN!I21</f>
        <v>0</v>
      </c>
    </row>
    <row r="15" spans="1:9" ht="15.5" x14ac:dyDescent="0.35">
      <c r="A15" s="61" t="s">
        <v>51</v>
      </c>
      <c r="B15" s="58" t="s">
        <v>941</v>
      </c>
      <c r="C15" s="59">
        <f>SUM('Stavební rozpočet'!AC12:AC1254)</f>
        <v>0</v>
      </c>
      <c r="D15" s="134" t="s">
        <v>942</v>
      </c>
      <c r="E15" s="135"/>
      <c r="F15" s="59">
        <f>VORN!I16</f>
        <v>0</v>
      </c>
      <c r="G15" s="134" t="s">
        <v>943</v>
      </c>
      <c r="H15" s="135"/>
      <c r="I15" s="60">
        <f>VORN!I22</f>
        <v>0</v>
      </c>
    </row>
    <row r="16" spans="1:9" ht="15.5" x14ac:dyDescent="0.35">
      <c r="A16" s="57" t="s">
        <v>944</v>
      </c>
      <c r="B16" s="58" t="s">
        <v>939</v>
      </c>
      <c r="C16" s="59">
        <f>SUM('Stavební rozpočet'!AD12:AD1254)</f>
        <v>0</v>
      </c>
      <c r="D16" s="134" t="s">
        <v>945</v>
      </c>
      <c r="E16" s="135"/>
      <c r="F16" s="59">
        <f>VORN!I17</f>
        <v>0</v>
      </c>
      <c r="G16" s="134" t="s">
        <v>946</v>
      </c>
      <c r="H16" s="135"/>
      <c r="I16" s="60">
        <f>VORN!I23</f>
        <v>0</v>
      </c>
    </row>
    <row r="17" spans="1:9" ht="15.5" x14ac:dyDescent="0.35">
      <c r="A17" s="61" t="s">
        <v>51</v>
      </c>
      <c r="B17" s="58" t="s">
        <v>941</v>
      </c>
      <c r="C17" s="59">
        <f>SUM('Stavební rozpočet'!AE12:AE1254)</f>
        <v>0</v>
      </c>
      <c r="D17" s="134" t="s">
        <v>51</v>
      </c>
      <c r="E17" s="135"/>
      <c r="F17" s="60" t="s">
        <v>51</v>
      </c>
      <c r="G17" s="134" t="s">
        <v>919</v>
      </c>
      <c r="H17" s="135"/>
      <c r="I17" s="60">
        <f>VORN!I24</f>
        <v>0</v>
      </c>
    </row>
    <row r="18" spans="1:9" ht="15.5" x14ac:dyDescent="0.35">
      <c r="A18" s="57" t="s">
        <v>947</v>
      </c>
      <c r="B18" s="58" t="s">
        <v>939</v>
      </c>
      <c r="C18" s="59">
        <f>SUM('Stavební rozpočet'!AF12:AF1254)</f>
        <v>0</v>
      </c>
      <c r="D18" s="134" t="s">
        <v>51</v>
      </c>
      <c r="E18" s="135"/>
      <c r="F18" s="60" t="s">
        <v>51</v>
      </c>
      <c r="G18" s="134" t="s">
        <v>948</v>
      </c>
      <c r="H18" s="135"/>
      <c r="I18" s="60">
        <f>VORN!I25</f>
        <v>0</v>
      </c>
    </row>
    <row r="19" spans="1:9" ht="15.5" x14ac:dyDescent="0.35">
      <c r="A19" s="61" t="s">
        <v>51</v>
      </c>
      <c r="B19" s="58" t="s">
        <v>941</v>
      </c>
      <c r="C19" s="59">
        <f>SUM('Stavební rozpočet'!AG12:AG1254)</f>
        <v>0</v>
      </c>
      <c r="D19" s="134" t="s">
        <v>51</v>
      </c>
      <c r="E19" s="135"/>
      <c r="F19" s="60" t="s">
        <v>51</v>
      </c>
      <c r="G19" s="134" t="s">
        <v>949</v>
      </c>
      <c r="H19" s="135"/>
      <c r="I19" s="60">
        <f>VORN!I26</f>
        <v>0</v>
      </c>
    </row>
    <row r="20" spans="1:9" ht="15.5" x14ac:dyDescent="0.35">
      <c r="A20" s="128" t="s">
        <v>950</v>
      </c>
      <c r="B20" s="129"/>
      <c r="C20" s="59">
        <f>SUM('Stavební rozpočet'!AH12:AH1254)</f>
        <v>0</v>
      </c>
      <c r="D20" s="134" t="s">
        <v>51</v>
      </c>
      <c r="E20" s="135"/>
      <c r="F20" s="60" t="s">
        <v>51</v>
      </c>
      <c r="G20" s="134" t="s">
        <v>51</v>
      </c>
      <c r="H20" s="135"/>
      <c r="I20" s="60" t="s">
        <v>51</v>
      </c>
    </row>
    <row r="21" spans="1:9" ht="15.5" x14ac:dyDescent="0.35">
      <c r="A21" s="130" t="s">
        <v>951</v>
      </c>
      <c r="B21" s="131"/>
      <c r="C21" s="62">
        <f>SUM('Stavební rozpočet'!Z12:Z1254)</f>
        <v>0</v>
      </c>
      <c r="D21" s="136" t="s">
        <v>51</v>
      </c>
      <c r="E21" s="137"/>
      <c r="F21" s="63" t="s">
        <v>51</v>
      </c>
      <c r="G21" s="136" t="s">
        <v>51</v>
      </c>
      <c r="H21" s="137"/>
      <c r="I21" s="63" t="s">
        <v>51</v>
      </c>
    </row>
    <row r="22" spans="1:9" ht="16.5" customHeight="1" x14ac:dyDescent="0.35">
      <c r="A22" s="132" t="s">
        <v>952</v>
      </c>
      <c r="B22" s="133"/>
      <c r="C22" s="64">
        <f>ROUND(SUM(C14:C21),2)</f>
        <v>0</v>
      </c>
      <c r="D22" s="138" t="s">
        <v>953</v>
      </c>
      <c r="E22" s="133"/>
      <c r="F22" s="64">
        <f>SUM(F14:F21)</f>
        <v>0</v>
      </c>
      <c r="G22" s="138" t="s">
        <v>954</v>
      </c>
      <c r="H22" s="133"/>
      <c r="I22" s="64">
        <f>SUM(I14:I21)</f>
        <v>0</v>
      </c>
    </row>
    <row r="23" spans="1:9" ht="15.5" x14ac:dyDescent="0.35">
      <c r="D23" s="128" t="s">
        <v>955</v>
      </c>
      <c r="E23" s="129"/>
      <c r="F23" s="65">
        <v>0</v>
      </c>
      <c r="G23" s="139" t="s">
        <v>956</v>
      </c>
      <c r="H23" s="129"/>
      <c r="I23" s="59">
        <v>0</v>
      </c>
    </row>
    <row r="24" spans="1:9" ht="15.5" x14ac:dyDescent="0.35">
      <c r="G24" s="128" t="s">
        <v>957</v>
      </c>
      <c r="H24" s="129"/>
      <c r="I24" s="62">
        <f>vorn_sum</f>
        <v>0</v>
      </c>
    </row>
    <row r="25" spans="1:9" ht="15.5" x14ac:dyDescent="0.35">
      <c r="G25" s="128" t="s">
        <v>958</v>
      </c>
      <c r="H25" s="129"/>
      <c r="I25" s="64">
        <v>0</v>
      </c>
    </row>
    <row r="27" spans="1:9" ht="15.5" x14ac:dyDescent="0.35">
      <c r="A27" s="140" t="s">
        <v>959</v>
      </c>
      <c r="B27" s="141"/>
      <c r="C27" s="66">
        <f>ROUND(SUM('Stavební rozpočet'!AJ12:AJ1254),2)</f>
        <v>0</v>
      </c>
    </row>
    <row r="28" spans="1:9" ht="15.5" x14ac:dyDescent="0.35">
      <c r="A28" s="142" t="s">
        <v>960</v>
      </c>
      <c r="B28" s="143"/>
      <c r="C28" s="67">
        <f>ROUND(SUM('Stavební rozpočet'!AK12:AK1254),2)</f>
        <v>0</v>
      </c>
      <c r="D28" s="144" t="s">
        <v>961</v>
      </c>
      <c r="E28" s="141"/>
      <c r="F28" s="66">
        <f>ROUND(C28*(12/100),2)</f>
        <v>0</v>
      </c>
      <c r="G28" s="144" t="s">
        <v>962</v>
      </c>
      <c r="H28" s="141"/>
      <c r="I28" s="66">
        <f>ROUND(SUM(C27:C29),2)</f>
        <v>0</v>
      </c>
    </row>
    <row r="29" spans="1:9" ht="15.5" x14ac:dyDescent="0.35">
      <c r="A29" s="142" t="s">
        <v>963</v>
      </c>
      <c r="B29" s="143"/>
      <c r="C29" s="67">
        <f>ROUND(SUM('Stavební rozpočet'!AL12:AL1254),2)</f>
        <v>0</v>
      </c>
      <c r="D29" s="145" t="s">
        <v>964</v>
      </c>
      <c r="E29" s="143"/>
      <c r="F29" s="67">
        <f>ROUND(C29*(21/100),2)</f>
        <v>0</v>
      </c>
      <c r="G29" s="145" t="s">
        <v>965</v>
      </c>
      <c r="H29" s="143"/>
      <c r="I29" s="67">
        <f>ROUND(SUM(F28:F29)+I28,2)</f>
        <v>0</v>
      </c>
    </row>
    <row r="31" spans="1:9" ht="15.5" x14ac:dyDescent="0.35">
      <c r="A31" s="155" t="s">
        <v>966</v>
      </c>
      <c r="B31" s="147"/>
      <c r="C31" s="148"/>
      <c r="D31" s="146" t="s">
        <v>967</v>
      </c>
      <c r="E31" s="147"/>
      <c r="F31" s="148"/>
      <c r="G31" s="146" t="s">
        <v>968</v>
      </c>
      <c r="H31" s="147"/>
      <c r="I31" s="148"/>
    </row>
    <row r="32" spans="1:9" ht="15.5" x14ac:dyDescent="0.35">
      <c r="A32" s="156" t="s">
        <v>51</v>
      </c>
      <c r="B32" s="150"/>
      <c r="C32" s="151"/>
      <c r="D32" s="149" t="s">
        <v>51</v>
      </c>
      <c r="E32" s="150"/>
      <c r="F32" s="151"/>
      <c r="G32" s="149" t="s">
        <v>51</v>
      </c>
      <c r="H32" s="150"/>
      <c r="I32" s="151"/>
    </row>
    <row r="33" spans="1:9" ht="15.5" x14ac:dyDescent="0.35">
      <c r="A33" s="156" t="s">
        <v>51</v>
      </c>
      <c r="B33" s="150"/>
      <c r="C33" s="151"/>
      <c r="D33" s="149" t="s">
        <v>51</v>
      </c>
      <c r="E33" s="150"/>
      <c r="F33" s="151"/>
      <c r="G33" s="149" t="s">
        <v>51</v>
      </c>
      <c r="H33" s="150"/>
      <c r="I33" s="151"/>
    </row>
    <row r="34" spans="1:9" ht="15.5" x14ac:dyDescent="0.35">
      <c r="A34" s="156" t="s">
        <v>51</v>
      </c>
      <c r="B34" s="150"/>
      <c r="C34" s="151"/>
      <c r="D34" s="149" t="s">
        <v>51</v>
      </c>
      <c r="E34" s="150"/>
      <c r="F34" s="151"/>
      <c r="G34" s="149" t="s">
        <v>51</v>
      </c>
      <c r="H34" s="150"/>
      <c r="I34" s="151"/>
    </row>
    <row r="35" spans="1:9" ht="15.5" x14ac:dyDescent="0.35">
      <c r="A35" s="157" t="s">
        <v>969</v>
      </c>
      <c r="B35" s="153"/>
      <c r="C35" s="154"/>
      <c r="D35" s="152" t="s">
        <v>969</v>
      </c>
      <c r="E35" s="153"/>
      <c r="F35" s="154"/>
      <c r="G35" s="152" t="s">
        <v>969</v>
      </c>
      <c r="H35" s="153"/>
      <c r="I35" s="154"/>
    </row>
    <row r="36" spans="1:9" ht="14.5" x14ac:dyDescent="0.35">
      <c r="A36" s="68" t="s">
        <v>924</v>
      </c>
    </row>
    <row r="37" spans="1:9" ht="12.75" customHeight="1" x14ac:dyDescent="0.35">
      <c r="A37" s="86" t="s">
        <v>51</v>
      </c>
      <c r="B37" s="81"/>
      <c r="C37" s="81"/>
      <c r="D37" s="81"/>
      <c r="E37" s="81"/>
      <c r="F37" s="81"/>
      <c r="G37" s="81"/>
      <c r="H37" s="81"/>
      <c r="I37" s="81"/>
    </row>
  </sheetData>
  <sheetProtection password="E512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A45" sqref="A45:E45"/>
    </sheetView>
  </sheetViews>
  <sheetFormatPr defaultColWidth="12.1796875" defaultRowHeight="15" customHeight="1" x14ac:dyDescent="0.35"/>
  <cols>
    <col min="1" max="1" width="9.1796875" customWidth="1"/>
    <col min="2" max="2" width="12.81640625" customWidth="1"/>
    <col min="3" max="3" width="22.81640625" customWidth="1"/>
    <col min="4" max="4" width="10" customWidth="1"/>
    <col min="5" max="5" width="14" customWidth="1"/>
    <col min="6" max="6" width="22.81640625" customWidth="1"/>
    <col min="7" max="7" width="9.1796875" customWidth="1"/>
    <col min="8" max="8" width="17.1796875" customWidth="1"/>
    <col min="9" max="9" width="22.81640625" customWidth="1"/>
  </cols>
  <sheetData>
    <row r="1" spans="1:9" ht="54.75" customHeight="1" x14ac:dyDescent="0.35">
      <c r="A1" s="119" t="s">
        <v>883</v>
      </c>
      <c r="B1" s="77"/>
      <c r="C1" s="77"/>
      <c r="D1" s="77"/>
      <c r="E1" s="77"/>
      <c r="F1" s="77"/>
      <c r="G1" s="77"/>
      <c r="H1" s="77"/>
      <c r="I1" s="77"/>
    </row>
    <row r="2" spans="1:9" ht="14.5" x14ac:dyDescent="0.35">
      <c r="A2" s="78" t="s">
        <v>0</v>
      </c>
      <c r="B2" s="79"/>
      <c r="C2" s="87" t="str">
        <f>'Stavební rozpočet'!C2</f>
        <v>SOŠ, SOU a ZŠ Třešť – Modernizace pavilonu dílen, rekonstrukce chodeb</v>
      </c>
      <c r="D2" s="88"/>
      <c r="E2" s="85" t="s">
        <v>4</v>
      </c>
      <c r="F2" s="85" t="str">
        <f>'Stavební rozpočet'!I2</f>
        <v>Kraj Vysočina</v>
      </c>
      <c r="G2" s="79"/>
      <c r="H2" s="85" t="s">
        <v>926</v>
      </c>
      <c r="I2" s="90" t="s">
        <v>927</v>
      </c>
    </row>
    <row r="3" spans="1:9" ht="39" customHeight="1" x14ac:dyDescent="0.35">
      <c r="A3" s="80"/>
      <c r="B3" s="81"/>
      <c r="C3" s="89"/>
      <c r="D3" s="89"/>
      <c r="E3" s="81"/>
      <c r="F3" s="81"/>
      <c r="G3" s="81"/>
      <c r="H3" s="81"/>
      <c r="I3" s="91"/>
    </row>
    <row r="4" spans="1:9" ht="14.5" x14ac:dyDescent="0.35">
      <c r="A4" s="82" t="s">
        <v>6</v>
      </c>
      <c r="B4" s="81"/>
      <c r="C4" s="86" t="str">
        <f>'Stavební rozpočet'!C4</f>
        <v xml:space="preserve"> </v>
      </c>
      <c r="D4" s="81"/>
      <c r="E4" s="86" t="s">
        <v>9</v>
      </c>
      <c r="F4" s="86" t="str">
        <f>'Stavební rozpočet'!I4</f>
        <v>Ing. Miroslav Korecký</v>
      </c>
      <c r="G4" s="81"/>
      <c r="H4" s="86" t="s">
        <v>926</v>
      </c>
      <c r="I4" s="91" t="s">
        <v>928</v>
      </c>
    </row>
    <row r="5" spans="1:9" ht="15" customHeight="1" x14ac:dyDescent="0.35">
      <c r="A5" s="80"/>
      <c r="B5" s="81"/>
      <c r="C5" s="81"/>
      <c r="D5" s="81"/>
      <c r="E5" s="81"/>
      <c r="F5" s="81"/>
      <c r="G5" s="81"/>
      <c r="H5" s="81"/>
      <c r="I5" s="91"/>
    </row>
    <row r="6" spans="1:9" ht="14.5" x14ac:dyDescent="0.35">
      <c r="A6" s="82" t="s">
        <v>11</v>
      </c>
      <c r="B6" s="81"/>
      <c r="C6" s="86" t="str">
        <f>'Stavební rozpočet'!C6</f>
        <v>SOŠ, SOU a ZŠ Třešť, K Valše 1251/38 Třešť, so01 - budova Pavilonu dílen, p.č. 1536/4</v>
      </c>
      <c r="D6" s="81"/>
      <c r="E6" s="86" t="s">
        <v>14</v>
      </c>
      <c r="F6" s="86" t="str">
        <f>'Stavební rozpočet'!I6</f>
        <v> </v>
      </c>
      <c r="G6" s="81"/>
      <c r="H6" s="86" t="s">
        <v>926</v>
      </c>
      <c r="I6" s="91" t="s">
        <v>51</v>
      </c>
    </row>
    <row r="7" spans="1:9" ht="39" customHeight="1" x14ac:dyDescent="0.35">
      <c r="A7" s="80"/>
      <c r="B7" s="81"/>
      <c r="C7" s="81"/>
      <c r="D7" s="81"/>
      <c r="E7" s="81"/>
      <c r="F7" s="81"/>
      <c r="G7" s="81"/>
      <c r="H7" s="81"/>
      <c r="I7" s="91"/>
    </row>
    <row r="8" spans="1:9" ht="14.5" x14ac:dyDescent="0.35">
      <c r="A8" s="82" t="s">
        <v>7</v>
      </c>
      <c r="B8" s="81"/>
      <c r="C8" s="86" t="str">
        <f>'Stavební rozpočet'!G4</f>
        <v>16.07.2025</v>
      </c>
      <c r="D8" s="81"/>
      <c r="E8" s="86" t="s">
        <v>13</v>
      </c>
      <c r="F8" s="86" t="str">
        <f>'Stavební rozpočet'!G6</f>
        <v xml:space="preserve"> </v>
      </c>
      <c r="G8" s="81"/>
      <c r="H8" s="81" t="s">
        <v>929</v>
      </c>
      <c r="I8" s="120">
        <v>154</v>
      </c>
    </row>
    <row r="9" spans="1:9" ht="14.5" x14ac:dyDescent="0.35">
      <c r="A9" s="80"/>
      <c r="B9" s="81"/>
      <c r="C9" s="81"/>
      <c r="D9" s="81"/>
      <c r="E9" s="81"/>
      <c r="F9" s="81"/>
      <c r="G9" s="81"/>
      <c r="H9" s="81"/>
      <c r="I9" s="91"/>
    </row>
    <row r="10" spans="1:9" ht="14.5" x14ac:dyDescent="0.35">
      <c r="A10" s="82" t="s">
        <v>16</v>
      </c>
      <c r="B10" s="81"/>
      <c r="C10" s="86" t="str">
        <f>'Stavební rozpočet'!C8</f>
        <v>8013342</v>
      </c>
      <c r="D10" s="81"/>
      <c r="E10" s="86" t="s">
        <v>20</v>
      </c>
      <c r="F10" s="86" t="str">
        <f>'Stavební rozpočet'!I8</f>
        <v>Ing. Miroslav Korecký</v>
      </c>
      <c r="G10" s="81"/>
      <c r="H10" s="81" t="s">
        <v>930</v>
      </c>
      <c r="I10" s="122" t="str">
        <f>'Stavební rozpočet'!G8</f>
        <v>30.05.2025</v>
      </c>
    </row>
    <row r="11" spans="1:9" ht="14.5" x14ac:dyDescent="0.35">
      <c r="A11" s="127"/>
      <c r="B11" s="121"/>
      <c r="C11" s="121"/>
      <c r="D11" s="121"/>
      <c r="E11" s="121"/>
      <c r="F11" s="121"/>
      <c r="G11" s="121"/>
      <c r="H11" s="121"/>
      <c r="I11" s="123"/>
    </row>
    <row r="13" spans="1:9" ht="15.5" x14ac:dyDescent="0.35">
      <c r="A13" s="158" t="s">
        <v>970</v>
      </c>
      <c r="B13" s="158"/>
      <c r="C13" s="158"/>
      <c r="D13" s="158"/>
      <c r="E13" s="158"/>
    </row>
    <row r="14" spans="1:9" ht="14.5" x14ac:dyDescent="0.35">
      <c r="A14" s="159" t="s">
        <v>971</v>
      </c>
      <c r="B14" s="160"/>
      <c r="C14" s="160"/>
      <c r="D14" s="160"/>
      <c r="E14" s="161"/>
      <c r="F14" s="69" t="s">
        <v>972</v>
      </c>
      <c r="G14" s="69" t="s">
        <v>973</v>
      </c>
      <c r="H14" s="69" t="s">
        <v>974</v>
      </c>
      <c r="I14" s="69" t="s">
        <v>972</v>
      </c>
    </row>
    <row r="15" spans="1:9" ht="14.5" x14ac:dyDescent="0.35">
      <c r="A15" s="162" t="s">
        <v>940</v>
      </c>
      <c r="B15" s="163"/>
      <c r="C15" s="163"/>
      <c r="D15" s="163"/>
      <c r="E15" s="164"/>
      <c r="F15" s="70">
        <v>0</v>
      </c>
      <c r="G15" s="71" t="s">
        <v>51</v>
      </c>
      <c r="H15" s="71" t="s">
        <v>51</v>
      </c>
      <c r="I15" s="70">
        <f>F15</f>
        <v>0</v>
      </c>
    </row>
    <row r="16" spans="1:9" ht="14.5" x14ac:dyDescent="0.35">
      <c r="A16" s="162" t="s">
        <v>942</v>
      </c>
      <c r="B16" s="163"/>
      <c r="C16" s="163"/>
      <c r="D16" s="163"/>
      <c r="E16" s="164"/>
      <c r="F16" s="70">
        <v>0</v>
      </c>
      <c r="G16" s="71" t="s">
        <v>51</v>
      </c>
      <c r="H16" s="71" t="s">
        <v>51</v>
      </c>
      <c r="I16" s="70">
        <f>F16</f>
        <v>0</v>
      </c>
    </row>
    <row r="17" spans="1:9" ht="14.5" x14ac:dyDescent="0.35">
      <c r="A17" s="165" t="s">
        <v>945</v>
      </c>
      <c r="B17" s="166"/>
      <c r="C17" s="166"/>
      <c r="D17" s="166"/>
      <c r="E17" s="167"/>
      <c r="F17" s="72">
        <v>0</v>
      </c>
      <c r="G17" s="73" t="s">
        <v>51</v>
      </c>
      <c r="H17" s="73" t="s">
        <v>51</v>
      </c>
      <c r="I17" s="72">
        <f>F17</f>
        <v>0</v>
      </c>
    </row>
    <row r="18" spans="1:9" ht="14.5" x14ac:dyDescent="0.35">
      <c r="A18" s="168" t="s">
        <v>975</v>
      </c>
      <c r="B18" s="169"/>
      <c r="C18" s="169"/>
      <c r="D18" s="169"/>
      <c r="E18" s="170"/>
      <c r="F18" s="74" t="s">
        <v>51</v>
      </c>
      <c r="G18" s="75" t="s">
        <v>51</v>
      </c>
      <c r="H18" s="75" t="s">
        <v>51</v>
      </c>
      <c r="I18" s="76">
        <f>SUM(I15:I17)</f>
        <v>0</v>
      </c>
    </row>
    <row r="20" spans="1:9" ht="14.5" x14ac:dyDescent="0.35">
      <c r="A20" s="159" t="s">
        <v>937</v>
      </c>
      <c r="B20" s="160"/>
      <c r="C20" s="160"/>
      <c r="D20" s="160"/>
      <c r="E20" s="161"/>
      <c r="F20" s="69" t="s">
        <v>972</v>
      </c>
      <c r="G20" s="69" t="s">
        <v>973</v>
      </c>
      <c r="H20" s="69" t="s">
        <v>974</v>
      </c>
      <c r="I20" s="69" t="s">
        <v>972</v>
      </c>
    </row>
    <row r="21" spans="1:9" ht="14.5" x14ac:dyDescent="0.35">
      <c r="A21" s="162" t="s">
        <v>894</v>
      </c>
      <c r="B21" s="163"/>
      <c r="C21" s="163"/>
      <c r="D21" s="163"/>
      <c r="E21" s="164"/>
      <c r="F21" s="70">
        <v>0</v>
      </c>
      <c r="G21" s="71" t="s">
        <v>51</v>
      </c>
      <c r="H21" s="71" t="s">
        <v>51</v>
      </c>
      <c r="I21" s="70">
        <f t="shared" ref="I21:I26" si="0">F21</f>
        <v>0</v>
      </c>
    </row>
    <row r="22" spans="1:9" ht="14.5" x14ac:dyDescent="0.35">
      <c r="A22" s="162" t="s">
        <v>943</v>
      </c>
      <c r="B22" s="163"/>
      <c r="C22" s="163"/>
      <c r="D22" s="163"/>
      <c r="E22" s="164"/>
      <c r="F22" s="70">
        <v>0</v>
      </c>
      <c r="G22" s="71" t="s">
        <v>51</v>
      </c>
      <c r="H22" s="71" t="s">
        <v>51</v>
      </c>
      <c r="I22" s="70">
        <f t="shared" si="0"/>
        <v>0</v>
      </c>
    </row>
    <row r="23" spans="1:9" ht="14.5" x14ac:dyDescent="0.35">
      <c r="A23" s="162" t="s">
        <v>946</v>
      </c>
      <c r="B23" s="163"/>
      <c r="C23" s="163"/>
      <c r="D23" s="163"/>
      <c r="E23" s="164"/>
      <c r="F23" s="70">
        <v>0</v>
      </c>
      <c r="G23" s="71" t="s">
        <v>51</v>
      </c>
      <c r="H23" s="71" t="s">
        <v>51</v>
      </c>
      <c r="I23" s="70">
        <f t="shared" si="0"/>
        <v>0</v>
      </c>
    </row>
    <row r="24" spans="1:9" ht="14.5" x14ac:dyDescent="0.35">
      <c r="A24" s="162" t="s">
        <v>919</v>
      </c>
      <c r="B24" s="163"/>
      <c r="C24" s="163"/>
      <c r="D24" s="163"/>
      <c r="E24" s="164"/>
      <c r="F24" s="70">
        <v>0</v>
      </c>
      <c r="G24" s="71" t="s">
        <v>51</v>
      </c>
      <c r="H24" s="71" t="s">
        <v>51</v>
      </c>
      <c r="I24" s="70">
        <f t="shared" si="0"/>
        <v>0</v>
      </c>
    </row>
    <row r="25" spans="1:9" ht="14.5" x14ac:dyDescent="0.35">
      <c r="A25" s="162" t="s">
        <v>948</v>
      </c>
      <c r="B25" s="163"/>
      <c r="C25" s="163"/>
      <c r="D25" s="163"/>
      <c r="E25" s="164"/>
      <c r="F25" s="70">
        <v>0</v>
      </c>
      <c r="G25" s="71" t="s">
        <v>51</v>
      </c>
      <c r="H25" s="71" t="s">
        <v>51</v>
      </c>
      <c r="I25" s="70">
        <f t="shared" si="0"/>
        <v>0</v>
      </c>
    </row>
    <row r="26" spans="1:9" ht="14.5" x14ac:dyDescent="0.35">
      <c r="A26" s="165" t="s">
        <v>949</v>
      </c>
      <c r="B26" s="166"/>
      <c r="C26" s="166"/>
      <c r="D26" s="166"/>
      <c r="E26" s="167"/>
      <c r="F26" s="72">
        <v>0</v>
      </c>
      <c r="G26" s="73" t="s">
        <v>51</v>
      </c>
      <c r="H26" s="73" t="s">
        <v>51</v>
      </c>
      <c r="I26" s="72">
        <f t="shared" si="0"/>
        <v>0</v>
      </c>
    </row>
    <row r="27" spans="1:9" ht="14.5" x14ac:dyDescent="0.35">
      <c r="A27" s="168" t="s">
        <v>976</v>
      </c>
      <c r="B27" s="169"/>
      <c r="C27" s="169"/>
      <c r="D27" s="169"/>
      <c r="E27" s="170"/>
      <c r="F27" s="74" t="s">
        <v>51</v>
      </c>
      <c r="G27" s="75" t="s">
        <v>51</v>
      </c>
      <c r="H27" s="75" t="s">
        <v>51</v>
      </c>
      <c r="I27" s="76">
        <f>SUM(I21:I26)</f>
        <v>0</v>
      </c>
    </row>
    <row r="29" spans="1:9" ht="15.5" x14ac:dyDescent="0.35">
      <c r="A29" s="171" t="s">
        <v>977</v>
      </c>
      <c r="B29" s="172"/>
      <c r="C29" s="172"/>
      <c r="D29" s="172"/>
      <c r="E29" s="173"/>
      <c r="F29" s="174">
        <f>I18+I27</f>
        <v>0</v>
      </c>
      <c r="G29" s="175"/>
      <c r="H29" s="175"/>
      <c r="I29" s="176"/>
    </row>
    <row r="33" spans="1:9" ht="15.5" x14ac:dyDescent="0.35">
      <c r="A33" s="158" t="s">
        <v>978</v>
      </c>
      <c r="B33" s="158"/>
      <c r="C33" s="158"/>
      <c r="D33" s="158"/>
      <c r="E33" s="158"/>
    </row>
    <row r="34" spans="1:9" ht="14.5" x14ac:dyDescent="0.35">
      <c r="A34" s="159" t="s">
        <v>979</v>
      </c>
      <c r="B34" s="160"/>
      <c r="C34" s="160"/>
      <c r="D34" s="160"/>
      <c r="E34" s="161"/>
      <c r="F34" s="69" t="s">
        <v>972</v>
      </c>
      <c r="G34" s="69" t="s">
        <v>973</v>
      </c>
      <c r="H34" s="69" t="s">
        <v>974</v>
      </c>
      <c r="I34" s="69" t="s">
        <v>972</v>
      </c>
    </row>
    <row r="35" spans="1:9" ht="14.5" x14ac:dyDescent="0.35">
      <c r="A35" s="162" t="s">
        <v>885</v>
      </c>
      <c r="B35" s="163"/>
      <c r="C35" s="163"/>
      <c r="D35" s="163"/>
      <c r="E35" s="164"/>
      <c r="F35" s="70">
        <f>SUM('Stavební rozpočet'!BM12:BM1254)</f>
        <v>0</v>
      </c>
      <c r="G35" s="71" t="s">
        <v>51</v>
      </c>
      <c r="H35" s="71" t="s">
        <v>51</v>
      </c>
      <c r="I35" s="70">
        <f t="shared" ref="I35:I44" si="1">F35</f>
        <v>0</v>
      </c>
    </row>
    <row r="36" spans="1:9" ht="14.5" x14ac:dyDescent="0.35">
      <c r="A36" s="162" t="s">
        <v>980</v>
      </c>
      <c r="B36" s="163"/>
      <c r="C36" s="163"/>
      <c r="D36" s="163"/>
      <c r="E36" s="164"/>
      <c r="F36" s="70">
        <f>SUM('Stavební rozpočet'!BN12:BN1254)</f>
        <v>0</v>
      </c>
      <c r="G36" s="71" t="s">
        <v>51</v>
      </c>
      <c r="H36" s="71" t="s">
        <v>51</v>
      </c>
      <c r="I36" s="70">
        <f t="shared" si="1"/>
        <v>0</v>
      </c>
    </row>
    <row r="37" spans="1:9" ht="14.5" x14ac:dyDescent="0.35">
      <c r="A37" s="162" t="s">
        <v>894</v>
      </c>
      <c r="B37" s="163"/>
      <c r="C37" s="163"/>
      <c r="D37" s="163"/>
      <c r="E37" s="164"/>
      <c r="F37" s="70">
        <f>SUM('Stavební rozpočet'!BO12:BO1254)</f>
        <v>0</v>
      </c>
      <c r="G37" s="71" t="s">
        <v>51</v>
      </c>
      <c r="H37" s="71" t="s">
        <v>51</v>
      </c>
      <c r="I37" s="70">
        <f t="shared" si="1"/>
        <v>0</v>
      </c>
    </row>
    <row r="38" spans="1:9" ht="14.5" x14ac:dyDescent="0.35">
      <c r="A38" s="162" t="s">
        <v>913</v>
      </c>
      <c r="B38" s="163"/>
      <c r="C38" s="163"/>
      <c r="D38" s="163"/>
      <c r="E38" s="164"/>
      <c r="F38" s="70">
        <f>SUM('Stavební rozpočet'!BP12:BP1254)</f>
        <v>0</v>
      </c>
      <c r="G38" s="71" t="s">
        <v>51</v>
      </c>
      <c r="H38" s="71" t="s">
        <v>51</v>
      </c>
      <c r="I38" s="70">
        <f t="shared" si="1"/>
        <v>0</v>
      </c>
    </row>
    <row r="39" spans="1:9" ht="14.5" x14ac:dyDescent="0.35">
      <c r="A39" s="162" t="s">
        <v>981</v>
      </c>
      <c r="B39" s="163"/>
      <c r="C39" s="163"/>
      <c r="D39" s="163"/>
      <c r="E39" s="164"/>
      <c r="F39" s="70">
        <f>SUM('Stavební rozpočet'!BQ12:BQ1254)</f>
        <v>0</v>
      </c>
      <c r="G39" s="71" t="s">
        <v>51</v>
      </c>
      <c r="H39" s="71" t="s">
        <v>51</v>
      </c>
      <c r="I39" s="70">
        <f t="shared" si="1"/>
        <v>0</v>
      </c>
    </row>
    <row r="40" spans="1:9" ht="14.5" x14ac:dyDescent="0.35">
      <c r="A40" s="162" t="s">
        <v>946</v>
      </c>
      <c r="B40" s="163"/>
      <c r="C40" s="163"/>
      <c r="D40" s="163"/>
      <c r="E40" s="164"/>
      <c r="F40" s="70">
        <f>SUM('Stavební rozpočet'!BR12:BR1254)</f>
        <v>0</v>
      </c>
      <c r="G40" s="71" t="s">
        <v>51</v>
      </c>
      <c r="H40" s="71" t="s">
        <v>51</v>
      </c>
      <c r="I40" s="70">
        <f t="shared" si="1"/>
        <v>0</v>
      </c>
    </row>
    <row r="41" spans="1:9" ht="14.5" x14ac:dyDescent="0.35">
      <c r="A41" s="162" t="s">
        <v>919</v>
      </c>
      <c r="B41" s="163"/>
      <c r="C41" s="163"/>
      <c r="D41" s="163"/>
      <c r="E41" s="164"/>
      <c r="F41" s="70">
        <f>SUM('Stavební rozpočet'!BS12:BS1254)</f>
        <v>0</v>
      </c>
      <c r="G41" s="71" t="s">
        <v>51</v>
      </c>
      <c r="H41" s="71" t="s">
        <v>51</v>
      </c>
      <c r="I41" s="70">
        <f t="shared" si="1"/>
        <v>0</v>
      </c>
    </row>
    <row r="42" spans="1:9" ht="14.5" x14ac:dyDescent="0.35">
      <c r="A42" s="162" t="s">
        <v>982</v>
      </c>
      <c r="B42" s="163"/>
      <c r="C42" s="163"/>
      <c r="D42" s="163"/>
      <c r="E42" s="164"/>
      <c r="F42" s="70">
        <f>SUM('Stavební rozpočet'!BT12:BT1254)</f>
        <v>0</v>
      </c>
      <c r="G42" s="71" t="s">
        <v>51</v>
      </c>
      <c r="H42" s="71" t="s">
        <v>51</v>
      </c>
      <c r="I42" s="70">
        <f t="shared" si="1"/>
        <v>0</v>
      </c>
    </row>
    <row r="43" spans="1:9" ht="14.5" x14ac:dyDescent="0.35">
      <c r="A43" s="162" t="s">
        <v>983</v>
      </c>
      <c r="B43" s="163"/>
      <c r="C43" s="163"/>
      <c r="D43" s="163"/>
      <c r="E43" s="164"/>
      <c r="F43" s="70">
        <f>SUM('Stavební rozpočet'!BU12:BU1254)</f>
        <v>0</v>
      </c>
      <c r="G43" s="71" t="s">
        <v>51</v>
      </c>
      <c r="H43" s="71" t="s">
        <v>51</v>
      </c>
      <c r="I43" s="70">
        <f t="shared" si="1"/>
        <v>0</v>
      </c>
    </row>
    <row r="44" spans="1:9" ht="14.5" x14ac:dyDescent="0.35">
      <c r="A44" s="165" t="s">
        <v>984</v>
      </c>
      <c r="B44" s="166"/>
      <c r="C44" s="166"/>
      <c r="D44" s="166"/>
      <c r="E44" s="167"/>
      <c r="F44" s="72">
        <f>SUM('Stavební rozpočet'!BV12:BV1254)</f>
        <v>0</v>
      </c>
      <c r="G44" s="73" t="s">
        <v>51</v>
      </c>
      <c r="H44" s="73" t="s">
        <v>51</v>
      </c>
      <c r="I44" s="72">
        <f t="shared" si="1"/>
        <v>0</v>
      </c>
    </row>
    <row r="45" spans="1:9" ht="14.5" x14ac:dyDescent="0.35">
      <c r="A45" s="168" t="s">
        <v>985</v>
      </c>
      <c r="B45" s="169"/>
      <c r="C45" s="169"/>
      <c r="D45" s="169"/>
      <c r="E45" s="170"/>
      <c r="F45" s="74" t="s">
        <v>51</v>
      </c>
      <c r="G45" s="75" t="s">
        <v>51</v>
      </c>
      <c r="H45" s="75" t="s">
        <v>51</v>
      </c>
      <c r="I45" s="76">
        <f>SUM(I35:I44)</f>
        <v>0</v>
      </c>
    </row>
  </sheetData>
  <sheetProtection password="E512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Miroslav Korecký</cp:lastModifiedBy>
  <dcterms:created xsi:type="dcterms:W3CDTF">2021-06-10T20:06:38Z</dcterms:created>
  <dcterms:modified xsi:type="dcterms:W3CDTF">2025-05-26T07:51:05Z</dcterms:modified>
</cp:coreProperties>
</file>