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Stavební rozpočet" sheetId="1" r:id="rId1"/>
    <sheet name="Krycí list rozpočtu" sheetId="2" r:id="rId2"/>
    <sheet name="VORN" sheetId="3" state="hidden" r:id="rId3"/>
  </sheets>
  <definedNames>
    <definedName name="vorn_sum">VORN!$I$45</definedName>
  </definedNames>
  <calcPr refMode="A1"/>
</workbook>
</file>

<file path=xl/sharedStrings.xml><?xml version="1.0" encoding="utf-8"?>
<sst xmlns="http://schemas.openxmlformats.org/spreadsheetml/2006/main" count="552" uniqueCount="552">
  <si>
    <t>Soupis stavebních prací, dodávek a služeb</t>
  </si>
  <si>
    <t>Název stavby:</t>
  </si>
  <si>
    <t>SOŠ, SOU a ZŠ Třešť – Rekonstrukce kotelny včetně střechy a výměny kotlů</t>
  </si>
  <si>
    <t>Doba výstavby:</t>
  </si>
  <si>
    <t xml:space="preserve"> </t>
  </si>
  <si>
    <t>Objednatel:</t>
  </si>
  <si>
    <t>Kraj Vysočina</t>
  </si>
  <si>
    <t>Druh stavby:</t>
  </si>
  <si>
    <t>Údržba dokončené stavby - udržovací práce</t>
  </si>
  <si>
    <t>Začátek výstavby:</t>
  </si>
  <si>
    <t>Projektant:</t>
  </si>
  <si>
    <t>Ing. Miroslav Korecký</t>
  </si>
  <si>
    <t>Lokalita:</t>
  </si>
  <si>
    <t>objekt kotelny, K Valše 1251/38, Třešť, p. č. 1536/5, k.ú.. Třešť</t>
  </si>
  <si>
    <t>Konec výstavby:</t>
  </si>
  <si>
    <t>Zhotovitel:</t>
  </si>
  <si>
    <t> </t>
  </si>
  <si>
    <t>JKSO:</t>
  </si>
  <si>
    <t>8013959</t>
  </si>
  <si>
    <t>Zpracováno dne:</t>
  </si>
  <si>
    <t>06.06.2025</t>
  </si>
  <si>
    <t>Zpracoval:</t>
  </si>
  <si>
    <t>Č</t>
  </si>
  <si>
    <t>Kód</t>
  </si>
  <si>
    <t>Zkrácený popis / Varianta</t>
  </si>
  <si>
    <t>MJ</t>
  </si>
  <si>
    <t>Množství</t>
  </si>
  <si>
    <t>Cena/MJ</t>
  </si>
  <si>
    <t>Náklady (Kč)</t>
  </si>
  <si>
    <t>Hmotnost (t)</t>
  </si>
  <si>
    <t>Cenová</t>
  </si>
  <si>
    <t>ISWORK</t>
  </si>
  <si>
    <t>GROUPCODE</t>
  </si>
  <si>
    <t>VATTAX</t>
  </si>
  <si>
    <t>Rozměry</t>
  </si>
  <si>
    <t>(Kč)</t>
  </si>
  <si>
    <t>Celkem</t>
  </si>
  <si>
    <t>Celkem/MJ</t>
  </si>
  <si>
    <t>Demont.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</si>
  <si>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</si>
  <si>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</si>
  <si>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</si>
  <si>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</si>
  <si>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</si>
  <si>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</si>
  <si>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</si>
  <si>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</si>
  <si>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</si>
  <si>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</si>
  <si>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</si>
  <si>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</si>
  <si>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</si>
  <si>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</si>
  <si>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Rekonstrukce kotelny – střecha a výměna kotlů</t>
  </si>
  <si>
    <t>63</t>
  </si>
  <si>
    <t>Podlahy a podlahové konstrukce</t>
  </si>
  <si>
    <t>SO 01</t>
  </si>
  <si>
    <t>1</t>
  </si>
  <si>
    <t>632451021R00</t>
  </si>
  <si>
    <t>Vyrovnávací potěr MC 15, v pásu, tl. 20 mm</t>
  </si>
  <si>
    <t>m2</t>
  </si>
  <si>
    <t>RTS I / 2025</t>
  </si>
  <si>
    <t>63_</t>
  </si>
  <si>
    <t>SO 01_6_</t>
  </si>
  <si>
    <t>SO 01_</t>
  </si>
  <si>
    <t>P</t>
  </si>
  <si>
    <t>Varianta:</t>
  </si>
  <si>
    <t>vyrovnání stávající betonové mazaniny po bourání náběhového klínu u atiky</t>
  </si>
  <si>
    <t>30</t>
  </si>
  <si>
    <t>dle D.1.1.05 - detail atiky</t>
  </si>
  <si>
    <t>712</t>
  </si>
  <si>
    <t>Izolace střech (živičné krytiny a foliové systémy)</t>
  </si>
  <si>
    <t>2</t>
  </si>
  <si>
    <t>712300831R00</t>
  </si>
  <si>
    <t>Odstranění povlakové krytiny střech do 10°, 1 vrstva</t>
  </si>
  <si>
    <t>7</t>
  </si>
  <si>
    <t>712_</t>
  </si>
  <si>
    <t>SO 01_71_</t>
  </si>
  <si>
    <t>prořezání a vyřezání stávajících nerovností v asfaltovém souvrství stávající hydroizolace, prořezání boulí</t>
  </si>
  <si>
    <t>24,7*12,65*0,25</t>
  </si>
  <si>
    <t>25% základní plochy střechy</t>
  </si>
  <si>
    <t>3</t>
  </si>
  <si>
    <t>712300833RT3</t>
  </si>
  <si>
    <t>Odstranění povlakové krytiny střech do 10°, 3 vrstvy</t>
  </si>
  <si>
    <t>z ploch jednotlivě nad 20 m2</t>
  </si>
  <si>
    <t>75*(0,50+0,05+0,15)</t>
  </si>
  <si>
    <t>odstranění krytiny z betonového náběhu u atiky, přesah 0,15 m dovnitř</t>
  </si>
  <si>
    <t>4</t>
  </si>
  <si>
    <t>712300834RT3</t>
  </si>
  <si>
    <t>Příplatek za odstranění každé další vrstvy, střechy do 10°, krytina povlaková</t>
  </si>
  <si>
    <t>75*(0,50+0,05+0,15)*2</t>
  </si>
  <si>
    <t>odstranění krytiny z betonového náběhu u atiky, přesah 0,15 m dovnitř, další 2 vrstvy</t>
  </si>
  <si>
    <t>5</t>
  </si>
  <si>
    <t>712311101RZ1</t>
  </si>
  <si>
    <t>Provedení povlakové krytiny střech do 10°, asfaltovým penetračním nátěrem</t>
  </si>
  <si>
    <t>1x nátěr - včetně dodávky asfaltového penetračního nátěru</t>
  </si>
  <si>
    <t>24,7*12,65</t>
  </si>
  <si>
    <t>základní plocha</t>
  </si>
  <si>
    <t>(0,4+0,2)*75</t>
  </si>
  <si>
    <t>vytažení na atiky</t>
  </si>
  <si>
    <t>6</t>
  </si>
  <si>
    <t>712341559RV1</t>
  </si>
  <si>
    <t>Provedení povlakové krytiny střech do 10°, asfaltovými pásy, přitavení celoplošně</t>
  </si>
  <si>
    <t>1 vrstva - včetně dodávky modifikovaného asf. pásu 40 special dekor</t>
  </si>
  <si>
    <t>vytažení na atiku</t>
  </si>
  <si>
    <t>712370010RA0</t>
  </si>
  <si>
    <t>Povlaková krytina střech do 10°, termoplasty, folie kotvená</t>
  </si>
  <si>
    <t>PVC-P folie tl. 1,5 mm, kompletní provedení</t>
  </si>
  <si>
    <t>(0,20-0,05)*75</t>
  </si>
  <si>
    <t>8</t>
  </si>
  <si>
    <t>283483440</t>
  </si>
  <si>
    <t>Manžeta těsnicí otevřená 200</t>
  </si>
  <si>
    <t>kus</t>
  </si>
  <si>
    <t>M</t>
  </si>
  <si>
    <t>SDV/03</t>
  </si>
  <si>
    <t>9</t>
  </si>
  <si>
    <t>283483417</t>
  </si>
  <si>
    <t>Manžeta těsnicí otevřená 60</t>
  </si>
  <si>
    <t>SDV/04</t>
  </si>
  <si>
    <t>10</t>
  </si>
  <si>
    <t>283483412</t>
  </si>
  <si>
    <t>Manžeta těsnicí otevřená 43</t>
  </si>
  <si>
    <t>SDV/05</t>
  </si>
  <si>
    <t>11</t>
  </si>
  <si>
    <t>712391171RZ7</t>
  </si>
  <si>
    <t>Položení podkladní textilie na střechách do 10°</t>
  </si>
  <si>
    <t>1 vrstva - včetně dodávky textilie sklotextilní 120 g/m2</t>
  </si>
  <si>
    <t>12</t>
  </si>
  <si>
    <t>712378006R00</t>
  </si>
  <si>
    <t>Rohová lišta vnější VIPLANYL rš 100 mm</t>
  </si>
  <si>
    <t>m</t>
  </si>
  <si>
    <t>75</t>
  </si>
  <si>
    <t>K/04 - 50x50</t>
  </si>
  <si>
    <t>13</t>
  </si>
  <si>
    <t>712378007R00</t>
  </si>
  <si>
    <t>Rohová lišta vnitřní VIPLANYL rš 100 mm</t>
  </si>
  <si>
    <t>K/03 - 50x50</t>
  </si>
  <si>
    <t>14</t>
  </si>
  <si>
    <t>712378101RT4</t>
  </si>
  <si>
    <t>Komínek odvětrání kanalizace s manžetou  PVC</t>
  </si>
  <si>
    <t>pro DN 125 mm, sanační pro napojení do stávající DK</t>
  </si>
  <si>
    <t>SDV/02</t>
  </si>
  <si>
    <t>15</t>
  </si>
  <si>
    <t>711778088R00</t>
  </si>
  <si>
    <t>Opracování kotevních prostupů, termoplasty</t>
  </si>
  <si>
    <t>kotvy zádržného systému</t>
  </si>
  <si>
    <t>16</t>
  </si>
  <si>
    <t>998712101R00</t>
  </si>
  <si>
    <t>Přesun hmot pro povlakové krytiny, výšky do 6 m</t>
  </si>
  <si>
    <t>t</t>
  </si>
  <si>
    <t>713</t>
  </si>
  <si>
    <t>Izolace tepelné</t>
  </si>
  <si>
    <t>17</t>
  </si>
  <si>
    <t>713141120R00</t>
  </si>
  <si>
    <t>Montáž tepelné izolace střech, lepené bodově (dočasně) PU lepidlem, 1 vrstva</t>
  </si>
  <si>
    <t>713_</t>
  </si>
  <si>
    <t>1. vrstva, základní plocha</t>
  </si>
  <si>
    <t>12,65*1,20+10,5*1,65</t>
  </si>
  <si>
    <t>2. vrstva - podložení spádových desek dodatečnou vrstvou</t>
  </si>
  <si>
    <t>18</t>
  </si>
  <si>
    <t>283757452</t>
  </si>
  <si>
    <t>Deska izolační EPS 100,  tl. 120 mm</t>
  </si>
  <si>
    <t>312,455</t>
  </si>
  <si>
    <t>;ztratné 10%; 31,2455</t>
  </si>
  <si>
    <t>19</t>
  </si>
  <si>
    <t>283757446</t>
  </si>
  <si>
    <t>Deska izolační EPS 100, tl. 60 mm</t>
  </si>
  <si>
    <t>32,505</t>
  </si>
  <si>
    <t>;ztratné 10%; 3,2505</t>
  </si>
  <si>
    <t>20</t>
  </si>
  <si>
    <t>713141711R00</t>
  </si>
  <si>
    <t>Montáž spádových klínů plochých střech, lepených bodově PU lepidlem (dočasně)</t>
  </si>
  <si>
    <t>21</t>
  </si>
  <si>
    <t>28375971</t>
  </si>
  <si>
    <t>Deska spádová EPS 100, spád 1%</t>
  </si>
  <si>
    <t>m3</t>
  </si>
  <si>
    <t>1*1*0,025*(8*2+13+11)</t>
  </si>
  <si>
    <t>A (20-30)</t>
  </si>
  <si>
    <t>1*1*0,035*(16*2+11)</t>
  </si>
  <si>
    <t>B (30-40)</t>
  </si>
  <si>
    <t>1*1*0,045*27*2</t>
  </si>
  <si>
    <t>C (40-50)</t>
  </si>
  <si>
    <t>1*1*0,055*32*2</t>
  </si>
  <si>
    <t>D (50-60)</t>
  </si>
  <si>
    <t>1*1*0,065*(40+25)</t>
  </si>
  <si>
    <t>E (60-70)</t>
  </si>
  <si>
    <t>1*1*0,075*(35+24)</t>
  </si>
  <si>
    <t>F (70-80)</t>
  </si>
  <si>
    <t>22</t>
  </si>
  <si>
    <t>998713101R00</t>
  </si>
  <si>
    <t>Přesun hmot pro izolace tepelné, výšky do 6 m</t>
  </si>
  <si>
    <t>721</t>
  </si>
  <si>
    <t>Vnitřní kanalizace</t>
  </si>
  <si>
    <t>23</t>
  </si>
  <si>
    <t>721231113RT4</t>
  </si>
  <si>
    <t>Vtok střešní v povlakové krytině, zateplená střecha, výška izolace 220 mm</t>
  </si>
  <si>
    <t>721_</t>
  </si>
  <si>
    <t>SO 01_72_</t>
  </si>
  <si>
    <t>průměr 90 mm, sanační vpusť s nástavcem</t>
  </si>
  <si>
    <t>SDV/01</t>
  </si>
  <si>
    <t>Poznámka:</t>
  </si>
  <si>
    <t>Vtok ve střeše s povlakovou krytinou a tepelnou izolací tl. do 220 mm. Položka obsahuje: osazení vpusti, vyplnění prostoru mezi vpustí a stropní konstrukcí tepelně izolačním materiálem, ukotvení vpusti šrouby, //, vytvoření otvoru v tepelné izolaci a zahloubení mělké mísy, osazení těsnicího kroužku do potrubí, osazení nástavce vpusti a jeho případná délková úprava, ukotvení do podkladu, přitavení hydroizolace k manžetě, doplnění manžety pojistnou zálivkovou hmotou, osazení koše. Včetně dodávky materiálu.</t>
  </si>
  <si>
    <t>24</t>
  </si>
  <si>
    <t>721200010RA0</t>
  </si>
  <si>
    <t>Demontáž svislého potrubí litinového</t>
  </si>
  <si>
    <t>0,7</t>
  </si>
  <si>
    <t>demontáž odvětrání kanalizace</t>
  </si>
  <si>
    <t>25</t>
  </si>
  <si>
    <t>721210823R00</t>
  </si>
  <si>
    <t>Demontáž střešní vpusti DN 125 mm</t>
  </si>
  <si>
    <t>stávající vpusti</t>
  </si>
  <si>
    <t>26</t>
  </si>
  <si>
    <t>721200002RA0</t>
  </si>
  <si>
    <t>Kanalizace vnitřní odpadní PP, D 110 x 2,7 mm</t>
  </si>
  <si>
    <t xml:space="preserve">vč. všech tvarovek a přechodů
</t>
  </si>
  <si>
    <t>0,5</t>
  </si>
  <si>
    <t>napojení odvětrání kanalizace</t>
  </si>
  <si>
    <t>27</t>
  </si>
  <si>
    <t>998721101R00</t>
  </si>
  <si>
    <t>Přesun hmot pro vnitřní kanalizaci, výšky do 6 m</t>
  </si>
  <si>
    <t>732</t>
  </si>
  <si>
    <t>Strojovny</t>
  </si>
  <si>
    <t>28</t>
  </si>
  <si>
    <t>732212815R00</t>
  </si>
  <si>
    <t>Demontáž ohříváků zásobníkových stojat.do 1600 l</t>
  </si>
  <si>
    <t>732_</t>
  </si>
  <si>
    <t>SO 01_73_</t>
  </si>
  <si>
    <t xml:space="preserve">vč. odpojení od všech potrubí (studená voda, teplá voda, cirkulace, plyn, odvody kondenzátu, elektro), dle potřeby i demontáž armatur (bude upřesněno)
vč. odpojení od stávajícího koncentrického komínu 200/130 mm</t>
  </si>
  <si>
    <t>stávající kondenzační ohřívače QUANTUM Q7C 120-400C</t>
  </si>
  <si>
    <t>29</t>
  </si>
  <si>
    <t>732213813R00</t>
  </si>
  <si>
    <t>Rozřezání demontovaných ohříváků do 630 l</t>
  </si>
  <si>
    <t>732214813R00</t>
  </si>
  <si>
    <t>Vypuštění vody z ohříváků o obsahu do 630 l</t>
  </si>
  <si>
    <t>31</t>
  </si>
  <si>
    <t>732219345R00</t>
  </si>
  <si>
    <t>Montáž ohříváků vody stojat.PN 1,6/1,0, do 1000 l</t>
  </si>
  <si>
    <t>soubor</t>
  </si>
  <si>
    <t xml:space="preserve">vč. připojení všech potrubí (studená voda, teplá voda, cirkulace, plyn, odvody kondenzátu, elektro), případně zpětná montáž armatur
vč. zpětného provedení tepelných izolací potrubí
vč. zpětného připojení na stávající koncentrický komín 200/130 mm</t>
  </si>
  <si>
    <t>32</t>
  </si>
  <si>
    <t>732M01R</t>
  </si>
  <si>
    <t>Ohřívač kondenzační plynový QUANTUM Q7C-120-400C, dodávka</t>
  </si>
  <si>
    <t>ks</t>
  </si>
  <si>
    <t>vlastní</t>
  </si>
  <si>
    <t xml:space="preserve">Stacionární zásobníkový kondenzační ohřívač vody s intenzivním ohřevem a nuceným odtahem spalin
typ QUANTUM Q7C-120-400C, objem 480 litrů
jmenovitý výkon 100,7 kW (G20)
 jmenovité zatížení (spodní
hodnota) 95 kW, zátěžový profil 3XL
energetická účinnost 93%</t>
  </si>
  <si>
    <t>Dokumentace:</t>
  </si>
  <si>
    <t>D.1.2.4.01</t>
  </si>
  <si>
    <t>33</t>
  </si>
  <si>
    <t>732291913R00</t>
  </si>
  <si>
    <t>Zpětné připojení potrubí studené vody</t>
  </si>
  <si>
    <t>34</t>
  </si>
  <si>
    <t>732291912R00</t>
  </si>
  <si>
    <t>Zpětné připojení potrubí TUV a cirkulace</t>
  </si>
  <si>
    <t>35</t>
  </si>
  <si>
    <t>732291915R00</t>
  </si>
  <si>
    <t>Napuštění výměníků a ohříváků vodou do 1000 l</t>
  </si>
  <si>
    <t>36</t>
  </si>
  <si>
    <t>732890801R00</t>
  </si>
  <si>
    <t>Přemístění vybouraných hmot - strojovny, H do 6 m</t>
  </si>
  <si>
    <t>0,405*2</t>
  </si>
  <si>
    <t>37</t>
  </si>
  <si>
    <t>998732101R00</t>
  </si>
  <si>
    <t>Přesun hmot pro strojovny, výšky do 6 m</t>
  </si>
  <si>
    <t>38</t>
  </si>
  <si>
    <t>043002VRN</t>
  </si>
  <si>
    <t>Zkoušky, uvedení do provozu, výchozí revize</t>
  </si>
  <si>
    <t>Soubor</t>
  </si>
  <si>
    <t>nové ohřívače TUV</t>
  </si>
  <si>
    <t>764</t>
  </si>
  <si>
    <t>Konstrukce klempířské</t>
  </si>
  <si>
    <t>39</t>
  </si>
  <si>
    <t>764430840R00</t>
  </si>
  <si>
    <t>Demontáž oplechování zdí,rš od 330 do 500 mm</t>
  </si>
  <si>
    <t>764_</t>
  </si>
  <si>
    <t>SO 01_76_</t>
  </si>
  <si>
    <t>(25,3+13,25)*2-3,5</t>
  </si>
  <si>
    <t>atika rš420</t>
  </si>
  <si>
    <t>40</t>
  </si>
  <si>
    <t>764430850R00</t>
  </si>
  <si>
    <t>Demontáž oplechování zdí,rš 600 mm</t>
  </si>
  <si>
    <t>3,5</t>
  </si>
  <si>
    <t>atika v návaznosti na komín, rš530</t>
  </si>
  <si>
    <t>41</t>
  </si>
  <si>
    <t>764430010RAD</t>
  </si>
  <si>
    <t>Oplechování zdí z Pz plechu, lakovaný plech tl. 0,55 mm</t>
  </si>
  <si>
    <t>rš 500 mm, odstín RAL</t>
  </si>
  <si>
    <t>74</t>
  </si>
  <si>
    <t>K/01 - atika rš430</t>
  </si>
  <si>
    <t>K/02 - návaznost na komín, rš530</t>
  </si>
  <si>
    <t>42</t>
  </si>
  <si>
    <t>998764101R00</t>
  </si>
  <si>
    <t>Přesun hmot pro klempířské konstr., výšky do 6 m</t>
  </si>
  <si>
    <t>767</t>
  </si>
  <si>
    <t>Konstrukce doplňkové stavební (zámečnické)</t>
  </si>
  <si>
    <t>43</t>
  </si>
  <si>
    <t>767842360RT2</t>
  </si>
  <si>
    <t>Kotvicí bod nerezový dl. 600 mm, do betonové konstrukce min. tl. 80 mm</t>
  </si>
  <si>
    <t>767_</t>
  </si>
  <si>
    <t>na rozpěrné mechanické kotvy</t>
  </si>
  <si>
    <t>KB1, v.600</t>
  </si>
  <si>
    <t>44</t>
  </si>
  <si>
    <t>767842370RT2</t>
  </si>
  <si>
    <t>Kotvicí bod nerezový dl. 700 mm, do betonové konstrukce min. tl. 80 mm</t>
  </si>
  <si>
    <t>KB1, v.700</t>
  </si>
  <si>
    <t>45</t>
  </si>
  <si>
    <t>767R01</t>
  </si>
  <si>
    <t>Zpracování návrhu, úpravy rozmístění kotvícího systému dle vybraného dodavatele</t>
  </si>
  <si>
    <t>46</t>
  </si>
  <si>
    <t>767R02</t>
  </si>
  <si>
    <t>Zpracování průvodní dokumentace záchytného a zádržného systému</t>
  </si>
  <si>
    <t>skutečné provedení</t>
  </si>
  <si>
    <t>47</t>
  </si>
  <si>
    <t>767R03</t>
  </si>
  <si>
    <t>Výchozí revize zádržného systému</t>
  </si>
  <si>
    <t>48</t>
  </si>
  <si>
    <t>767R04</t>
  </si>
  <si>
    <t>Doprava, režie</t>
  </si>
  <si>
    <t>783</t>
  </si>
  <si>
    <t>Nátěry</t>
  </si>
  <si>
    <t>49</t>
  </si>
  <si>
    <t>783224900R00</t>
  </si>
  <si>
    <t>Údržba, nátěr syntetický kov. konstr.1x + 1x email</t>
  </si>
  <si>
    <t>783_</t>
  </si>
  <si>
    <t>SO 01_78_</t>
  </si>
  <si>
    <t>2*2</t>
  </si>
  <si>
    <t>výlezový žebřík</t>
  </si>
  <si>
    <t>784</t>
  </si>
  <si>
    <t>Malby</t>
  </si>
  <si>
    <t>50</t>
  </si>
  <si>
    <t>784118101R00</t>
  </si>
  <si>
    <t>Izolování přípravkem proti výkvětům solí a vápna, k sanaci barevných skvrn po zateklé vodě, 1x</t>
  </si>
  <si>
    <t>784_</t>
  </si>
  <si>
    <t>312,5*0,80*0,1*0,50</t>
  </si>
  <si>
    <t>v ploše 50% opravy maleb</t>
  </si>
  <si>
    <t>51</t>
  </si>
  <si>
    <t>784423921R00</t>
  </si>
  <si>
    <t>Oprava,malba váp.2x,1bar+strop oškrab.míst.do 3,8m</t>
  </si>
  <si>
    <t>312,5*0,80*0,1</t>
  </si>
  <si>
    <t>v ploše do 10% vnitřní plochy objektu</t>
  </si>
  <si>
    <t>96</t>
  </si>
  <si>
    <t>Bourání konstrukcí</t>
  </si>
  <si>
    <t>52</t>
  </si>
  <si>
    <t>965042121RT1</t>
  </si>
  <si>
    <t>Bourání mazanin betonových tl. 10 cm, pl. 1 m2</t>
  </si>
  <si>
    <t>96_</t>
  </si>
  <si>
    <t>SO 01_9_</t>
  </si>
  <si>
    <t>ručně tl. mazaniny 5 - 8 cm</t>
  </si>
  <si>
    <t>0,60*0,60*0,05*2</t>
  </si>
  <si>
    <t>bourání bet. mazaniny u vpusti</t>
  </si>
  <si>
    <t>0,30*0,30*0,05*7</t>
  </si>
  <si>
    <t>bourání pro kotevní body</t>
  </si>
  <si>
    <t>53</t>
  </si>
  <si>
    <t>965042241RT1</t>
  </si>
  <si>
    <t>Bourání mazanin betonových tl. nad 10 cm, nad 4 m2</t>
  </si>
  <si>
    <t>ručně tl. mazaniny 10 - 15 cm</t>
  </si>
  <si>
    <t>(0,33*0,40/2)*75</t>
  </si>
  <si>
    <t>bourání spádových náběhů u atiky</t>
  </si>
  <si>
    <t>54</t>
  </si>
  <si>
    <t>96R01</t>
  </si>
  <si>
    <t>Rozkrytí stávající skladby střešního pláště v místě kotvících bodů, 300x300 mm, včetně zapravení</t>
  </si>
  <si>
    <t>ručně, skladba stávající střechy SCH1</t>
  </si>
  <si>
    <t>v místě kotvících bodů</t>
  </si>
  <si>
    <t>M65</t>
  </si>
  <si>
    <t>Elektroinstalace</t>
  </si>
  <si>
    <t>55</t>
  </si>
  <si>
    <t>650811121R00</t>
  </si>
  <si>
    <t>Demontáž hromosvodové svorky do 2 šroubů</t>
  </si>
  <si>
    <t>M65_</t>
  </si>
  <si>
    <t>56</t>
  </si>
  <si>
    <t>650811153R00</t>
  </si>
  <si>
    <t>Demontáž jímací tyče ze stojanu</t>
  </si>
  <si>
    <t>stávající</t>
  </si>
  <si>
    <t>57</t>
  </si>
  <si>
    <t>650111851R00</t>
  </si>
  <si>
    <t>Přemístění bet. podstavce do výšky 6 m, nošením</t>
  </si>
  <si>
    <t>demontáž</t>
  </si>
  <si>
    <t>zpětná montáž</t>
  </si>
  <si>
    <t>58</t>
  </si>
  <si>
    <t>650811112R00</t>
  </si>
  <si>
    <t>Demontáž vodiče svodového do D 10 mm vč. podpěr</t>
  </si>
  <si>
    <t>12+1+1</t>
  </si>
  <si>
    <t>59</t>
  </si>
  <si>
    <t>650111611R00</t>
  </si>
  <si>
    <t>Montáž svodového vodiče D do 10 mm včetně podpěr</t>
  </si>
  <si>
    <t>okolo atiky</t>
  </si>
  <si>
    <t>9,5</t>
  </si>
  <si>
    <t>příčné jímací vedení</t>
  </si>
  <si>
    <t>připojení jímače v. 4m</t>
  </si>
  <si>
    <t>1*2</t>
  </si>
  <si>
    <t>připojení jímače v. 2m</t>
  </si>
  <si>
    <t>60</t>
  </si>
  <si>
    <t>35444180</t>
  </si>
  <si>
    <t>Drát hromosvodový AlMgSi, průměr 8 mm</t>
  </si>
  <si>
    <t>90</t>
  </si>
  <si>
    <t>;ztratné 5%; 4,5</t>
  </si>
  <si>
    <t>61</t>
  </si>
  <si>
    <t>35441542</t>
  </si>
  <si>
    <t>Podpěra vedení PE se štěrkem, PV 21c na ploché střechy, v. 76 mm</t>
  </si>
  <si>
    <t>74+10</t>
  </si>
  <si>
    <t>rozteč 1,0 m</t>
  </si>
  <si>
    <t>62</t>
  </si>
  <si>
    <t>650111913R00</t>
  </si>
  <si>
    <t>Montáž jímací tyče do 3 m, na stojan</t>
  </si>
  <si>
    <t>650112033R00</t>
  </si>
  <si>
    <t>Ukončení vodiče vně podpůrné trubky jímače</t>
  </si>
  <si>
    <t>připojení jímačů</t>
  </si>
  <si>
    <t>64</t>
  </si>
  <si>
    <t>650111711RT6</t>
  </si>
  <si>
    <t>Montáž hromosvodové svorky do 2 šroubů</t>
  </si>
  <si>
    <t>včetně dodávky svorky SU, SO, SP</t>
  </si>
  <si>
    <t>65</t>
  </si>
  <si>
    <t>65R01</t>
  </si>
  <si>
    <t>Revize hromosvodu</t>
  </si>
  <si>
    <t>h</t>
  </si>
  <si>
    <t>S</t>
  </si>
  <si>
    <t>Přesuny sutí</t>
  </si>
  <si>
    <t>66</t>
  </si>
  <si>
    <t>979012212R00</t>
  </si>
  <si>
    <t>Svislá doprava suti a vybour. hmot na H do 4 m</t>
  </si>
  <si>
    <t>S_</t>
  </si>
  <si>
    <t>10,97</t>
  </si>
  <si>
    <t>beton</t>
  </si>
  <si>
    <t>1,21</t>
  </si>
  <si>
    <t>asf. pásy</t>
  </si>
  <si>
    <t>67</t>
  </si>
  <si>
    <t>979081111RT2</t>
  </si>
  <si>
    <t>Odvoz suti a vybour. hmot na skládku do 1 km</t>
  </si>
  <si>
    <t>kontejnerem 4 t</t>
  </si>
  <si>
    <t>12,18</t>
  </si>
  <si>
    <t>68</t>
  </si>
  <si>
    <t>979081121RT2</t>
  </si>
  <si>
    <t>Příplatek k odvozu za každý další 1 km</t>
  </si>
  <si>
    <t>kontejnerem 4 t, skládka Dačice, vzdálenost 26 km</t>
  </si>
  <si>
    <t>12,18*25</t>
  </si>
  <si>
    <t>69</t>
  </si>
  <si>
    <t>979095311R00</t>
  </si>
  <si>
    <t>Naložení a složení vybouraných hmot/konstrukcí</t>
  </si>
  <si>
    <t>suť</t>
  </si>
  <si>
    <t>0,18+0,09</t>
  </si>
  <si>
    <t>vyb. hmoty</t>
  </si>
  <si>
    <t>70</t>
  </si>
  <si>
    <t>979084413R00</t>
  </si>
  <si>
    <t>Vodorovná doprava vybouraných hmot do 1 km</t>
  </si>
  <si>
    <t>odvoz - výkup kovů Třešť</t>
  </si>
  <si>
    <t>0,18</t>
  </si>
  <si>
    <t>plechy</t>
  </si>
  <si>
    <t>0,09</t>
  </si>
  <si>
    <t>litina</t>
  </si>
  <si>
    <t>71</t>
  </si>
  <si>
    <t>979990107R00</t>
  </si>
  <si>
    <t>Poplatek za uložení suti - směs betonu, cihel, dřeva, skupina odpadu 170904</t>
  </si>
  <si>
    <t>72</t>
  </si>
  <si>
    <t>979951121R00</t>
  </si>
  <si>
    <t>Výkup kovů - litina, velikost do 40 x 40 cm</t>
  </si>
  <si>
    <t>73</t>
  </si>
  <si>
    <t>979951161R00</t>
  </si>
  <si>
    <t>Výkup kovů - zinek, plechy</t>
  </si>
  <si>
    <t>VORN</t>
  </si>
  <si>
    <t>Vedlejší a ostatní rozpočtové náklady</t>
  </si>
  <si>
    <t>03VRN</t>
  </si>
  <si>
    <t>Zařízení staveniště</t>
  </si>
  <si>
    <t>031002VRN</t>
  </si>
  <si>
    <t>Přípravné práce</t>
  </si>
  <si>
    <t>99</t>
  </si>
  <si>
    <t>03VRN_</t>
  </si>
  <si>
    <t>SO 01_Â _</t>
  </si>
  <si>
    <t>prověření bourání náběhu z betonové mazaniny</t>
  </si>
  <si>
    <t>030001VRN</t>
  </si>
  <si>
    <t>76</t>
  </si>
  <si>
    <t>039002VRN</t>
  </si>
  <si>
    <t>Odstranění zařízení staveniště</t>
  </si>
  <si>
    <t>77</t>
  </si>
  <si>
    <t>034002VRN</t>
  </si>
  <si>
    <t>Zabezpečení staveniště</t>
  </si>
  <si>
    <t xml:space="preserve">Při provádění prací v souvislosti s úpravou střešní konstrukce – bude provedeno  bezpečné zajištění pod místem práce ve výšce a v jeho okolí dle Nařízení vlády č. 362/2005  Sb.  –  vymezení „ohroženého prostoru“ (prostor nad kterým se pracuje a u něhož hrozí riziko pádu osob nebo předmětů), který je min. 1,5 m od volného okraje lešení při práci ve výšce do 10 m. Šířka ohroženého prostoru zvětšuje o o 1 m na všechny strany od půdorysného profilu vertikálně dopravovaného břemene v místech dopravy materiálu.
- Ohrožený prostor pod místem práce ve výškách bude zajištěn mobilním oplocením výšky min 1,8m.  
- Vstup do kotelny bude po dobu stavby v daném úseku kryty ochrannou stříškou (např. z KCE lešení) o šířce 1,5 m a délce minimálně 1,5 m od líce lešení, nebo vnějšího líce obvodové zdi kotelny  –  ohrožený prostor. Pokud  budou  nad  vstupem  do  kotelny domu zdvihaná těžká břemena, je nutno tento vstup dočasně uzavřít –  provedeno odpovědným pracovníkem firmy – střežením. 
- Střežení ohroženého prostoru při použití zdvihacích mechanismů (mobilní jeřáby, plošiny, lávky, vrátky apod.) v době jejich pracovního nasazení a provozu
Před zahájením prací na střeše budou prvotně namontovány kotevní body a až po zprovoznění budou pokračovat práce na střeše.</t>
  </si>
  <si>
    <t>F. Plán BOZP - Přípravná fáze</t>
  </si>
  <si>
    <t>04VRN</t>
  </si>
  <si>
    <t>Inženýrské činnosti</t>
  </si>
  <si>
    <t>78</t>
  </si>
  <si>
    <t>Zkoušky</t>
  </si>
  <si>
    <t>04VRN_</t>
  </si>
  <si>
    <t>výtažné zkoušky kotvení hydroizolace (s opakováním, 5 míst)</t>
  </si>
  <si>
    <t>09VRN</t>
  </si>
  <si>
    <t>Ostatní náklady</t>
  </si>
  <si>
    <t>79</t>
  </si>
  <si>
    <t>090001VRN</t>
  </si>
  <si>
    <t>hod</t>
  </si>
  <si>
    <t>09VRN_</t>
  </si>
  <si>
    <t>jinde nespecifikované práce (drobné opravy a nespecifikovaná údržba)</t>
  </si>
  <si>
    <t>hodinová sazba, kvalifikovaný pracovník</t>
  </si>
  <si>
    <t>Krycí list</t>
  </si>
  <si>
    <t>IČO/DIČ:</t>
  </si>
  <si>
    <t>70890749/CZ70890749</t>
  </si>
  <si>
    <t>70672156/CZ7908021231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</si>
  <si>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</si>
  <si>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</si>
  <si>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</si>
  <si>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</si>
  <si>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</si>
  <si>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</si>
  <si>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</si>
  <si>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</si>
  <si>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</si>
  <si>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</si>
  <si>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</si>
  <si>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</si>
  <si>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Montáž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</si>
  <si>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</si>
  <si>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</si>
  <si>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</si>
  <si>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</si>
  <si>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</si>
  <si>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</si>
  <si>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</si>
  <si>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</si>
  <si>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</si>
  <si>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Ostatní materiál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</si>
  <si>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</si>
  <si>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</si>
  <si>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</si>
  <si>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</si>
  <si>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</si>
  <si>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</si>
  <si>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</si>
  <si>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</si>
  <si>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</si>
  <si>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</si>
  <si>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</si>
  <si>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</si>
  <si>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</si>
  <si>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</si>
  <si>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</si>
  <si>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</si>
  <si>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</si>
  <si>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</si>
  <si>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</si>
  <si>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</si>
  <si>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</si>
  <si>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</si>
  <si>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</si>
  <si>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</si>
  <si>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</si>
  <si>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</si>
  <si>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</si>
  <si>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Vedlejší a ostatní rozpočtové náklady VORN</t>
  </si>
  <si>
    <t>Ostatní rozpočtové náklady (VORN)</t>
  </si>
  <si>
    <t>Průzkumy, geodetické a projektové práce</t>
  </si>
  <si>
    <t>Příprava staveniště</t>
  </si>
  <si>
    <t>Finanční náklady</t>
  </si>
  <si>
    <t>Náklady na pracovníky</t>
  </si>
  <si>
    <t>Vlastní VORN</t>
  </si>
  <si>
    <t>Celkem VORN</t>
  </si>
</sst>
</file>

<file path=xl/styles.xml><?xml version="1.0" encoding="utf-8"?>
<styleSheet xmlns="http://schemas.openxmlformats.org/spreadsheetml/2006/main">
  <numFmts count="0"/>
  <fonts count="18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  <b/>
    </font>
    <font>
      <color rgb="FF000000"/>
      <sz val="10"/>
      <name val="Arial"/>
      <charset val="238"/>
    </font>
    <font>
      <color rgb="FF800000"/>
      <sz val="10"/>
      <name val="Arial"/>
      <charset val="238"/>
    </font>
    <font>
      <color rgb="FF800000"/>
      <sz val="10"/>
      <name val="Arial"/>
      <charset val="238"/>
      <b/>
    </font>
    <font>
      <color rgb="FF800080"/>
      <sz val="10"/>
      <name val="Arial"/>
      <charset val="238"/>
      <i/>
    </font>
    <font>
      <color rgb="FF000000"/>
      <sz val="10"/>
      <name val="Arial"/>
      <charset val="238"/>
      <i/>
    </font>
    <font>
      <color rgb="FF0000FF"/>
      <sz val="10"/>
      <name val="Arial"/>
      <charset val="238"/>
      <i/>
    </font>
    <font>
      <color rgb="FF0000FF"/>
      <sz val="10"/>
      <name val="Arial"/>
      <charset val="238"/>
    </font>
    <font>
      <color rgb="FF008000"/>
      <sz val="10"/>
      <name val="Arial"/>
      <charset val="238"/>
      <i/>
    </font>
    <font>
      <color rgb="FF800000"/>
      <sz val="10"/>
      <name val="Arial"/>
      <charset val="238"/>
      <i/>
    </font>
    <font>
      <color rgb="FF000000"/>
      <sz val="8"/>
      <name val="Arial"/>
      <charset val="238"/>
      <i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EAEAEA"/>
        <bgColor rgb="FFEAEAEA"/>
      </patternFill>
    </fill>
    <fill>
      <patternFill patternType="solid">
        <fgColor rgb="FFCCFFFF"/>
        <bgColor rgb="FFCCFFFF"/>
      </patternFill>
    </fill>
  </fills>
  <borders count="7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borderId="0" fillId="0" fontId="0" numFmtId="0"/>
  </cellStyleXfs>
  <cellXfs count="178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1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1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24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4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4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4" fontId="5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0" fillId="4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5" fontId="4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0" fillId="4" fontId="5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4" fontId="5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4" fontId="5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5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9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9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9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9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9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10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1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1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11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3" fontId="0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4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1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2" fontId="14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1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1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2" fontId="14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1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1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5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1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6" fillId="0" fontId="1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2" fontId="1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2" fontId="1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2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1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1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16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16" numFmtId="0" xfId="0">
      <alignment horizontal="righ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638175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8175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638175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8175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638175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8175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228"/>
  <sheetViews>
    <sheetView workbookViewId="0" tabSelected="true" showZeros="true" showFormulas="false" showGridLines="true" showRowColHeaders="true">
      <pane topLeftCell="A12" state="frozen" activePane="bottomLeft" ySplit="11"/>
      <selection pane="bottomLeft" sqref="A228:L228" activeCell="A228"/>
    </sheetView>
  </sheetViews>
  <sheetFormatPr defaultColWidth="12.140625" customHeight="true" defaultRowHeight="15"/>
  <cols>
    <col max="1" min="1" style="0" width="3.140625" customWidth="true"/>
    <col max="2" min="2" style="0" width="17.85546875" customWidth="true"/>
    <col max="3" min="3" style="0" width="42.85546875" customWidth="true"/>
    <col max="4" min="4" style="0" width="35.7109375" customWidth="true"/>
    <col max="5" min="5" style="0" width="9.85546875" customWidth="true"/>
    <col max="6" min="6" style="0" width="12.85546875" customWidth="true"/>
    <col max="7" min="7" style="0" width="12" customWidth="true"/>
    <col max="8" min="8" style="0" width="15.7109375" customWidth="true"/>
    <col max="11" min="9" style="0" width="11.7109375" customWidth="true"/>
    <col max="12" min="12" style="0" width="16.99609375" customWidth="true"/>
    <col max="75" min="25" style="0" width="12.140625" hidden="true"/>
    <col max="76" min="76" style="0" width="78.5703125" customWidth="true" hidden="true"/>
    <col max="78" min="77" style="0" width="12.140625" hidden="true"/>
  </cols>
  <sheetData>
    <row r="1" customHeight="true" ht="54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AS1" s="2">
        <f>SUM(AJ1:AJ2)</f>
      </c>
      <c r="AT1" s="2">
        <f>SUM(AK1:AK2)</f>
      </c>
      <c r="AU1" s="2">
        <f>SUM(AL1:AL2)</f>
      </c>
    </row>
    <row r="2">
      <c r="A2" s="3" t="s">
        <v>1</v>
      </c>
      <c r="B2" s="4"/>
      <c r="C2" s="5" t="s">
        <v>2</v>
      </c>
      <c r="D2" s="6"/>
      <c r="E2" s="4" t="s">
        <v>3</v>
      </c>
      <c r="F2" s="4"/>
      <c r="G2" s="7" t="s">
        <v>4</v>
      </c>
      <c r="H2" s="8" t="s">
        <v>5</v>
      </c>
      <c r="I2" s="8" t="s">
        <v>6</v>
      </c>
      <c r="J2" s="4"/>
      <c r="K2" s="4"/>
      <c r="L2" s="9"/>
    </row>
    <row r="3">
      <c r="A3" s="10"/>
      <c r="B3" s="11"/>
      <c r="C3" s="12"/>
      <c r="D3" s="12"/>
      <c r="E3" s="11"/>
      <c r="F3" s="11"/>
      <c r="G3" s="13"/>
      <c r="H3" s="11"/>
      <c r="I3" s="11"/>
      <c r="J3" s="11"/>
      <c r="K3" s="11"/>
      <c r="L3" s="14"/>
    </row>
    <row r="4">
      <c r="A4" s="15" t="s">
        <v>7</v>
      </c>
      <c r="B4" s="11"/>
      <c r="C4" s="16" t="s">
        <v>8</v>
      </c>
      <c r="D4" s="11"/>
      <c r="E4" s="11" t="s">
        <v>9</v>
      </c>
      <c r="F4" s="11"/>
      <c r="G4" s="13" t="s">
        <v>4</v>
      </c>
      <c r="H4" s="16" t="s">
        <v>10</v>
      </c>
      <c r="I4" s="16" t="s">
        <v>11</v>
      </c>
      <c r="J4" s="11"/>
      <c r="K4" s="11"/>
      <c r="L4" s="14"/>
    </row>
    <row r="5">
      <c r="A5" s="10"/>
      <c r="B5" s="11"/>
      <c r="C5" s="11"/>
      <c r="D5" s="11"/>
      <c r="E5" s="11"/>
      <c r="F5" s="11"/>
      <c r="G5" s="13"/>
      <c r="H5" s="11"/>
      <c r="I5" s="11"/>
      <c r="J5" s="11"/>
      <c r="K5" s="11"/>
      <c r="L5" s="14"/>
    </row>
    <row r="6">
      <c r="A6" s="15" t="s">
        <v>12</v>
      </c>
      <c r="B6" s="11"/>
      <c r="C6" s="16" t="s">
        <v>13</v>
      </c>
      <c r="D6" s="11"/>
      <c r="E6" s="11" t="s">
        <v>14</v>
      </c>
      <c r="F6" s="11"/>
      <c r="G6" s="13" t="s">
        <v>4</v>
      </c>
      <c r="H6" s="16" t="s">
        <v>15</v>
      </c>
      <c r="I6" s="13" t="s">
        <v>16</v>
      </c>
      <c r="J6" s="13"/>
      <c r="K6" s="13"/>
      <c r="L6" s="17"/>
    </row>
    <row r="7">
      <c r="A7" s="10"/>
      <c r="B7" s="11"/>
      <c r="C7" s="11"/>
      <c r="D7" s="11"/>
      <c r="E7" s="11"/>
      <c r="F7" s="11"/>
      <c r="G7" s="13"/>
      <c r="H7" s="11"/>
      <c r="I7" s="13"/>
      <c r="J7" s="13"/>
      <c r="K7" s="13"/>
      <c r="L7" s="17"/>
    </row>
    <row r="8">
      <c r="A8" s="15" t="s">
        <v>17</v>
      </c>
      <c r="B8" s="11"/>
      <c r="C8" s="16" t="s">
        <v>18</v>
      </c>
      <c r="D8" s="11"/>
      <c r="E8" s="11" t="s">
        <v>19</v>
      </c>
      <c r="F8" s="11"/>
      <c r="G8" s="13" t="s">
        <v>20</v>
      </c>
      <c r="H8" s="16" t="s">
        <v>21</v>
      </c>
      <c r="I8" s="13" t="s">
        <v>16</v>
      </c>
      <c r="J8" s="13"/>
      <c r="K8" s="13"/>
      <c r="L8" s="17"/>
    </row>
    <row r="9">
      <c r="A9" s="18"/>
      <c r="B9" s="19"/>
      <c r="C9" s="19"/>
      <c r="D9" s="19"/>
      <c r="E9" s="19"/>
      <c r="F9" s="19"/>
      <c r="G9" s="20"/>
      <c r="H9" s="19"/>
      <c r="I9" s="20"/>
      <c r="J9" s="20"/>
      <c r="K9" s="20"/>
      <c r="L9" s="21"/>
    </row>
    <row r="10">
      <c r="A10" s="22" t="s">
        <v>22</v>
      </c>
      <c r="B10" s="23" t="s">
        <v>23</v>
      </c>
      <c r="C10" s="24" t="s">
        <v>24</v>
      </c>
      <c r="D10" s="25"/>
      <c r="E10" s="23" t="s">
        <v>25</v>
      </c>
      <c r="F10" s="26" t="s">
        <v>26</v>
      </c>
      <c r="G10" s="27" t="s">
        <v>27</v>
      </c>
      <c r="H10" s="28" t="s">
        <v>28</v>
      </c>
      <c r="I10" s="29" t="s">
        <v>29</v>
      </c>
      <c r="J10" s="30"/>
      <c r="K10" s="31"/>
      <c r="L10" s="32" t="s">
        <v>30</v>
      </c>
      <c r="BK10" s="33" t="s">
        <v>31</v>
      </c>
      <c r="BL10" s="34" t="s">
        <v>32</v>
      </c>
      <c r="BW10" s="34" t="s">
        <v>33</v>
      </c>
    </row>
    <row r="11">
      <c r="A11" s="35" t="s">
        <v>4</v>
      </c>
      <c r="B11" s="36" t="s">
        <v>4</v>
      </c>
      <c r="C11" s="37" t="s">
        <v>34</v>
      </c>
      <c r="D11" s="38"/>
      <c r="E11" s="36" t="s">
        <v>4</v>
      </c>
      <c r="F11" s="36" t="s">
        <v>4</v>
      </c>
      <c r="G11" s="39" t="s">
        <v>35</v>
      </c>
      <c r="H11" s="40" t="s">
        <v>36</v>
      </c>
      <c r="I11" s="41" t="s">
        <v>37</v>
      </c>
      <c r="J11" s="42" t="s">
        <v>38</v>
      </c>
      <c r="K11" s="43" t="s">
        <v>36</v>
      </c>
      <c r="L11" s="44" t="s">
        <v>39</v>
      </c>
      <c r="Z11" s="33" t="s">
        <v>40</v>
      </c>
      <c r="AA11" s="33" t="s">
        <v>41</v>
      </c>
      <c r="AB11" s="33" t="s">
        <v>42</v>
      </c>
      <c r="AC11" s="33" t="s">
        <v>43</v>
      </c>
      <c r="AD11" s="33" t="s">
        <v>44</v>
      </c>
      <c r="AE11" s="33" t="s">
        <v>45</v>
      </c>
      <c r="AF11" s="33" t="s">
        <v>46</v>
      </c>
      <c r="AG11" s="33" t="s">
        <v>47</v>
      </c>
      <c r="AH11" s="33" t="s">
        <v>48</v>
      </c>
      <c r="BH11" s="33" t="s">
        <v>49</v>
      </c>
      <c r="BI11" s="33" t="s">
        <v>50</v>
      </c>
      <c r="BJ11" s="33" t="s">
        <v>51</v>
      </c>
    </row>
    <row r="12">
      <c r="A12" s="45" t="s">
        <v>52</v>
      </c>
      <c r="B12" s="46" t="s">
        <v>52</v>
      </c>
      <c r="C12" s="47" t="s">
        <v>53</v>
      </c>
      <c r="D12" s="46"/>
      <c r="E12" s="48" t="s">
        <v>4</v>
      </c>
      <c r="F12" s="48" t="s">
        <v>4</v>
      </c>
      <c r="G12" s="49" t="s">
        <v>4</v>
      </c>
      <c r="H12" s="50">
        <f>H13+H17+H59+H79+H92+H118+H128+H140+H143+H148+H159+H187+H211+H219+H222</f>
      </c>
      <c r="I12" s="51" t="s">
        <v>52</v>
      </c>
      <c r="J12" s="51" t="s">
        <v>52</v>
      </c>
      <c r="K12" s="50">
        <f>K13+K17+K59+K79+K92+K118+K128+K140+K143+K148+K159+K187+K211+K219+K222</f>
      </c>
      <c r="L12" s="52" t="s">
        <v>52</v>
      </c>
    </row>
    <row r="13">
      <c r="A13" s="53" t="s">
        <v>52</v>
      </c>
      <c r="B13" s="54" t="s">
        <v>54</v>
      </c>
      <c r="C13" s="55" t="s">
        <v>55</v>
      </c>
      <c r="D13" s="54"/>
      <c r="E13" s="56" t="s">
        <v>4</v>
      </c>
      <c r="F13" s="56" t="s">
        <v>4</v>
      </c>
      <c r="G13" s="57" t="s">
        <v>4</v>
      </c>
      <c r="H13" s="2">
        <f>SUM(H14:H14)</f>
      </c>
      <c r="I13" s="33" t="s">
        <v>52</v>
      </c>
      <c r="J13" s="33" t="s">
        <v>52</v>
      </c>
      <c r="K13" s="2">
        <f>SUM(K14:K14)</f>
      </c>
      <c r="L13" s="58" t="s">
        <v>52</v>
      </c>
      <c r="AI13" s="33" t="s">
        <v>56</v>
      </c>
      <c r="AS13" s="2">
        <f>SUM(AJ14:AJ14)</f>
      </c>
      <c r="AT13" s="2">
        <f>SUM(AK14:AK14)</f>
      </c>
      <c r="AU13" s="2">
        <f>SUM(AL14:AL14)</f>
      </c>
    </row>
    <row r="14">
      <c r="A14" s="10" t="s">
        <v>57</v>
      </c>
      <c r="B14" s="11" t="s">
        <v>58</v>
      </c>
      <c r="C14" s="16" t="s">
        <v>59</v>
      </c>
      <c r="D14" s="11"/>
      <c r="E14" s="11" t="s">
        <v>60</v>
      </c>
      <c r="F14" s="59" t="n">
        <v>30</v>
      </c>
      <c r="G14" s="60" t="n">
        <v>0</v>
      </c>
      <c r="H14" s="59">
        <f>ROUND(F14*G14,2)</f>
      </c>
      <c r="I14" s="59" t="n">
        <v>0.04984</v>
      </c>
      <c r="J14" s="59" t="n">
        <v>0</v>
      </c>
      <c r="K14" s="59">
        <f>F14*I14</f>
      </c>
      <c r="L14" s="61" t="s">
        <v>61</v>
      </c>
      <c r="Z14" s="59">
        <f>ROUND(IF(AQ14="5",BJ14,0),2)</f>
      </c>
      <c r="AB14" s="59">
        <f>ROUND(IF(AQ14="1",BH14,0),2)</f>
      </c>
      <c r="AC14" s="59">
        <f>ROUND(IF(AQ14="1",BI14,0),2)</f>
      </c>
      <c r="AD14" s="59">
        <f>ROUND(IF(AQ14="7",BH14,0),2)</f>
      </c>
      <c r="AE14" s="59">
        <f>ROUND(IF(AQ14="7",BI14,0),2)</f>
      </c>
      <c r="AF14" s="59">
        <f>ROUND(IF(AQ14="2",BH14,0),2)</f>
      </c>
      <c r="AG14" s="59">
        <f>ROUND(IF(AQ14="2",BI14,0),2)</f>
      </c>
      <c r="AH14" s="59">
        <f>ROUND(IF(AQ14="0",BJ14,0),2)</f>
      </c>
      <c r="AI14" s="33" t="s">
        <v>56</v>
      </c>
      <c r="AJ14" s="59">
        <f>IF(AN14=0,H14,0)</f>
      </c>
      <c r="AK14" s="59">
        <f>IF(AN14=12,H14,0)</f>
      </c>
      <c r="AL14" s="59">
        <f>IF(AN14=21,H14,0)</f>
      </c>
      <c r="AN14" s="59" t="n">
        <v>21</v>
      </c>
      <c r="AO14" s="59">
        <f>G14*0.225868852</f>
      </c>
      <c r="AP14" s="59">
        <f>G14*(1-0.225868852)</f>
      </c>
      <c r="AQ14" s="62" t="s">
        <v>57</v>
      </c>
      <c r="AV14" s="59">
        <f>ROUND(AW14+AX14,2)</f>
      </c>
      <c r="AW14" s="59">
        <f>ROUND(F14*AO14,2)</f>
      </c>
      <c r="AX14" s="59">
        <f>ROUND(F14*AP14,2)</f>
      </c>
      <c r="AY14" s="62" t="s">
        <v>62</v>
      </c>
      <c r="AZ14" s="62" t="s">
        <v>63</v>
      </c>
      <c r="BA14" s="33" t="s">
        <v>64</v>
      </c>
      <c r="BC14" s="59">
        <f>AW14+AX14</f>
      </c>
      <c r="BD14" s="59">
        <f>G14/(100-BE14)*100</f>
      </c>
      <c r="BE14" s="59" t="n">
        <v>0</v>
      </c>
      <c r="BF14" s="59">
        <f>K14</f>
      </c>
      <c r="BH14" s="59">
        <f>F14*AO14</f>
      </c>
      <c r="BI14" s="59">
        <f>F14*AP14</f>
      </c>
      <c r="BJ14" s="59">
        <f>F14*G14</f>
      </c>
      <c r="BK14" s="62" t="s">
        <v>65</v>
      </c>
      <c r="BL14" s="59" t="n">
        <v>63</v>
      </c>
      <c r="BW14" s="59" t="n">
        <v>21</v>
      </c>
      <c r="BX14" s="16" t="s">
        <v>59</v>
      </c>
    </row>
    <row r="15" customHeight="true" ht="13.5">
      <c r="A15" s="63"/>
      <c r="B15" s="64" t="s">
        <v>66</v>
      </c>
      <c r="C15" s="65" t="s">
        <v>67</v>
      </c>
      <c r="D15" s="66"/>
      <c r="E15" s="66"/>
      <c r="F15" s="66"/>
      <c r="G15" s="67"/>
      <c r="H15" s="66"/>
      <c r="I15" s="66"/>
      <c r="J15" s="66"/>
      <c r="K15" s="66"/>
      <c r="L15" s="68"/>
    </row>
    <row r="16">
      <c r="A16" s="63"/>
      <c r="C16" s="69" t="s">
        <v>68</v>
      </c>
      <c r="D16" s="66" t="s">
        <v>69</v>
      </c>
      <c r="F16" s="70" t="n">
        <v>30</v>
      </c>
      <c r="L16" s="71"/>
    </row>
    <row r="17">
      <c r="A17" s="53" t="s">
        <v>52</v>
      </c>
      <c r="B17" s="54" t="s">
        <v>70</v>
      </c>
      <c r="C17" s="55" t="s">
        <v>71</v>
      </c>
      <c r="D17" s="54"/>
      <c r="E17" s="56" t="s">
        <v>4</v>
      </c>
      <c r="F17" s="56" t="s">
        <v>4</v>
      </c>
      <c r="G17" s="57" t="s">
        <v>4</v>
      </c>
      <c r="H17" s="2">
        <f>SUM(H18:H58)</f>
      </c>
      <c r="I17" s="33" t="s">
        <v>52</v>
      </c>
      <c r="J17" s="33" t="s">
        <v>52</v>
      </c>
      <c r="K17" s="2">
        <f>SUM(K18:K58)</f>
      </c>
      <c r="L17" s="58" t="s">
        <v>52</v>
      </c>
      <c r="AI17" s="33" t="s">
        <v>56</v>
      </c>
      <c r="AS17" s="2">
        <f>SUM(AJ18:AJ58)</f>
      </c>
      <c r="AT17" s="2">
        <f>SUM(AK18:AK58)</f>
      </c>
      <c r="AU17" s="2">
        <f>SUM(AL18:AL58)</f>
      </c>
    </row>
    <row r="18">
      <c r="A18" s="10" t="s">
        <v>72</v>
      </c>
      <c r="B18" s="11" t="s">
        <v>73</v>
      </c>
      <c r="C18" s="16" t="s">
        <v>74</v>
      </c>
      <c r="D18" s="11"/>
      <c r="E18" s="11" t="s">
        <v>60</v>
      </c>
      <c r="F18" s="59" t="n">
        <v>78.114</v>
      </c>
      <c r="G18" s="60" t="n">
        <v>0</v>
      </c>
      <c r="H18" s="59">
        <f>ROUND(F18*G18,2)</f>
      </c>
      <c r="I18" s="59" t="n">
        <v>0.006</v>
      </c>
      <c r="J18" s="59" t="n">
        <v>0.006</v>
      </c>
      <c r="K18" s="59">
        <f>F18*I18</f>
      </c>
      <c r="L18" s="61" t="s">
        <v>61</v>
      </c>
      <c r="Z18" s="59">
        <f>ROUND(IF(AQ18="5",BJ18,0),2)</f>
      </c>
      <c r="AB18" s="59">
        <f>ROUND(IF(AQ18="1",BH18,0),2)</f>
      </c>
      <c r="AC18" s="59">
        <f>ROUND(IF(AQ18="1",BI18,0),2)</f>
      </c>
      <c r="AD18" s="59">
        <f>ROUND(IF(AQ18="7",BH18,0),2)</f>
      </c>
      <c r="AE18" s="59">
        <f>ROUND(IF(AQ18="7",BI18,0),2)</f>
      </c>
      <c r="AF18" s="59">
        <f>ROUND(IF(AQ18="2",BH18,0),2)</f>
      </c>
      <c r="AG18" s="59">
        <f>ROUND(IF(AQ18="2",BI18,0),2)</f>
      </c>
      <c r="AH18" s="59">
        <f>ROUND(IF(AQ18="0",BJ18,0),2)</f>
      </c>
      <c r="AI18" s="33" t="s">
        <v>56</v>
      </c>
      <c r="AJ18" s="59">
        <f>IF(AN18=0,H18,0)</f>
      </c>
      <c r="AK18" s="59">
        <f>IF(AN18=12,H18,0)</f>
      </c>
      <c r="AL18" s="59">
        <f>IF(AN18=21,H18,0)</f>
      </c>
      <c r="AN18" s="59" t="n">
        <v>21</v>
      </c>
      <c r="AO18" s="59">
        <f>G18*0</f>
      </c>
      <c r="AP18" s="59">
        <f>G18*(1-0)</f>
      </c>
      <c r="AQ18" s="62" t="s">
        <v>75</v>
      </c>
      <c r="AV18" s="59">
        <f>ROUND(AW18+AX18,2)</f>
      </c>
      <c r="AW18" s="59">
        <f>ROUND(F18*AO18,2)</f>
      </c>
      <c r="AX18" s="59">
        <f>ROUND(F18*AP18,2)</f>
      </c>
      <c r="AY18" s="62" t="s">
        <v>76</v>
      </c>
      <c r="AZ18" s="62" t="s">
        <v>77</v>
      </c>
      <c r="BA18" s="33" t="s">
        <v>64</v>
      </c>
      <c r="BC18" s="59">
        <f>AW18+AX18</f>
      </c>
      <c r="BD18" s="59">
        <f>G18/(100-BE18)*100</f>
      </c>
      <c r="BE18" s="59" t="n">
        <v>0</v>
      </c>
      <c r="BF18" s="59">
        <f>K18</f>
      </c>
      <c r="BH18" s="59">
        <f>F18*AO18</f>
      </c>
      <c r="BI18" s="59">
        <f>F18*AP18</f>
      </c>
      <c r="BJ18" s="59">
        <f>F18*G18</f>
      </c>
      <c r="BK18" s="62" t="s">
        <v>65</v>
      </c>
      <c r="BL18" s="59" t="n">
        <v>712</v>
      </c>
      <c r="BW18" s="59" t="n">
        <v>21</v>
      </c>
      <c r="BX18" s="16" t="s">
        <v>74</v>
      </c>
    </row>
    <row r="19" customHeight="true" ht="13.5">
      <c r="A19" s="63"/>
      <c r="B19" s="64" t="s">
        <v>66</v>
      </c>
      <c r="C19" s="65" t="s">
        <v>78</v>
      </c>
      <c r="D19" s="66"/>
      <c r="E19" s="66"/>
      <c r="F19" s="66"/>
      <c r="G19" s="67"/>
      <c r="H19" s="66"/>
      <c r="I19" s="66"/>
      <c r="J19" s="66"/>
      <c r="K19" s="66"/>
      <c r="L19" s="68"/>
    </row>
    <row r="20">
      <c r="A20" s="63"/>
      <c r="C20" s="69" t="s">
        <v>79</v>
      </c>
      <c r="D20" s="66" t="s">
        <v>80</v>
      </c>
      <c r="F20" s="70" t="n">
        <v>78.114</v>
      </c>
      <c r="L20" s="71"/>
    </row>
    <row r="21">
      <c r="A21" s="10" t="s">
        <v>81</v>
      </c>
      <c r="B21" s="11" t="s">
        <v>82</v>
      </c>
      <c r="C21" s="16" t="s">
        <v>83</v>
      </c>
      <c r="D21" s="11"/>
      <c r="E21" s="11" t="s">
        <v>60</v>
      </c>
      <c r="F21" s="59" t="n">
        <v>52.5</v>
      </c>
      <c r="G21" s="60" t="n">
        <v>0</v>
      </c>
      <c r="H21" s="59">
        <f>ROUND(F21*G21,2)</f>
      </c>
      <c r="I21" s="59" t="n">
        <v>0.014</v>
      </c>
      <c r="J21" s="59" t="n">
        <v>0.014</v>
      </c>
      <c r="K21" s="59">
        <f>F21*I21</f>
      </c>
      <c r="L21" s="61" t="s">
        <v>61</v>
      </c>
      <c r="Z21" s="59">
        <f>ROUND(IF(AQ21="5",BJ21,0),2)</f>
      </c>
      <c r="AB21" s="59">
        <f>ROUND(IF(AQ21="1",BH21,0),2)</f>
      </c>
      <c r="AC21" s="59">
        <f>ROUND(IF(AQ21="1",BI21,0),2)</f>
      </c>
      <c r="AD21" s="59">
        <f>ROUND(IF(AQ21="7",BH21,0),2)</f>
      </c>
      <c r="AE21" s="59">
        <f>ROUND(IF(AQ21="7",BI21,0),2)</f>
      </c>
      <c r="AF21" s="59">
        <f>ROUND(IF(AQ21="2",BH21,0),2)</f>
      </c>
      <c r="AG21" s="59">
        <f>ROUND(IF(AQ21="2",BI21,0),2)</f>
      </c>
      <c r="AH21" s="59">
        <f>ROUND(IF(AQ21="0",BJ21,0),2)</f>
      </c>
      <c r="AI21" s="33" t="s">
        <v>56</v>
      </c>
      <c r="AJ21" s="59">
        <f>IF(AN21=0,H21,0)</f>
      </c>
      <c r="AK21" s="59">
        <f>IF(AN21=12,H21,0)</f>
      </c>
      <c r="AL21" s="59">
        <f>IF(AN21=21,H21,0)</f>
      </c>
      <c r="AN21" s="59" t="n">
        <v>21</v>
      </c>
      <c r="AO21" s="59">
        <f>G21*0</f>
      </c>
      <c r="AP21" s="59">
        <f>G21*(1-0)</f>
      </c>
      <c r="AQ21" s="62" t="s">
        <v>75</v>
      </c>
      <c r="AV21" s="59">
        <f>ROUND(AW21+AX21,2)</f>
      </c>
      <c r="AW21" s="59">
        <f>ROUND(F21*AO21,2)</f>
      </c>
      <c r="AX21" s="59">
        <f>ROUND(F21*AP21,2)</f>
      </c>
      <c r="AY21" s="62" t="s">
        <v>76</v>
      </c>
      <c r="AZ21" s="62" t="s">
        <v>77</v>
      </c>
      <c r="BA21" s="33" t="s">
        <v>64</v>
      </c>
      <c r="BC21" s="59">
        <f>AW21+AX21</f>
      </c>
      <c r="BD21" s="59">
        <f>G21/(100-BE21)*100</f>
      </c>
      <c r="BE21" s="59" t="n">
        <v>0</v>
      </c>
      <c r="BF21" s="59">
        <f>K21</f>
      </c>
      <c r="BH21" s="59">
        <f>F21*AO21</f>
      </c>
      <c r="BI21" s="59">
        <f>F21*AP21</f>
      </c>
      <c r="BJ21" s="59">
        <f>F21*G21</f>
      </c>
      <c r="BK21" s="62" t="s">
        <v>65</v>
      </c>
      <c r="BL21" s="59" t="n">
        <v>712</v>
      </c>
      <c r="BW21" s="59" t="n">
        <v>21</v>
      </c>
      <c r="BX21" s="16" t="s">
        <v>83</v>
      </c>
    </row>
    <row r="22" customHeight="true" ht="13.5">
      <c r="A22" s="63"/>
      <c r="B22" s="64" t="s">
        <v>66</v>
      </c>
      <c r="C22" s="65" t="s">
        <v>84</v>
      </c>
      <c r="D22" s="66"/>
      <c r="E22" s="66"/>
      <c r="F22" s="66"/>
      <c r="G22" s="67"/>
      <c r="H22" s="66"/>
      <c r="I22" s="66"/>
      <c r="J22" s="66"/>
      <c r="K22" s="66"/>
      <c r="L22" s="68"/>
    </row>
    <row r="23">
      <c r="A23" s="63"/>
      <c r="C23" s="69" t="s">
        <v>85</v>
      </c>
      <c r="D23" s="66" t="s">
        <v>86</v>
      </c>
      <c r="F23" s="70" t="n">
        <v>52.5</v>
      </c>
      <c r="L23" s="71"/>
    </row>
    <row r="24">
      <c r="A24" s="10" t="s">
        <v>87</v>
      </c>
      <c r="B24" s="11" t="s">
        <v>88</v>
      </c>
      <c r="C24" s="16" t="s">
        <v>89</v>
      </c>
      <c r="D24" s="11"/>
      <c r="E24" s="11" t="s">
        <v>60</v>
      </c>
      <c r="F24" s="59" t="n">
        <v>105</v>
      </c>
      <c r="G24" s="60" t="n">
        <v>0</v>
      </c>
      <c r="H24" s="59">
        <f>ROUND(F24*G24,2)</f>
      </c>
      <c r="I24" s="59" t="n">
        <v>0.006</v>
      </c>
      <c r="J24" s="59" t="n">
        <v>0.006</v>
      </c>
      <c r="K24" s="59">
        <f>F24*I24</f>
      </c>
      <c r="L24" s="61" t="s">
        <v>61</v>
      </c>
      <c r="Z24" s="59">
        <f>ROUND(IF(AQ24="5",BJ24,0),2)</f>
      </c>
      <c r="AB24" s="59">
        <f>ROUND(IF(AQ24="1",BH24,0),2)</f>
      </c>
      <c r="AC24" s="59">
        <f>ROUND(IF(AQ24="1",BI24,0),2)</f>
      </c>
      <c r="AD24" s="59">
        <f>ROUND(IF(AQ24="7",BH24,0),2)</f>
      </c>
      <c r="AE24" s="59">
        <f>ROUND(IF(AQ24="7",BI24,0),2)</f>
      </c>
      <c r="AF24" s="59">
        <f>ROUND(IF(AQ24="2",BH24,0),2)</f>
      </c>
      <c r="AG24" s="59">
        <f>ROUND(IF(AQ24="2",BI24,0),2)</f>
      </c>
      <c r="AH24" s="59">
        <f>ROUND(IF(AQ24="0",BJ24,0),2)</f>
      </c>
      <c r="AI24" s="33" t="s">
        <v>56</v>
      </c>
      <c r="AJ24" s="59">
        <f>IF(AN24=0,H24,0)</f>
      </c>
      <c r="AK24" s="59">
        <f>IF(AN24=12,H24,0)</f>
      </c>
      <c r="AL24" s="59">
        <f>IF(AN24=21,H24,0)</f>
      </c>
      <c r="AN24" s="59" t="n">
        <v>21</v>
      </c>
      <c r="AO24" s="59">
        <f>G24*0</f>
      </c>
      <c r="AP24" s="59">
        <f>G24*(1-0)</f>
      </c>
      <c r="AQ24" s="62" t="s">
        <v>75</v>
      </c>
      <c r="AV24" s="59">
        <f>ROUND(AW24+AX24,2)</f>
      </c>
      <c r="AW24" s="59">
        <f>ROUND(F24*AO24,2)</f>
      </c>
      <c r="AX24" s="59">
        <f>ROUND(F24*AP24,2)</f>
      </c>
      <c r="AY24" s="62" t="s">
        <v>76</v>
      </c>
      <c r="AZ24" s="62" t="s">
        <v>77</v>
      </c>
      <c r="BA24" s="33" t="s">
        <v>64</v>
      </c>
      <c r="BC24" s="59">
        <f>AW24+AX24</f>
      </c>
      <c r="BD24" s="59">
        <f>G24/(100-BE24)*100</f>
      </c>
      <c r="BE24" s="59" t="n">
        <v>0</v>
      </c>
      <c r="BF24" s="59">
        <f>K24</f>
      </c>
      <c r="BH24" s="59">
        <f>F24*AO24</f>
      </c>
      <c r="BI24" s="59">
        <f>F24*AP24</f>
      </c>
      <c r="BJ24" s="59">
        <f>F24*G24</f>
      </c>
      <c r="BK24" s="62" t="s">
        <v>65</v>
      </c>
      <c r="BL24" s="59" t="n">
        <v>712</v>
      </c>
      <c r="BW24" s="59" t="n">
        <v>21</v>
      </c>
      <c r="BX24" s="16" t="s">
        <v>89</v>
      </c>
    </row>
    <row r="25" customHeight="true" ht="13.5">
      <c r="A25" s="63"/>
      <c r="B25" s="64" t="s">
        <v>66</v>
      </c>
      <c r="C25" s="65" t="s">
        <v>84</v>
      </c>
      <c r="D25" s="66"/>
      <c r="E25" s="66"/>
      <c r="F25" s="66"/>
      <c r="G25" s="67"/>
      <c r="H25" s="66"/>
      <c r="I25" s="66"/>
      <c r="J25" s="66"/>
      <c r="K25" s="66"/>
      <c r="L25" s="68"/>
    </row>
    <row r="26">
      <c r="A26" s="63"/>
      <c r="C26" s="69" t="s">
        <v>90</v>
      </c>
      <c r="D26" s="66" t="s">
        <v>91</v>
      </c>
      <c r="F26" s="70" t="n">
        <v>105</v>
      </c>
      <c r="L26" s="71"/>
    </row>
    <row r="27">
      <c r="A27" s="10" t="s">
        <v>92</v>
      </c>
      <c r="B27" s="11" t="s">
        <v>93</v>
      </c>
      <c r="C27" s="16" t="s">
        <v>94</v>
      </c>
      <c r="D27" s="11"/>
      <c r="E27" s="11" t="s">
        <v>60</v>
      </c>
      <c r="F27" s="59" t="n">
        <v>357.455</v>
      </c>
      <c r="G27" s="60" t="n">
        <v>0</v>
      </c>
      <c r="H27" s="59">
        <f>ROUND(F27*G27,2)</f>
      </c>
      <c r="I27" s="59" t="n">
        <v>0.00033</v>
      </c>
      <c r="J27" s="59" t="n">
        <v>0</v>
      </c>
      <c r="K27" s="59">
        <f>F27*I27</f>
      </c>
      <c r="L27" s="61" t="s">
        <v>61</v>
      </c>
      <c r="Z27" s="59">
        <f>ROUND(IF(AQ27="5",BJ27,0),2)</f>
      </c>
      <c r="AB27" s="59">
        <f>ROUND(IF(AQ27="1",BH27,0),2)</f>
      </c>
      <c r="AC27" s="59">
        <f>ROUND(IF(AQ27="1",BI27,0),2)</f>
      </c>
      <c r="AD27" s="59">
        <f>ROUND(IF(AQ27="7",BH27,0),2)</f>
      </c>
      <c r="AE27" s="59">
        <f>ROUND(IF(AQ27="7",BI27,0),2)</f>
      </c>
      <c r="AF27" s="59">
        <f>ROUND(IF(AQ27="2",BH27,0),2)</f>
      </c>
      <c r="AG27" s="59">
        <f>ROUND(IF(AQ27="2",BI27,0),2)</f>
      </c>
      <c r="AH27" s="59">
        <f>ROUND(IF(AQ27="0",BJ27,0),2)</f>
      </c>
      <c r="AI27" s="33" t="s">
        <v>56</v>
      </c>
      <c r="AJ27" s="59">
        <f>IF(AN27=0,H27,0)</f>
      </c>
      <c r="AK27" s="59">
        <f>IF(AN27=12,H27,0)</f>
      </c>
      <c r="AL27" s="59">
        <f>IF(AN27=21,H27,0)</f>
      </c>
      <c r="AN27" s="59" t="n">
        <v>21</v>
      </c>
      <c r="AO27" s="59">
        <f>G27*0.69851564</f>
      </c>
      <c r="AP27" s="59">
        <f>G27*(1-0.69851564)</f>
      </c>
      <c r="AQ27" s="62" t="s">
        <v>75</v>
      </c>
      <c r="AV27" s="59">
        <f>ROUND(AW27+AX27,2)</f>
      </c>
      <c r="AW27" s="59">
        <f>ROUND(F27*AO27,2)</f>
      </c>
      <c r="AX27" s="59">
        <f>ROUND(F27*AP27,2)</f>
      </c>
      <c r="AY27" s="62" t="s">
        <v>76</v>
      </c>
      <c r="AZ27" s="62" t="s">
        <v>77</v>
      </c>
      <c r="BA27" s="33" t="s">
        <v>64</v>
      </c>
      <c r="BC27" s="59">
        <f>AW27+AX27</f>
      </c>
      <c r="BD27" s="59">
        <f>G27/(100-BE27)*100</f>
      </c>
      <c r="BE27" s="59" t="n">
        <v>0</v>
      </c>
      <c r="BF27" s="59">
        <f>K27</f>
      </c>
      <c r="BH27" s="59">
        <f>F27*AO27</f>
      </c>
      <c r="BI27" s="59">
        <f>F27*AP27</f>
      </c>
      <c r="BJ27" s="59">
        <f>F27*G27</f>
      </c>
      <c r="BK27" s="62" t="s">
        <v>65</v>
      </c>
      <c r="BL27" s="59" t="n">
        <v>712</v>
      </c>
      <c r="BW27" s="59" t="n">
        <v>21</v>
      </c>
      <c r="BX27" s="16" t="s">
        <v>94</v>
      </c>
    </row>
    <row r="28" customHeight="true" ht="13.5">
      <c r="A28" s="63"/>
      <c r="B28" s="64" t="s">
        <v>66</v>
      </c>
      <c r="C28" s="65" t="s">
        <v>95</v>
      </c>
      <c r="D28" s="66"/>
      <c r="E28" s="66"/>
      <c r="F28" s="66"/>
      <c r="G28" s="67"/>
      <c r="H28" s="66"/>
      <c r="I28" s="66"/>
      <c r="J28" s="66"/>
      <c r="K28" s="66"/>
      <c r="L28" s="68"/>
    </row>
    <row r="29">
      <c r="A29" s="63"/>
      <c r="C29" s="69" t="s">
        <v>96</v>
      </c>
      <c r="D29" s="66" t="s">
        <v>97</v>
      </c>
      <c r="F29" s="70" t="n">
        <v>312.455</v>
      </c>
      <c r="L29" s="71"/>
    </row>
    <row r="30">
      <c r="A30" s="63"/>
      <c r="C30" s="69" t="s">
        <v>98</v>
      </c>
      <c r="D30" s="66" t="s">
        <v>99</v>
      </c>
      <c r="F30" s="70" t="n">
        <v>45</v>
      </c>
      <c r="L30" s="71"/>
    </row>
    <row r="31">
      <c r="A31" s="10" t="s">
        <v>100</v>
      </c>
      <c r="B31" s="11" t="s">
        <v>101</v>
      </c>
      <c r="C31" s="16" t="s">
        <v>102</v>
      </c>
      <c r="D31" s="11"/>
      <c r="E31" s="11" t="s">
        <v>60</v>
      </c>
      <c r="F31" s="59" t="n">
        <v>357.455</v>
      </c>
      <c r="G31" s="60" t="n">
        <v>0</v>
      </c>
      <c r="H31" s="59">
        <f>ROUND(F31*G31,2)</f>
      </c>
      <c r="I31" s="59" t="n">
        <v>0.00587</v>
      </c>
      <c r="J31" s="59" t="n">
        <v>0</v>
      </c>
      <c r="K31" s="59">
        <f>F31*I31</f>
      </c>
      <c r="L31" s="61" t="s">
        <v>61</v>
      </c>
      <c r="Z31" s="59">
        <f>ROUND(IF(AQ31="5",BJ31,0),2)</f>
      </c>
      <c r="AB31" s="59">
        <f>ROUND(IF(AQ31="1",BH31,0),2)</f>
      </c>
      <c r="AC31" s="59">
        <f>ROUND(IF(AQ31="1",BI31,0),2)</f>
      </c>
      <c r="AD31" s="59">
        <f>ROUND(IF(AQ31="7",BH31,0),2)</f>
      </c>
      <c r="AE31" s="59">
        <f>ROUND(IF(AQ31="7",BI31,0),2)</f>
      </c>
      <c r="AF31" s="59">
        <f>ROUND(IF(AQ31="2",BH31,0),2)</f>
      </c>
      <c r="AG31" s="59">
        <f>ROUND(IF(AQ31="2",BI31,0),2)</f>
      </c>
      <c r="AH31" s="59">
        <f>ROUND(IF(AQ31="0",BJ31,0),2)</f>
      </c>
      <c r="AI31" s="33" t="s">
        <v>56</v>
      </c>
      <c r="AJ31" s="59">
        <f>IF(AN31=0,H31,0)</f>
      </c>
      <c r="AK31" s="59">
        <f>IF(AN31=12,H31,0)</f>
      </c>
      <c r="AL31" s="59">
        <f>IF(AN31=21,H31,0)</f>
      </c>
      <c r="AN31" s="59" t="n">
        <v>21</v>
      </c>
      <c r="AO31" s="59">
        <f>G31*0.749196452</f>
      </c>
      <c r="AP31" s="59">
        <f>G31*(1-0.749196452)</f>
      </c>
      <c r="AQ31" s="62" t="s">
        <v>75</v>
      </c>
      <c r="AV31" s="59">
        <f>ROUND(AW31+AX31,2)</f>
      </c>
      <c r="AW31" s="59">
        <f>ROUND(F31*AO31,2)</f>
      </c>
      <c r="AX31" s="59">
        <f>ROUND(F31*AP31,2)</f>
      </c>
      <c r="AY31" s="62" t="s">
        <v>76</v>
      </c>
      <c r="AZ31" s="62" t="s">
        <v>77</v>
      </c>
      <c r="BA31" s="33" t="s">
        <v>64</v>
      </c>
      <c r="BC31" s="59">
        <f>AW31+AX31</f>
      </c>
      <c r="BD31" s="59">
        <f>G31/(100-BE31)*100</f>
      </c>
      <c r="BE31" s="59" t="n">
        <v>0</v>
      </c>
      <c r="BF31" s="59">
        <f>K31</f>
      </c>
      <c r="BH31" s="59">
        <f>F31*AO31</f>
      </c>
      <c r="BI31" s="59">
        <f>F31*AP31</f>
      </c>
      <c r="BJ31" s="59">
        <f>F31*G31</f>
      </c>
      <c r="BK31" s="62" t="s">
        <v>65</v>
      </c>
      <c r="BL31" s="59" t="n">
        <v>712</v>
      </c>
      <c r="BW31" s="59" t="n">
        <v>21</v>
      </c>
      <c r="BX31" s="16" t="s">
        <v>102</v>
      </c>
    </row>
    <row r="32" customHeight="true" ht="13.5">
      <c r="A32" s="63"/>
      <c r="B32" s="64" t="s">
        <v>66</v>
      </c>
      <c r="C32" s="65" t="s">
        <v>103</v>
      </c>
      <c r="D32" s="66"/>
      <c r="E32" s="66"/>
      <c r="F32" s="66"/>
      <c r="G32" s="67"/>
      <c r="H32" s="66"/>
      <c r="I32" s="66"/>
      <c r="J32" s="66"/>
      <c r="K32" s="66"/>
      <c r="L32" s="68"/>
    </row>
    <row r="33">
      <c r="A33" s="63"/>
      <c r="C33" s="69" t="s">
        <v>96</v>
      </c>
      <c r="D33" s="66" t="s">
        <v>97</v>
      </c>
      <c r="F33" s="70" t="n">
        <v>312.455</v>
      </c>
      <c r="L33" s="71"/>
    </row>
    <row r="34">
      <c r="A34" s="63"/>
      <c r="C34" s="69" t="s">
        <v>98</v>
      </c>
      <c r="D34" s="66" t="s">
        <v>104</v>
      </c>
      <c r="F34" s="70" t="n">
        <v>45</v>
      </c>
      <c r="L34" s="71"/>
    </row>
    <row r="35">
      <c r="A35" s="10" t="s">
        <v>75</v>
      </c>
      <c r="B35" s="11" t="s">
        <v>105</v>
      </c>
      <c r="C35" s="16" t="s">
        <v>106</v>
      </c>
      <c r="D35" s="11"/>
      <c r="E35" s="11" t="s">
        <v>60</v>
      </c>
      <c r="F35" s="59" t="n">
        <v>323.705</v>
      </c>
      <c r="G35" s="60" t="n">
        <v>0</v>
      </c>
      <c r="H35" s="59">
        <f>ROUND(F35*G35,2)</f>
      </c>
      <c r="I35" s="59" t="n">
        <v>0.00241</v>
      </c>
      <c r="J35" s="59" t="n">
        <v>0</v>
      </c>
      <c r="K35" s="59">
        <f>F35*I35</f>
      </c>
      <c r="L35" s="61" t="s">
        <v>61</v>
      </c>
      <c r="Z35" s="59">
        <f>ROUND(IF(AQ35="5",BJ35,0),2)</f>
      </c>
      <c r="AB35" s="59">
        <f>ROUND(IF(AQ35="1",BH35,0),2)</f>
      </c>
      <c r="AC35" s="59">
        <f>ROUND(IF(AQ35="1",BI35,0),2)</f>
      </c>
      <c r="AD35" s="59">
        <f>ROUND(IF(AQ35="7",BH35,0),2)</f>
      </c>
      <c r="AE35" s="59">
        <f>ROUND(IF(AQ35="7",BI35,0),2)</f>
      </c>
      <c r="AF35" s="59">
        <f>ROUND(IF(AQ35="2",BH35,0),2)</f>
      </c>
      <c r="AG35" s="59">
        <f>ROUND(IF(AQ35="2",BI35,0),2)</f>
      </c>
      <c r="AH35" s="59">
        <f>ROUND(IF(AQ35="0",BJ35,0),2)</f>
      </c>
      <c r="AI35" s="33" t="s">
        <v>56</v>
      </c>
      <c r="AJ35" s="59">
        <f>IF(AN35=0,H35,0)</f>
      </c>
      <c r="AK35" s="59">
        <f>IF(AN35=12,H35,0)</f>
      </c>
      <c r="AL35" s="59">
        <f>IF(AN35=21,H35,0)</f>
      </c>
      <c r="AN35" s="59" t="n">
        <v>21</v>
      </c>
      <c r="AO35" s="59">
        <f>G35*0.436266551</f>
      </c>
      <c r="AP35" s="59">
        <f>G35*(1-0.436266551)</f>
      </c>
      <c r="AQ35" s="62" t="s">
        <v>75</v>
      </c>
      <c r="AV35" s="59">
        <f>ROUND(AW35+AX35,2)</f>
      </c>
      <c r="AW35" s="59">
        <f>ROUND(F35*AO35,2)</f>
      </c>
      <c r="AX35" s="59">
        <f>ROUND(F35*AP35,2)</f>
      </c>
      <c r="AY35" s="62" t="s">
        <v>76</v>
      </c>
      <c r="AZ35" s="62" t="s">
        <v>77</v>
      </c>
      <c r="BA35" s="33" t="s">
        <v>64</v>
      </c>
      <c r="BC35" s="59">
        <f>AW35+AX35</f>
      </c>
      <c r="BD35" s="59">
        <f>G35/(100-BE35)*100</f>
      </c>
      <c r="BE35" s="59" t="n">
        <v>0</v>
      </c>
      <c r="BF35" s="59">
        <f>K35</f>
      </c>
      <c r="BH35" s="59">
        <f>F35*AO35</f>
      </c>
      <c r="BI35" s="59">
        <f>F35*AP35</f>
      </c>
      <c r="BJ35" s="59">
        <f>F35*G35</f>
      </c>
      <c r="BK35" s="62" t="s">
        <v>65</v>
      </c>
      <c r="BL35" s="59" t="n">
        <v>712</v>
      </c>
      <c r="BW35" s="59" t="n">
        <v>21</v>
      </c>
      <c r="BX35" s="16" t="s">
        <v>106</v>
      </c>
    </row>
    <row r="36" customHeight="true" ht="13.5">
      <c r="A36" s="63"/>
      <c r="B36" s="64" t="s">
        <v>66</v>
      </c>
      <c r="C36" s="65" t="s">
        <v>107</v>
      </c>
      <c r="D36" s="66"/>
      <c r="E36" s="66"/>
      <c r="F36" s="66"/>
      <c r="G36" s="67"/>
      <c r="H36" s="66"/>
      <c r="I36" s="66"/>
      <c r="J36" s="66"/>
      <c r="K36" s="66"/>
      <c r="L36" s="68"/>
    </row>
    <row r="37">
      <c r="A37" s="63"/>
      <c r="C37" s="69" t="s">
        <v>96</v>
      </c>
      <c r="D37" s="66" t="s">
        <v>97</v>
      </c>
      <c r="F37" s="70" t="n">
        <v>312.455</v>
      </c>
      <c r="L37" s="71"/>
    </row>
    <row r="38">
      <c r="A38" s="63"/>
      <c r="C38" s="69" t="s">
        <v>108</v>
      </c>
      <c r="D38" s="66" t="s">
        <v>104</v>
      </c>
      <c r="F38" s="70" t="n">
        <v>11.25</v>
      </c>
      <c r="L38" s="71"/>
    </row>
    <row r="39">
      <c r="A39" s="72" t="s">
        <v>109</v>
      </c>
      <c r="B39" s="73" t="s">
        <v>110</v>
      </c>
      <c r="C39" s="74" t="s">
        <v>111</v>
      </c>
      <c r="D39" s="73"/>
      <c r="E39" s="73" t="s">
        <v>112</v>
      </c>
      <c r="F39" s="75" t="n">
        <v>2</v>
      </c>
      <c r="G39" s="76" t="n">
        <v>0</v>
      </c>
      <c r="H39" s="75">
        <f>ROUND(F39*G39,2)</f>
      </c>
      <c r="I39" s="75" t="n">
        <v>0.00032</v>
      </c>
      <c r="J39" s="75" t="n">
        <v>0</v>
      </c>
      <c r="K39" s="75">
        <f>F39*I39</f>
      </c>
      <c r="L39" s="77" t="s">
        <v>61</v>
      </c>
      <c r="Z39" s="59">
        <f>ROUND(IF(AQ39="5",BJ39,0),2)</f>
      </c>
      <c r="AB39" s="59">
        <f>ROUND(IF(AQ39="1",BH39,0),2)</f>
      </c>
      <c r="AC39" s="59">
        <f>ROUND(IF(AQ39="1",BI39,0),2)</f>
      </c>
      <c r="AD39" s="59">
        <f>ROUND(IF(AQ39="7",BH39,0),2)</f>
      </c>
      <c r="AE39" s="59">
        <f>ROUND(IF(AQ39="7",BI39,0),2)</f>
      </c>
      <c r="AF39" s="59">
        <f>ROUND(IF(AQ39="2",BH39,0),2)</f>
      </c>
      <c r="AG39" s="59">
        <f>ROUND(IF(AQ39="2",BI39,0),2)</f>
      </c>
      <c r="AH39" s="59">
        <f>ROUND(IF(AQ39="0",BJ39,0),2)</f>
      </c>
      <c r="AI39" s="33" t="s">
        <v>56</v>
      </c>
      <c r="AJ39" s="75">
        <f>IF(AN39=0,H39,0)</f>
      </c>
      <c r="AK39" s="75">
        <f>IF(AN39=12,H39,0)</f>
      </c>
      <c r="AL39" s="75">
        <f>IF(AN39=21,H39,0)</f>
      </c>
      <c r="AN39" s="59" t="n">
        <v>21</v>
      </c>
      <c r="AO39" s="59">
        <f>G39*1</f>
      </c>
      <c r="AP39" s="59">
        <f>G39*(1-1)</f>
      </c>
      <c r="AQ39" s="78" t="s">
        <v>75</v>
      </c>
      <c r="AV39" s="59">
        <f>ROUND(AW39+AX39,2)</f>
      </c>
      <c r="AW39" s="59">
        <f>ROUND(F39*AO39,2)</f>
      </c>
      <c r="AX39" s="59">
        <f>ROUND(F39*AP39,2)</f>
      </c>
      <c r="AY39" s="62" t="s">
        <v>76</v>
      </c>
      <c r="AZ39" s="62" t="s">
        <v>77</v>
      </c>
      <c r="BA39" s="33" t="s">
        <v>64</v>
      </c>
      <c r="BC39" s="59">
        <f>AW39+AX39</f>
      </c>
      <c r="BD39" s="59">
        <f>G39/(100-BE39)*100</f>
      </c>
      <c r="BE39" s="59" t="n">
        <v>0</v>
      </c>
      <c r="BF39" s="59">
        <f>K39</f>
      </c>
      <c r="BH39" s="75">
        <f>F39*AO39</f>
      </c>
      <c r="BI39" s="75">
        <f>F39*AP39</f>
      </c>
      <c r="BJ39" s="75">
        <f>F39*G39</f>
      </c>
      <c r="BK39" s="78" t="s">
        <v>113</v>
      </c>
      <c r="BL39" s="59" t="n">
        <v>712</v>
      </c>
      <c r="BW39" s="59" t="n">
        <v>21</v>
      </c>
      <c r="BX39" s="74" t="s">
        <v>111</v>
      </c>
    </row>
    <row r="40">
      <c r="A40" s="63"/>
      <c r="C40" s="69" t="s">
        <v>72</v>
      </c>
      <c r="D40" s="66" t="s">
        <v>114</v>
      </c>
      <c r="F40" s="70" t="n">
        <v>2</v>
      </c>
      <c r="L40" s="71"/>
    </row>
    <row r="41">
      <c r="A41" s="72" t="s">
        <v>115</v>
      </c>
      <c r="B41" s="73" t="s">
        <v>116</v>
      </c>
      <c r="C41" s="74" t="s">
        <v>117</v>
      </c>
      <c r="D41" s="73"/>
      <c r="E41" s="73" t="s">
        <v>112</v>
      </c>
      <c r="F41" s="75" t="n">
        <v>1</v>
      </c>
      <c r="G41" s="76" t="n">
        <v>0</v>
      </c>
      <c r="H41" s="75">
        <f>ROUND(F41*G41,2)</f>
      </c>
      <c r="I41" s="75" t="n">
        <v>0.00012</v>
      </c>
      <c r="J41" s="75" t="n">
        <v>0</v>
      </c>
      <c r="K41" s="75">
        <f>F41*I41</f>
      </c>
      <c r="L41" s="77" t="s">
        <v>61</v>
      </c>
      <c r="Z41" s="59">
        <f>ROUND(IF(AQ41="5",BJ41,0),2)</f>
      </c>
      <c r="AB41" s="59">
        <f>ROUND(IF(AQ41="1",BH41,0),2)</f>
      </c>
      <c r="AC41" s="59">
        <f>ROUND(IF(AQ41="1",BI41,0),2)</f>
      </c>
      <c r="AD41" s="59">
        <f>ROUND(IF(AQ41="7",BH41,0),2)</f>
      </c>
      <c r="AE41" s="59">
        <f>ROUND(IF(AQ41="7",BI41,0),2)</f>
      </c>
      <c r="AF41" s="59">
        <f>ROUND(IF(AQ41="2",BH41,0),2)</f>
      </c>
      <c r="AG41" s="59">
        <f>ROUND(IF(AQ41="2",BI41,0),2)</f>
      </c>
      <c r="AH41" s="59">
        <f>ROUND(IF(AQ41="0",BJ41,0),2)</f>
      </c>
      <c r="AI41" s="33" t="s">
        <v>56</v>
      </c>
      <c r="AJ41" s="75">
        <f>IF(AN41=0,H41,0)</f>
      </c>
      <c r="AK41" s="75">
        <f>IF(AN41=12,H41,0)</f>
      </c>
      <c r="AL41" s="75">
        <f>IF(AN41=21,H41,0)</f>
      </c>
      <c r="AN41" s="59" t="n">
        <v>21</v>
      </c>
      <c r="AO41" s="59">
        <f>G41*1</f>
      </c>
      <c r="AP41" s="59">
        <f>G41*(1-1)</f>
      </c>
      <c r="AQ41" s="78" t="s">
        <v>75</v>
      </c>
      <c r="AV41" s="59">
        <f>ROUND(AW41+AX41,2)</f>
      </c>
      <c r="AW41" s="59">
        <f>ROUND(F41*AO41,2)</f>
      </c>
      <c r="AX41" s="59">
        <f>ROUND(F41*AP41,2)</f>
      </c>
      <c r="AY41" s="62" t="s">
        <v>76</v>
      </c>
      <c r="AZ41" s="62" t="s">
        <v>77</v>
      </c>
      <c r="BA41" s="33" t="s">
        <v>64</v>
      </c>
      <c r="BC41" s="59">
        <f>AW41+AX41</f>
      </c>
      <c r="BD41" s="59">
        <f>G41/(100-BE41)*100</f>
      </c>
      <c r="BE41" s="59" t="n">
        <v>0</v>
      </c>
      <c r="BF41" s="59">
        <f>K41</f>
      </c>
      <c r="BH41" s="75">
        <f>F41*AO41</f>
      </c>
      <c r="BI41" s="75">
        <f>F41*AP41</f>
      </c>
      <c r="BJ41" s="75">
        <f>F41*G41</f>
      </c>
      <c r="BK41" s="78" t="s">
        <v>113</v>
      </c>
      <c r="BL41" s="59" t="n">
        <v>712</v>
      </c>
      <c r="BW41" s="59" t="n">
        <v>21</v>
      </c>
      <c r="BX41" s="74" t="s">
        <v>117</v>
      </c>
    </row>
    <row r="42">
      <c r="A42" s="63"/>
      <c r="C42" s="69" t="s">
        <v>57</v>
      </c>
      <c r="D42" s="66" t="s">
        <v>118</v>
      </c>
      <c r="F42" s="70" t="n">
        <v>1</v>
      </c>
      <c r="L42" s="71"/>
    </row>
    <row r="43">
      <c r="A43" s="72" t="s">
        <v>119</v>
      </c>
      <c r="B43" s="73" t="s">
        <v>120</v>
      </c>
      <c r="C43" s="74" t="s">
        <v>121</v>
      </c>
      <c r="D43" s="73"/>
      <c r="E43" s="73" t="s">
        <v>112</v>
      </c>
      <c r="F43" s="75" t="n">
        <v>7</v>
      </c>
      <c r="G43" s="76" t="n">
        <v>0</v>
      </c>
      <c r="H43" s="75">
        <f>ROUND(F43*G43,2)</f>
      </c>
      <c r="I43" s="75" t="n">
        <v>9E-5</v>
      </c>
      <c r="J43" s="75" t="n">
        <v>0</v>
      </c>
      <c r="K43" s="75">
        <f>F43*I43</f>
      </c>
      <c r="L43" s="77" t="s">
        <v>61</v>
      </c>
      <c r="Z43" s="59">
        <f>ROUND(IF(AQ43="5",BJ43,0),2)</f>
      </c>
      <c r="AB43" s="59">
        <f>ROUND(IF(AQ43="1",BH43,0),2)</f>
      </c>
      <c r="AC43" s="59">
        <f>ROUND(IF(AQ43="1",BI43,0),2)</f>
      </c>
      <c r="AD43" s="59">
        <f>ROUND(IF(AQ43="7",BH43,0),2)</f>
      </c>
      <c r="AE43" s="59">
        <f>ROUND(IF(AQ43="7",BI43,0),2)</f>
      </c>
      <c r="AF43" s="59">
        <f>ROUND(IF(AQ43="2",BH43,0),2)</f>
      </c>
      <c r="AG43" s="59">
        <f>ROUND(IF(AQ43="2",BI43,0),2)</f>
      </c>
      <c r="AH43" s="59">
        <f>ROUND(IF(AQ43="0",BJ43,0),2)</f>
      </c>
      <c r="AI43" s="33" t="s">
        <v>56</v>
      </c>
      <c r="AJ43" s="75">
        <f>IF(AN43=0,H43,0)</f>
      </c>
      <c r="AK43" s="75">
        <f>IF(AN43=12,H43,0)</f>
      </c>
      <c r="AL43" s="75">
        <f>IF(AN43=21,H43,0)</f>
      </c>
      <c r="AN43" s="59" t="n">
        <v>21</v>
      </c>
      <c r="AO43" s="59">
        <f>G43*1</f>
      </c>
      <c r="AP43" s="59">
        <f>G43*(1-1)</f>
      </c>
      <c r="AQ43" s="78" t="s">
        <v>75</v>
      </c>
      <c r="AV43" s="59">
        <f>ROUND(AW43+AX43,2)</f>
      </c>
      <c r="AW43" s="59">
        <f>ROUND(F43*AO43,2)</f>
      </c>
      <c r="AX43" s="59">
        <f>ROUND(F43*AP43,2)</f>
      </c>
      <c r="AY43" s="62" t="s">
        <v>76</v>
      </c>
      <c r="AZ43" s="62" t="s">
        <v>77</v>
      </c>
      <c r="BA43" s="33" t="s">
        <v>64</v>
      </c>
      <c r="BC43" s="59">
        <f>AW43+AX43</f>
      </c>
      <c r="BD43" s="59">
        <f>G43/(100-BE43)*100</f>
      </c>
      <c r="BE43" s="59" t="n">
        <v>0</v>
      </c>
      <c r="BF43" s="59">
        <f>K43</f>
      </c>
      <c r="BH43" s="75">
        <f>F43*AO43</f>
      </c>
      <c r="BI43" s="75">
        <f>F43*AP43</f>
      </c>
      <c r="BJ43" s="75">
        <f>F43*G43</f>
      </c>
      <c r="BK43" s="78" t="s">
        <v>113</v>
      </c>
      <c r="BL43" s="59" t="n">
        <v>712</v>
      </c>
      <c r="BW43" s="59" t="n">
        <v>21</v>
      </c>
      <c r="BX43" s="74" t="s">
        <v>121</v>
      </c>
    </row>
    <row r="44">
      <c r="A44" s="63"/>
      <c r="C44" s="69" t="s">
        <v>75</v>
      </c>
      <c r="D44" s="66" t="s">
        <v>122</v>
      </c>
      <c r="F44" s="70" t="n">
        <v>7</v>
      </c>
      <c r="L44" s="71"/>
    </row>
    <row r="45">
      <c r="A45" s="10" t="s">
        <v>123</v>
      </c>
      <c r="B45" s="11" t="s">
        <v>124</v>
      </c>
      <c r="C45" s="16" t="s">
        <v>125</v>
      </c>
      <c r="D45" s="11"/>
      <c r="E45" s="11" t="s">
        <v>60</v>
      </c>
      <c r="F45" s="59" t="n">
        <v>323.705</v>
      </c>
      <c r="G45" s="60" t="n">
        <v>0</v>
      </c>
      <c r="H45" s="59">
        <f>ROUND(F45*G45,2)</f>
      </c>
      <c r="I45" s="59" t="n">
        <v>0.00013</v>
      </c>
      <c r="J45" s="59" t="n">
        <v>0</v>
      </c>
      <c r="K45" s="59">
        <f>F45*I45</f>
      </c>
      <c r="L45" s="61" t="s">
        <v>61</v>
      </c>
      <c r="Z45" s="59">
        <f>ROUND(IF(AQ45="5",BJ45,0),2)</f>
      </c>
      <c r="AB45" s="59">
        <f>ROUND(IF(AQ45="1",BH45,0),2)</f>
      </c>
      <c r="AC45" s="59">
        <f>ROUND(IF(AQ45="1",BI45,0),2)</f>
      </c>
      <c r="AD45" s="59">
        <f>ROUND(IF(AQ45="7",BH45,0),2)</f>
      </c>
      <c r="AE45" s="59">
        <f>ROUND(IF(AQ45="7",BI45,0),2)</f>
      </c>
      <c r="AF45" s="59">
        <f>ROUND(IF(AQ45="2",BH45,0),2)</f>
      </c>
      <c r="AG45" s="59">
        <f>ROUND(IF(AQ45="2",BI45,0),2)</f>
      </c>
      <c r="AH45" s="59">
        <f>ROUND(IF(AQ45="0",BJ45,0),2)</f>
      </c>
      <c r="AI45" s="33" t="s">
        <v>56</v>
      </c>
      <c r="AJ45" s="59">
        <f>IF(AN45=0,H45,0)</f>
      </c>
      <c r="AK45" s="59">
        <f>IF(AN45=12,H45,0)</f>
      </c>
      <c r="AL45" s="59">
        <f>IF(AN45=21,H45,0)</f>
      </c>
      <c r="AN45" s="59" t="n">
        <v>21</v>
      </c>
      <c r="AO45" s="59">
        <f>G45*0.314926931</f>
      </c>
      <c r="AP45" s="59">
        <f>G45*(1-0.314926931)</f>
      </c>
      <c r="AQ45" s="62" t="s">
        <v>75</v>
      </c>
      <c r="AV45" s="59">
        <f>ROUND(AW45+AX45,2)</f>
      </c>
      <c r="AW45" s="59">
        <f>ROUND(F45*AO45,2)</f>
      </c>
      <c r="AX45" s="59">
        <f>ROUND(F45*AP45,2)</f>
      </c>
      <c r="AY45" s="62" t="s">
        <v>76</v>
      </c>
      <c r="AZ45" s="62" t="s">
        <v>77</v>
      </c>
      <c r="BA45" s="33" t="s">
        <v>64</v>
      </c>
      <c r="BC45" s="59">
        <f>AW45+AX45</f>
      </c>
      <c r="BD45" s="59">
        <f>G45/(100-BE45)*100</f>
      </c>
      <c r="BE45" s="59" t="n">
        <v>0</v>
      </c>
      <c r="BF45" s="59">
        <f>K45</f>
      </c>
      <c r="BH45" s="59">
        <f>F45*AO45</f>
      </c>
      <c r="BI45" s="59">
        <f>F45*AP45</f>
      </c>
      <c r="BJ45" s="59">
        <f>F45*G45</f>
      </c>
      <c r="BK45" s="62" t="s">
        <v>65</v>
      </c>
      <c r="BL45" s="59" t="n">
        <v>712</v>
      </c>
      <c r="BW45" s="59" t="n">
        <v>21</v>
      </c>
      <c r="BX45" s="16" t="s">
        <v>125</v>
      </c>
    </row>
    <row r="46" customHeight="true" ht="13.5">
      <c r="A46" s="63"/>
      <c r="B46" s="64" t="s">
        <v>66</v>
      </c>
      <c r="C46" s="65" t="s">
        <v>126</v>
      </c>
      <c r="D46" s="66"/>
      <c r="E46" s="66"/>
      <c r="F46" s="66"/>
      <c r="G46" s="67"/>
      <c r="H46" s="66"/>
      <c r="I46" s="66"/>
      <c r="J46" s="66"/>
      <c r="K46" s="66"/>
      <c r="L46" s="68"/>
    </row>
    <row r="47">
      <c r="A47" s="63"/>
      <c r="C47" s="69" t="s">
        <v>96</v>
      </c>
      <c r="D47" s="66" t="s">
        <v>97</v>
      </c>
      <c r="F47" s="70" t="n">
        <v>312.455</v>
      </c>
      <c r="L47" s="71"/>
    </row>
    <row r="48">
      <c r="A48" s="63"/>
      <c r="C48" s="69" t="s">
        <v>108</v>
      </c>
      <c r="D48" s="66" t="s">
        <v>104</v>
      </c>
      <c r="F48" s="70" t="n">
        <v>11.25</v>
      </c>
      <c r="L48" s="71"/>
    </row>
    <row r="49">
      <c r="A49" s="10" t="s">
        <v>127</v>
      </c>
      <c r="B49" s="11" t="s">
        <v>128</v>
      </c>
      <c r="C49" s="16" t="s">
        <v>129</v>
      </c>
      <c r="D49" s="11"/>
      <c r="E49" s="11" t="s">
        <v>130</v>
      </c>
      <c r="F49" s="59" t="n">
        <v>75</v>
      </c>
      <c r="G49" s="60" t="n">
        <v>0</v>
      </c>
      <c r="H49" s="59">
        <f>ROUND(F49*G49,2)</f>
      </c>
      <c r="I49" s="59" t="n">
        <v>0.00076</v>
      </c>
      <c r="J49" s="59" t="n">
        <v>0</v>
      </c>
      <c r="K49" s="59">
        <f>F49*I49</f>
      </c>
      <c r="L49" s="61" t="s">
        <v>61</v>
      </c>
      <c r="Z49" s="59">
        <f>ROUND(IF(AQ49="5",BJ49,0),2)</f>
      </c>
      <c r="AB49" s="59">
        <f>ROUND(IF(AQ49="1",BH49,0),2)</f>
      </c>
      <c r="AC49" s="59">
        <f>ROUND(IF(AQ49="1",BI49,0),2)</f>
      </c>
      <c r="AD49" s="59">
        <f>ROUND(IF(AQ49="7",BH49,0),2)</f>
      </c>
      <c r="AE49" s="59">
        <f>ROUND(IF(AQ49="7",BI49,0),2)</f>
      </c>
      <c r="AF49" s="59">
        <f>ROUND(IF(AQ49="2",BH49,0),2)</f>
      </c>
      <c r="AG49" s="59">
        <f>ROUND(IF(AQ49="2",BI49,0),2)</f>
      </c>
      <c r="AH49" s="59">
        <f>ROUND(IF(AQ49="0",BJ49,0),2)</f>
      </c>
      <c r="AI49" s="33" t="s">
        <v>56</v>
      </c>
      <c r="AJ49" s="59">
        <f>IF(AN49=0,H49,0)</f>
      </c>
      <c r="AK49" s="59">
        <f>IF(AN49=12,H49,0)</f>
      </c>
      <c r="AL49" s="59">
        <f>IF(AN49=21,H49,0)</f>
      </c>
      <c r="AN49" s="59" t="n">
        <v>21</v>
      </c>
      <c r="AO49" s="59">
        <f>G49*0.454907598</f>
      </c>
      <c r="AP49" s="59">
        <f>G49*(1-0.454907598)</f>
      </c>
      <c r="AQ49" s="62" t="s">
        <v>75</v>
      </c>
      <c r="AV49" s="59">
        <f>ROUND(AW49+AX49,2)</f>
      </c>
      <c r="AW49" s="59">
        <f>ROUND(F49*AO49,2)</f>
      </c>
      <c r="AX49" s="59">
        <f>ROUND(F49*AP49,2)</f>
      </c>
      <c r="AY49" s="62" t="s">
        <v>76</v>
      </c>
      <c r="AZ49" s="62" t="s">
        <v>77</v>
      </c>
      <c r="BA49" s="33" t="s">
        <v>64</v>
      </c>
      <c r="BC49" s="59">
        <f>AW49+AX49</f>
      </c>
      <c r="BD49" s="59">
        <f>G49/(100-BE49)*100</f>
      </c>
      <c r="BE49" s="59" t="n">
        <v>0</v>
      </c>
      <c r="BF49" s="59">
        <f>K49</f>
      </c>
      <c r="BH49" s="59">
        <f>F49*AO49</f>
      </c>
      <c r="BI49" s="59">
        <f>F49*AP49</f>
      </c>
      <c r="BJ49" s="59">
        <f>F49*G49</f>
      </c>
      <c r="BK49" s="62" t="s">
        <v>65</v>
      </c>
      <c r="BL49" s="59" t="n">
        <v>712</v>
      </c>
      <c r="BW49" s="59" t="n">
        <v>21</v>
      </c>
      <c r="BX49" s="16" t="s">
        <v>129</v>
      </c>
    </row>
    <row r="50">
      <c r="A50" s="63"/>
      <c r="C50" s="69" t="s">
        <v>131</v>
      </c>
      <c r="D50" s="66" t="s">
        <v>132</v>
      </c>
      <c r="F50" s="70" t="n">
        <v>75</v>
      </c>
      <c r="L50" s="71"/>
    </row>
    <row r="51">
      <c r="A51" s="10" t="s">
        <v>133</v>
      </c>
      <c r="B51" s="11" t="s">
        <v>134</v>
      </c>
      <c r="C51" s="16" t="s">
        <v>135</v>
      </c>
      <c r="D51" s="11"/>
      <c r="E51" s="11" t="s">
        <v>130</v>
      </c>
      <c r="F51" s="59" t="n">
        <v>75</v>
      </c>
      <c r="G51" s="60" t="n">
        <v>0</v>
      </c>
      <c r="H51" s="59">
        <f>ROUND(F51*G51,2)</f>
      </c>
      <c r="I51" s="59" t="n">
        <v>0.00076</v>
      </c>
      <c r="J51" s="59" t="n">
        <v>0</v>
      </c>
      <c r="K51" s="59">
        <f>F51*I51</f>
      </c>
      <c r="L51" s="61" t="s">
        <v>61</v>
      </c>
      <c r="Z51" s="59">
        <f>ROUND(IF(AQ51="5",BJ51,0),2)</f>
      </c>
      <c r="AB51" s="59">
        <f>ROUND(IF(AQ51="1",BH51,0),2)</f>
      </c>
      <c r="AC51" s="59">
        <f>ROUND(IF(AQ51="1",BI51,0),2)</f>
      </c>
      <c r="AD51" s="59">
        <f>ROUND(IF(AQ51="7",BH51,0),2)</f>
      </c>
      <c r="AE51" s="59">
        <f>ROUND(IF(AQ51="7",BI51,0),2)</f>
      </c>
      <c r="AF51" s="59">
        <f>ROUND(IF(AQ51="2",BH51,0),2)</f>
      </c>
      <c r="AG51" s="59">
        <f>ROUND(IF(AQ51="2",BI51,0),2)</f>
      </c>
      <c r="AH51" s="59">
        <f>ROUND(IF(AQ51="0",BJ51,0),2)</f>
      </c>
      <c r="AI51" s="33" t="s">
        <v>56</v>
      </c>
      <c r="AJ51" s="59">
        <f>IF(AN51=0,H51,0)</f>
      </c>
      <c r="AK51" s="59">
        <f>IF(AN51=12,H51,0)</f>
      </c>
      <c r="AL51" s="59">
        <f>IF(AN51=21,H51,0)</f>
      </c>
      <c r="AN51" s="59" t="n">
        <v>21</v>
      </c>
      <c r="AO51" s="59">
        <f>G51*0.454907598</f>
      </c>
      <c r="AP51" s="59">
        <f>G51*(1-0.454907598)</f>
      </c>
      <c r="AQ51" s="62" t="s">
        <v>75</v>
      </c>
      <c r="AV51" s="59">
        <f>ROUND(AW51+AX51,2)</f>
      </c>
      <c r="AW51" s="59">
        <f>ROUND(F51*AO51,2)</f>
      </c>
      <c r="AX51" s="59">
        <f>ROUND(F51*AP51,2)</f>
      </c>
      <c r="AY51" s="62" t="s">
        <v>76</v>
      </c>
      <c r="AZ51" s="62" t="s">
        <v>77</v>
      </c>
      <c r="BA51" s="33" t="s">
        <v>64</v>
      </c>
      <c r="BC51" s="59">
        <f>AW51+AX51</f>
      </c>
      <c r="BD51" s="59">
        <f>G51/(100-BE51)*100</f>
      </c>
      <c r="BE51" s="59" t="n">
        <v>0</v>
      </c>
      <c r="BF51" s="59">
        <f>K51</f>
      </c>
      <c r="BH51" s="59">
        <f>F51*AO51</f>
      </c>
      <c r="BI51" s="59">
        <f>F51*AP51</f>
      </c>
      <c r="BJ51" s="59">
        <f>F51*G51</f>
      </c>
      <c r="BK51" s="62" t="s">
        <v>65</v>
      </c>
      <c r="BL51" s="59" t="n">
        <v>712</v>
      </c>
      <c r="BW51" s="59" t="n">
        <v>21</v>
      </c>
      <c r="BX51" s="16" t="s">
        <v>135</v>
      </c>
    </row>
    <row r="52">
      <c r="A52" s="63"/>
      <c r="C52" s="69" t="s">
        <v>131</v>
      </c>
      <c r="D52" s="66" t="s">
        <v>136</v>
      </c>
      <c r="F52" s="70" t="n">
        <v>75</v>
      </c>
      <c r="L52" s="71"/>
    </row>
    <row r="53">
      <c r="A53" s="10" t="s">
        <v>137</v>
      </c>
      <c r="B53" s="11" t="s">
        <v>138</v>
      </c>
      <c r="C53" s="16" t="s">
        <v>139</v>
      </c>
      <c r="D53" s="11"/>
      <c r="E53" s="11" t="s">
        <v>112</v>
      </c>
      <c r="F53" s="59" t="n">
        <v>1</v>
      </c>
      <c r="G53" s="60" t="n">
        <v>0</v>
      </c>
      <c r="H53" s="59">
        <f>ROUND(F53*G53,2)</f>
      </c>
      <c r="I53" s="59" t="n">
        <v>0.0013</v>
      </c>
      <c r="J53" s="59" t="n">
        <v>0</v>
      </c>
      <c r="K53" s="59">
        <f>F53*I53</f>
      </c>
      <c r="L53" s="61" t="s">
        <v>61</v>
      </c>
      <c r="Z53" s="59">
        <f>ROUND(IF(AQ53="5",BJ53,0),2)</f>
      </c>
      <c r="AB53" s="59">
        <f>ROUND(IF(AQ53="1",BH53,0),2)</f>
      </c>
      <c r="AC53" s="59">
        <f>ROUND(IF(AQ53="1",BI53,0),2)</f>
      </c>
      <c r="AD53" s="59">
        <f>ROUND(IF(AQ53="7",BH53,0),2)</f>
      </c>
      <c r="AE53" s="59">
        <f>ROUND(IF(AQ53="7",BI53,0),2)</f>
      </c>
      <c r="AF53" s="59">
        <f>ROUND(IF(AQ53="2",BH53,0),2)</f>
      </c>
      <c r="AG53" s="59">
        <f>ROUND(IF(AQ53="2",BI53,0),2)</f>
      </c>
      <c r="AH53" s="59">
        <f>ROUND(IF(AQ53="0",BJ53,0),2)</f>
      </c>
      <c r="AI53" s="33" t="s">
        <v>56</v>
      </c>
      <c r="AJ53" s="59">
        <f>IF(AN53=0,H53,0)</f>
      </c>
      <c r="AK53" s="59">
        <f>IF(AN53=12,H53,0)</f>
      </c>
      <c r="AL53" s="59">
        <f>IF(AN53=21,H53,0)</f>
      </c>
      <c r="AN53" s="59" t="n">
        <v>21</v>
      </c>
      <c r="AO53" s="59">
        <f>G53*0.793512827</f>
      </c>
      <c r="AP53" s="59">
        <f>G53*(1-0.793512827)</f>
      </c>
      <c r="AQ53" s="62" t="s">
        <v>75</v>
      </c>
      <c r="AV53" s="59">
        <f>ROUND(AW53+AX53,2)</f>
      </c>
      <c r="AW53" s="59">
        <f>ROUND(F53*AO53,2)</f>
      </c>
      <c r="AX53" s="59">
        <f>ROUND(F53*AP53,2)</f>
      </c>
      <c r="AY53" s="62" t="s">
        <v>76</v>
      </c>
      <c r="AZ53" s="62" t="s">
        <v>77</v>
      </c>
      <c r="BA53" s="33" t="s">
        <v>64</v>
      </c>
      <c r="BC53" s="59">
        <f>AW53+AX53</f>
      </c>
      <c r="BD53" s="59">
        <f>G53/(100-BE53)*100</f>
      </c>
      <c r="BE53" s="59" t="n">
        <v>0</v>
      </c>
      <c r="BF53" s="59">
        <f>K53</f>
      </c>
      <c r="BH53" s="59">
        <f>F53*AO53</f>
      </c>
      <c r="BI53" s="59">
        <f>F53*AP53</f>
      </c>
      <c r="BJ53" s="59">
        <f>F53*G53</f>
      </c>
      <c r="BK53" s="62" t="s">
        <v>65</v>
      </c>
      <c r="BL53" s="59" t="n">
        <v>712</v>
      </c>
      <c r="BW53" s="59" t="n">
        <v>21</v>
      </c>
      <c r="BX53" s="16" t="s">
        <v>139</v>
      </c>
    </row>
    <row r="54" customHeight="true" ht="13.5">
      <c r="A54" s="63"/>
      <c r="B54" s="64" t="s">
        <v>66</v>
      </c>
      <c r="C54" s="65" t="s">
        <v>140</v>
      </c>
      <c r="D54" s="66"/>
      <c r="E54" s="66"/>
      <c r="F54" s="66"/>
      <c r="G54" s="67"/>
      <c r="H54" s="66"/>
      <c r="I54" s="66"/>
      <c r="J54" s="66"/>
      <c r="K54" s="66"/>
      <c r="L54" s="68"/>
    </row>
    <row r="55">
      <c r="A55" s="63"/>
      <c r="C55" s="69" t="s">
        <v>57</v>
      </c>
      <c r="D55" s="66" t="s">
        <v>141</v>
      </c>
      <c r="F55" s="70" t="n">
        <v>1</v>
      </c>
      <c r="L55" s="71"/>
    </row>
    <row r="56">
      <c r="A56" s="10" t="s">
        <v>142</v>
      </c>
      <c r="B56" s="11" t="s">
        <v>143</v>
      </c>
      <c r="C56" s="16" t="s">
        <v>144</v>
      </c>
      <c r="D56" s="11"/>
      <c r="E56" s="11" t="s">
        <v>112</v>
      </c>
      <c r="F56" s="59" t="n">
        <v>7</v>
      </c>
      <c r="G56" s="60" t="n">
        <v>0</v>
      </c>
      <c r="H56" s="59">
        <f>ROUND(F56*G56,2)</f>
      </c>
      <c r="I56" s="59" t="n">
        <v>7E-5</v>
      </c>
      <c r="J56" s="59" t="n">
        <v>0</v>
      </c>
      <c r="K56" s="59">
        <f>F56*I56</f>
      </c>
      <c r="L56" s="61" t="s">
        <v>61</v>
      </c>
      <c r="Z56" s="59">
        <f>ROUND(IF(AQ56="5",BJ56,0),2)</f>
      </c>
      <c r="AB56" s="59">
        <f>ROUND(IF(AQ56="1",BH56,0),2)</f>
      </c>
      <c r="AC56" s="59">
        <f>ROUND(IF(AQ56="1",BI56,0),2)</f>
      </c>
      <c r="AD56" s="59">
        <f>ROUND(IF(AQ56="7",BH56,0),2)</f>
      </c>
      <c r="AE56" s="59">
        <f>ROUND(IF(AQ56="7",BI56,0),2)</f>
      </c>
      <c r="AF56" s="59">
        <f>ROUND(IF(AQ56="2",BH56,0),2)</f>
      </c>
      <c r="AG56" s="59">
        <f>ROUND(IF(AQ56="2",BI56,0),2)</f>
      </c>
      <c r="AH56" s="59">
        <f>ROUND(IF(AQ56="0",BJ56,0),2)</f>
      </c>
      <c r="AI56" s="33" t="s">
        <v>56</v>
      </c>
      <c r="AJ56" s="59">
        <f>IF(AN56=0,H56,0)</f>
      </c>
      <c r="AK56" s="59">
        <f>IF(AN56=12,H56,0)</f>
      </c>
      <c r="AL56" s="59">
        <f>IF(AN56=21,H56,0)</f>
      </c>
      <c r="AN56" s="59" t="n">
        <v>21</v>
      </c>
      <c r="AO56" s="59">
        <f>G56*0.018994679</f>
      </c>
      <c r="AP56" s="59">
        <f>G56*(1-0.018994679)</f>
      </c>
      <c r="AQ56" s="62" t="s">
        <v>75</v>
      </c>
      <c r="AV56" s="59">
        <f>ROUND(AW56+AX56,2)</f>
      </c>
      <c r="AW56" s="59">
        <f>ROUND(F56*AO56,2)</f>
      </c>
      <c r="AX56" s="59">
        <f>ROUND(F56*AP56,2)</f>
      </c>
      <c r="AY56" s="62" t="s">
        <v>76</v>
      </c>
      <c r="AZ56" s="62" t="s">
        <v>77</v>
      </c>
      <c r="BA56" s="33" t="s">
        <v>64</v>
      </c>
      <c r="BC56" s="59">
        <f>AW56+AX56</f>
      </c>
      <c r="BD56" s="59">
        <f>G56/(100-BE56)*100</f>
      </c>
      <c r="BE56" s="59" t="n">
        <v>0</v>
      </c>
      <c r="BF56" s="59">
        <f>K56</f>
      </c>
      <c r="BH56" s="59">
        <f>F56*AO56</f>
      </c>
      <c r="BI56" s="59">
        <f>F56*AP56</f>
      </c>
      <c r="BJ56" s="59">
        <f>F56*G56</f>
      </c>
      <c r="BK56" s="62" t="s">
        <v>65</v>
      </c>
      <c r="BL56" s="59" t="n">
        <v>712</v>
      </c>
      <c r="BW56" s="59" t="n">
        <v>21</v>
      </c>
      <c r="BX56" s="16" t="s">
        <v>144</v>
      </c>
    </row>
    <row r="57">
      <c r="A57" s="63"/>
      <c r="C57" s="69" t="s">
        <v>75</v>
      </c>
      <c r="D57" s="66" t="s">
        <v>145</v>
      </c>
      <c r="F57" s="70" t="n">
        <v>7</v>
      </c>
      <c r="L57" s="71"/>
    </row>
    <row r="58">
      <c r="A58" s="10" t="s">
        <v>146</v>
      </c>
      <c r="B58" s="11" t="s">
        <v>147</v>
      </c>
      <c r="C58" s="16" t="s">
        <v>148</v>
      </c>
      <c r="D58" s="11"/>
      <c r="E58" s="11" t="s">
        <v>149</v>
      </c>
      <c r="F58" s="59" t="n">
        <v>4.989</v>
      </c>
      <c r="G58" s="60" t="n">
        <v>0</v>
      </c>
      <c r="H58" s="59">
        <f>ROUND(F58*G58,2)</f>
      </c>
      <c r="I58" s="59" t="n">
        <v>0</v>
      </c>
      <c r="J58" s="59" t="n">
        <v>0</v>
      </c>
      <c r="K58" s="59">
        <f>F58*I58</f>
      </c>
      <c r="L58" s="61" t="s">
        <v>61</v>
      </c>
      <c r="Z58" s="59">
        <f>ROUND(IF(AQ58="5",BJ58,0),2)</f>
      </c>
      <c r="AB58" s="59">
        <f>ROUND(IF(AQ58="1",BH58,0),2)</f>
      </c>
      <c r="AC58" s="59">
        <f>ROUND(IF(AQ58="1",BI58,0),2)</f>
      </c>
      <c r="AD58" s="59">
        <f>ROUND(IF(AQ58="7",BH58,0),2)</f>
      </c>
      <c r="AE58" s="59">
        <f>ROUND(IF(AQ58="7",BI58,0),2)</f>
      </c>
      <c r="AF58" s="59">
        <f>ROUND(IF(AQ58="2",BH58,0),2)</f>
      </c>
      <c r="AG58" s="59">
        <f>ROUND(IF(AQ58="2",BI58,0),2)</f>
      </c>
      <c r="AH58" s="59">
        <f>ROUND(IF(AQ58="0",BJ58,0),2)</f>
      </c>
      <c r="AI58" s="33" t="s">
        <v>56</v>
      </c>
      <c r="AJ58" s="59">
        <f>IF(AN58=0,H58,0)</f>
      </c>
      <c r="AK58" s="59">
        <f>IF(AN58=12,H58,0)</f>
      </c>
      <c r="AL58" s="59">
        <f>IF(AN58=21,H58,0)</f>
      </c>
      <c r="AN58" s="59" t="n">
        <v>21</v>
      </c>
      <c r="AO58" s="59">
        <f>G58*0</f>
      </c>
      <c r="AP58" s="59">
        <f>G58*(1-0)</f>
      </c>
      <c r="AQ58" s="62" t="s">
        <v>92</v>
      </c>
      <c r="AV58" s="59">
        <f>ROUND(AW58+AX58,2)</f>
      </c>
      <c r="AW58" s="59">
        <f>ROUND(F58*AO58,2)</f>
      </c>
      <c r="AX58" s="59">
        <f>ROUND(F58*AP58,2)</f>
      </c>
      <c r="AY58" s="62" t="s">
        <v>76</v>
      </c>
      <c r="AZ58" s="62" t="s">
        <v>77</v>
      </c>
      <c r="BA58" s="33" t="s">
        <v>64</v>
      </c>
      <c r="BC58" s="59">
        <f>AW58+AX58</f>
      </c>
      <c r="BD58" s="59">
        <f>G58/(100-BE58)*100</f>
      </c>
      <c r="BE58" s="59" t="n">
        <v>0</v>
      </c>
      <c r="BF58" s="59">
        <f>K58</f>
      </c>
      <c r="BH58" s="59">
        <f>F58*AO58</f>
      </c>
      <c r="BI58" s="59">
        <f>F58*AP58</f>
      </c>
      <c r="BJ58" s="59">
        <f>F58*G58</f>
      </c>
      <c r="BK58" s="62" t="s">
        <v>65</v>
      </c>
      <c r="BL58" s="59" t="n">
        <v>712</v>
      </c>
      <c r="BW58" s="59" t="n">
        <v>21</v>
      </c>
      <c r="BX58" s="16" t="s">
        <v>148</v>
      </c>
    </row>
    <row r="59">
      <c r="A59" s="53" t="s">
        <v>52</v>
      </c>
      <c r="B59" s="54" t="s">
        <v>150</v>
      </c>
      <c r="C59" s="55" t="s">
        <v>151</v>
      </c>
      <c r="D59" s="54"/>
      <c r="E59" s="56" t="s">
        <v>4</v>
      </c>
      <c r="F59" s="56" t="s">
        <v>4</v>
      </c>
      <c r="G59" s="57" t="s">
        <v>4</v>
      </c>
      <c r="H59" s="2">
        <f>SUM(H60:H78)</f>
      </c>
      <c r="I59" s="33" t="s">
        <v>52</v>
      </c>
      <c r="J59" s="33" t="s">
        <v>52</v>
      </c>
      <c r="K59" s="2">
        <f>SUM(K60:K78)</f>
      </c>
      <c r="L59" s="58" t="s">
        <v>52</v>
      </c>
      <c r="AI59" s="33" t="s">
        <v>56</v>
      </c>
      <c r="AS59" s="2">
        <f>SUM(AJ60:AJ78)</f>
      </c>
      <c r="AT59" s="2">
        <f>SUM(AK60:AK78)</f>
      </c>
      <c r="AU59" s="2">
        <f>SUM(AL60:AL78)</f>
      </c>
    </row>
    <row r="60">
      <c r="A60" s="10" t="s">
        <v>152</v>
      </c>
      <c r="B60" s="11" t="s">
        <v>153</v>
      </c>
      <c r="C60" s="16" t="s">
        <v>154</v>
      </c>
      <c r="D60" s="11"/>
      <c r="E60" s="11" t="s">
        <v>60</v>
      </c>
      <c r="F60" s="59" t="n">
        <v>344.96</v>
      </c>
      <c r="G60" s="60" t="n">
        <v>0</v>
      </c>
      <c r="H60" s="59">
        <f>ROUND(F60*G60,2)</f>
      </c>
      <c r="I60" s="59" t="n">
        <v>6E-5</v>
      </c>
      <c r="J60" s="59" t="n">
        <v>0</v>
      </c>
      <c r="K60" s="59">
        <f>F60*I60</f>
      </c>
      <c r="L60" s="61" t="s">
        <v>61</v>
      </c>
      <c r="Z60" s="59">
        <f>ROUND(IF(AQ60="5",BJ60,0),2)</f>
      </c>
      <c r="AB60" s="59">
        <f>ROUND(IF(AQ60="1",BH60,0),2)</f>
      </c>
      <c r="AC60" s="59">
        <f>ROUND(IF(AQ60="1",BI60,0),2)</f>
      </c>
      <c r="AD60" s="59">
        <f>ROUND(IF(AQ60="7",BH60,0),2)</f>
      </c>
      <c r="AE60" s="59">
        <f>ROUND(IF(AQ60="7",BI60,0),2)</f>
      </c>
      <c r="AF60" s="59">
        <f>ROUND(IF(AQ60="2",BH60,0),2)</f>
      </c>
      <c r="AG60" s="59">
        <f>ROUND(IF(AQ60="2",BI60,0),2)</f>
      </c>
      <c r="AH60" s="59">
        <f>ROUND(IF(AQ60="0",BJ60,0),2)</f>
      </c>
      <c r="AI60" s="33" t="s">
        <v>56</v>
      </c>
      <c r="AJ60" s="59">
        <f>IF(AN60=0,H60,0)</f>
      </c>
      <c r="AK60" s="59">
        <f>IF(AN60=12,H60,0)</f>
      </c>
      <c r="AL60" s="59">
        <f>IF(AN60=21,H60,0)</f>
      </c>
      <c r="AN60" s="59" t="n">
        <v>21</v>
      </c>
      <c r="AO60" s="59">
        <f>G60*0.337526186</f>
      </c>
      <c r="AP60" s="59">
        <f>G60*(1-0.337526186)</f>
      </c>
      <c r="AQ60" s="62" t="s">
        <v>75</v>
      </c>
      <c r="AV60" s="59">
        <f>ROUND(AW60+AX60,2)</f>
      </c>
      <c r="AW60" s="59">
        <f>ROUND(F60*AO60,2)</f>
      </c>
      <c r="AX60" s="59">
        <f>ROUND(F60*AP60,2)</f>
      </c>
      <c r="AY60" s="62" t="s">
        <v>155</v>
      </c>
      <c r="AZ60" s="62" t="s">
        <v>77</v>
      </c>
      <c r="BA60" s="33" t="s">
        <v>64</v>
      </c>
      <c r="BC60" s="59">
        <f>AW60+AX60</f>
      </c>
      <c r="BD60" s="59">
        <f>G60/(100-BE60)*100</f>
      </c>
      <c r="BE60" s="59" t="n">
        <v>0</v>
      </c>
      <c r="BF60" s="59">
        <f>K60</f>
      </c>
      <c r="BH60" s="59">
        <f>F60*AO60</f>
      </c>
      <c r="BI60" s="59">
        <f>F60*AP60</f>
      </c>
      <c r="BJ60" s="59">
        <f>F60*G60</f>
      </c>
      <c r="BK60" s="62" t="s">
        <v>65</v>
      </c>
      <c r="BL60" s="59" t="n">
        <v>713</v>
      </c>
      <c r="BW60" s="59" t="n">
        <v>21</v>
      </c>
      <c r="BX60" s="16" t="s">
        <v>154</v>
      </c>
    </row>
    <row r="61">
      <c r="A61" s="63"/>
      <c r="C61" s="69" t="s">
        <v>96</v>
      </c>
      <c r="D61" s="66" t="s">
        <v>156</v>
      </c>
      <c r="F61" s="70" t="n">
        <v>312.455</v>
      </c>
      <c r="L61" s="71"/>
    </row>
    <row r="62">
      <c r="A62" s="63"/>
      <c r="C62" s="69" t="s">
        <v>157</v>
      </c>
      <c r="D62" s="66" t="s">
        <v>158</v>
      </c>
      <c r="F62" s="70" t="n">
        <v>32.505</v>
      </c>
      <c r="L62" s="71"/>
    </row>
    <row r="63">
      <c r="A63" s="72" t="s">
        <v>159</v>
      </c>
      <c r="B63" s="73" t="s">
        <v>160</v>
      </c>
      <c r="C63" s="74" t="s">
        <v>161</v>
      </c>
      <c r="D63" s="73"/>
      <c r="E63" s="73" t="s">
        <v>60</v>
      </c>
      <c r="F63" s="75" t="n">
        <v>343.7</v>
      </c>
      <c r="G63" s="76" t="n">
        <v>0</v>
      </c>
      <c r="H63" s="75">
        <f>ROUND(F63*G63,2)</f>
      </c>
      <c r="I63" s="75" t="n">
        <v>0.0024</v>
      </c>
      <c r="J63" s="75" t="n">
        <v>0</v>
      </c>
      <c r="K63" s="75">
        <f>F63*I63</f>
      </c>
      <c r="L63" s="77" t="s">
        <v>61</v>
      </c>
      <c r="Z63" s="59">
        <f>ROUND(IF(AQ63="5",BJ63,0),2)</f>
      </c>
      <c r="AB63" s="59">
        <f>ROUND(IF(AQ63="1",BH63,0),2)</f>
      </c>
      <c r="AC63" s="59">
        <f>ROUND(IF(AQ63="1",BI63,0),2)</f>
      </c>
      <c r="AD63" s="59">
        <f>ROUND(IF(AQ63="7",BH63,0),2)</f>
      </c>
      <c r="AE63" s="59">
        <f>ROUND(IF(AQ63="7",BI63,0),2)</f>
      </c>
      <c r="AF63" s="59">
        <f>ROUND(IF(AQ63="2",BH63,0),2)</f>
      </c>
      <c r="AG63" s="59">
        <f>ROUND(IF(AQ63="2",BI63,0),2)</f>
      </c>
      <c r="AH63" s="59">
        <f>ROUND(IF(AQ63="0",BJ63,0),2)</f>
      </c>
      <c r="AI63" s="33" t="s">
        <v>56</v>
      </c>
      <c r="AJ63" s="75">
        <f>IF(AN63=0,H63,0)</f>
      </c>
      <c r="AK63" s="75">
        <f>IF(AN63=12,H63,0)</f>
      </c>
      <c r="AL63" s="75">
        <f>IF(AN63=21,H63,0)</f>
      </c>
      <c r="AN63" s="59" t="n">
        <v>21</v>
      </c>
      <c r="AO63" s="59">
        <f>G63*1</f>
      </c>
      <c r="AP63" s="59">
        <f>G63*(1-1)</f>
      </c>
      <c r="AQ63" s="78" t="s">
        <v>75</v>
      </c>
      <c r="AV63" s="59">
        <f>ROUND(AW63+AX63,2)</f>
      </c>
      <c r="AW63" s="59">
        <f>ROUND(F63*AO63,2)</f>
      </c>
      <c r="AX63" s="59">
        <f>ROUND(F63*AP63,2)</f>
      </c>
      <c r="AY63" s="62" t="s">
        <v>155</v>
      </c>
      <c r="AZ63" s="62" t="s">
        <v>77</v>
      </c>
      <c r="BA63" s="33" t="s">
        <v>64</v>
      </c>
      <c r="BC63" s="59">
        <f>AW63+AX63</f>
      </c>
      <c r="BD63" s="59">
        <f>G63/(100-BE63)*100</f>
      </c>
      <c r="BE63" s="59" t="n">
        <v>0</v>
      </c>
      <c r="BF63" s="59">
        <f>K63</f>
      </c>
      <c r="BH63" s="75">
        <f>F63*AO63</f>
      </c>
      <c r="BI63" s="75">
        <f>F63*AP63</f>
      </c>
      <c r="BJ63" s="75">
        <f>F63*G63</f>
      </c>
      <c r="BK63" s="78" t="s">
        <v>113</v>
      </c>
      <c r="BL63" s="59" t="n">
        <v>713</v>
      </c>
      <c r="BW63" s="59" t="n">
        <v>21</v>
      </c>
      <c r="BX63" s="74" t="s">
        <v>161</v>
      </c>
    </row>
    <row r="64">
      <c r="A64" s="63"/>
      <c r="C64" s="69" t="s">
        <v>162</v>
      </c>
      <c r="D64" s="66" t="s">
        <v>52</v>
      </c>
      <c r="F64" s="70" t="n">
        <v>312.455</v>
      </c>
      <c r="L64" s="71"/>
    </row>
    <row r="65">
      <c r="A65" s="63"/>
      <c r="C65" s="69" t="s">
        <v>163</v>
      </c>
      <c r="D65" s="66" t="s">
        <v>52</v>
      </c>
      <c r="F65" s="70" t="n">
        <v>31.245</v>
      </c>
      <c r="L65" s="71"/>
    </row>
    <row r="66">
      <c r="A66" s="72" t="s">
        <v>164</v>
      </c>
      <c r="B66" s="73" t="s">
        <v>165</v>
      </c>
      <c r="C66" s="74" t="s">
        <v>166</v>
      </c>
      <c r="D66" s="73"/>
      <c r="E66" s="73" t="s">
        <v>60</v>
      </c>
      <c r="F66" s="75" t="n">
        <v>35.756</v>
      </c>
      <c r="G66" s="76" t="n">
        <v>0</v>
      </c>
      <c r="H66" s="75">
        <f>ROUND(F66*G66,2)</f>
      </c>
      <c r="I66" s="75" t="n">
        <v>0.0012</v>
      </c>
      <c r="J66" s="75" t="n">
        <v>0</v>
      </c>
      <c r="K66" s="75">
        <f>F66*I66</f>
      </c>
      <c r="L66" s="77" t="s">
        <v>61</v>
      </c>
      <c r="Z66" s="59">
        <f>ROUND(IF(AQ66="5",BJ66,0),2)</f>
      </c>
      <c r="AB66" s="59">
        <f>ROUND(IF(AQ66="1",BH66,0),2)</f>
      </c>
      <c r="AC66" s="59">
        <f>ROUND(IF(AQ66="1",BI66,0),2)</f>
      </c>
      <c r="AD66" s="59">
        <f>ROUND(IF(AQ66="7",BH66,0),2)</f>
      </c>
      <c r="AE66" s="59">
        <f>ROUND(IF(AQ66="7",BI66,0),2)</f>
      </c>
      <c r="AF66" s="59">
        <f>ROUND(IF(AQ66="2",BH66,0),2)</f>
      </c>
      <c r="AG66" s="59">
        <f>ROUND(IF(AQ66="2",BI66,0),2)</f>
      </c>
      <c r="AH66" s="59">
        <f>ROUND(IF(AQ66="0",BJ66,0),2)</f>
      </c>
      <c r="AI66" s="33" t="s">
        <v>56</v>
      </c>
      <c r="AJ66" s="75">
        <f>IF(AN66=0,H66,0)</f>
      </c>
      <c r="AK66" s="75">
        <f>IF(AN66=12,H66,0)</f>
      </c>
      <c r="AL66" s="75">
        <f>IF(AN66=21,H66,0)</f>
      </c>
      <c r="AN66" s="59" t="n">
        <v>21</v>
      </c>
      <c r="AO66" s="59">
        <f>G66*1</f>
      </c>
      <c r="AP66" s="59">
        <f>G66*(1-1)</f>
      </c>
      <c r="AQ66" s="78" t="s">
        <v>75</v>
      </c>
      <c r="AV66" s="59">
        <f>ROUND(AW66+AX66,2)</f>
      </c>
      <c r="AW66" s="59">
        <f>ROUND(F66*AO66,2)</f>
      </c>
      <c r="AX66" s="59">
        <f>ROUND(F66*AP66,2)</f>
      </c>
      <c r="AY66" s="62" t="s">
        <v>155</v>
      </c>
      <c r="AZ66" s="62" t="s">
        <v>77</v>
      </c>
      <c r="BA66" s="33" t="s">
        <v>64</v>
      </c>
      <c r="BC66" s="59">
        <f>AW66+AX66</f>
      </c>
      <c r="BD66" s="59">
        <f>G66/(100-BE66)*100</f>
      </c>
      <c r="BE66" s="59" t="n">
        <v>0</v>
      </c>
      <c r="BF66" s="59">
        <f>K66</f>
      </c>
      <c r="BH66" s="75">
        <f>F66*AO66</f>
      </c>
      <c r="BI66" s="75">
        <f>F66*AP66</f>
      </c>
      <c r="BJ66" s="75">
        <f>F66*G66</f>
      </c>
      <c r="BK66" s="78" t="s">
        <v>113</v>
      </c>
      <c r="BL66" s="59" t="n">
        <v>713</v>
      </c>
      <c r="BW66" s="59" t="n">
        <v>21</v>
      </c>
      <c r="BX66" s="74" t="s">
        <v>166</v>
      </c>
    </row>
    <row r="67">
      <c r="A67" s="63"/>
      <c r="C67" s="69" t="s">
        <v>167</v>
      </c>
      <c r="D67" s="66" t="s">
        <v>52</v>
      </c>
      <c r="F67" s="70" t="n">
        <v>32.505</v>
      </c>
      <c r="L67" s="71"/>
    </row>
    <row r="68">
      <c r="A68" s="63"/>
      <c r="C68" s="69" t="s">
        <v>168</v>
      </c>
      <c r="D68" s="66" t="s">
        <v>52</v>
      </c>
      <c r="F68" s="70" t="n">
        <v>3.251</v>
      </c>
      <c r="L68" s="71"/>
    </row>
    <row r="69">
      <c r="A69" s="10" t="s">
        <v>169</v>
      </c>
      <c r="B69" s="11" t="s">
        <v>170</v>
      </c>
      <c r="C69" s="16" t="s">
        <v>171</v>
      </c>
      <c r="D69" s="11"/>
      <c r="E69" s="11" t="s">
        <v>60</v>
      </c>
      <c r="F69" s="59" t="n">
        <v>312.455</v>
      </c>
      <c r="G69" s="60" t="n">
        <v>0</v>
      </c>
      <c r="H69" s="59">
        <f>ROUND(F69*G69,2)</f>
      </c>
      <c r="I69" s="59" t="n">
        <v>6E-5</v>
      </c>
      <c r="J69" s="59" t="n">
        <v>0</v>
      </c>
      <c r="K69" s="59">
        <f>F69*I69</f>
      </c>
      <c r="L69" s="61" t="s">
        <v>61</v>
      </c>
      <c r="Z69" s="59">
        <f>ROUND(IF(AQ69="5",BJ69,0),2)</f>
      </c>
      <c r="AB69" s="59">
        <f>ROUND(IF(AQ69="1",BH69,0),2)</f>
      </c>
      <c r="AC69" s="59">
        <f>ROUND(IF(AQ69="1",BI69,0),2)</f>
      </c>
      <c r="AD69" s="59">
        <f>ROUND(IF(AQ69="7",BH69,0),2)</f>
      </c>
      <c r="AE69" s="59">
        <f>ROUND(IF(AQ69="7",BI69,0),2)</f>
      </c>
      <c r="AF69" s="59">
        <f>ROUND(IF(AQ69="2",BH69,0),2)</f>
      </c>
      <c r="AG69" s="59">
        <f>ROUND(IF(AQ69="2",BI69,0),2)</f>
      </c>
      <c r="AH69" s="59">
        <f>ROUND(IF(AQ69="0",BJ69,0),2)</f>
      </c>
      <c r="AI69" s="33" t="s">
        <v>56</v>
      </c>
      <c r="AJ69" s="59">
        <f>IF(AN69=0,H69,0)</f>
      </c>
      <c r="AK69" s="59">
        <f>IF(AN69=12,H69,0)</f>
      </c>
      <c r="AL69" s="59">
        <f>IF(AN69=21,H69,0)</f>
      </c>
      <c r="AN69" s="59" t="n">
        <v>21</v>
      </c>
      <c r="AO69" s="59">
        <f>G69*0.202389878</f>
      </c>
      <c r="AP69" s="59">
        <f>G69*(1-0.202389878)</f>
      </c>
      <c r="AQ69" s="62" t="s">
        <v>75</v>
      </c>
      <c r="AV69" s="59">
        <f>ROUND(AW69+AX69,2)</f>
      </c>
      <c r="AW69" s="59">
        <f>ROUND(F69*AO69,2)</f>
      </c>
      <c r="AX69" s="59">
        <f>ROUND(F69*AP69,2)</f>
      </c>
      <c r="AY69" s="62" t="s">
        <v>155</v>
      </c>
      <c r="AZ69" s="62" t="s">
        <v>77</v>
      </c>
      <c r="BA69" s="33" t="s">
        <v>64</v>
      </c>
      <c r="BC69" s="59">
        <f>AW69+AX69</f>
      </c>
      <c r="BD69" s="59">
        <f>G69/(100-BE69)*100</f>
      </c>
      <c r="BE69" s="59" t="n">
        <v>0</v>
      </c>
      <c r="BF69" s="59">
        <f>K69</f>
      </c>
      <c r="BH69" s="59">
        <f>F69*AO69</f>
      </c>
      <c r="BI69" s="59">
        <f>F69*AP69</f>
      </c>
      <c r="BJ69" s="59">
        <f>F69*G69</f>
      </c>
      <c r="BK69" s="62" t="s">
        <v>65</v>
      </c>
      <c r="BL69" s="59" t="n">
        <v>713</v>
      </c>
      <c r="BW69" s="59" t="n">
        <v>21</v>
      </c>
      <c r="BX69" s="16" t="s">
        <v>171</v>
      </c>
    </row>
    <row r="70">
      <c r="A70" s="63"/>
      <c r="C70" s="69" t="s">
        <v>96</v>
      </c>
      <c r="D70" s="66" t="s">
        <v>156</v>
      </c>
      <c r="F70" s="70" t="n">
        <v>312.455</v>
      </c>
      <c r="L70" s="71"/>
    </row>
    <row r="71">
      <c r="A71" s="72" t="s">
        <v>172</v>
      </c>
      <c r="B71" s="73" t="s">
        <v>173</v>
      </c>
      <c r="C71" s="74" t="s">
        <v>174</v>
      </c>
      <c r="D71" s="73"/>
      <c r="E71" s="73" t="s">
        <v>175</v>
      </c>
      <c r="F71" s="75" t="n">
        <v>17.105</v>
      </c>
      <c r="G71" s="76" t="n">
        <v>0</v>
      </c>
      <c r="H71" s="75">
        <f>ROUND(F71*G71,2)</f>
      </c>
      <c r="I71" s="75" t="n">
        <v>0.02</v>
      </c>
      <c r="J71" s="75" t="n">
        <v>0</v>
      </c>
      <c r="K71" s="75">
        <f>F71*I71</f>
      </c>
      <c r="L71" s="77" t="s">
        <v>61</v>
      </c>
      <c r="Z71" s="59">
        <f>ROUND(IF(AQ71="5",BJ71,0),2)</f>
      </c>
      <c r="AB71" s="59">
        <f>ROUND(IF(AQ71="1",BH71,0),2)</f>
      </c>
      <c r="AC71" s="59">
        <f>ROUND(IF(AQ71="1",BI71,0),2)</f>
      </c>
      <c r="AD71" s="59">
        <f>ROUND(IF(AQ71="7",BH71,0),2)</f>
      </c>
      <c r="AE71" s="59">
        <f>ROUND(IF(AQ71="7",BI71,0),2)</f>
      </c>
      <c r="AF71" s="59">
        <f>ROUND(IF(AQ71="2",BH71,0),2)</f>
      </c>
      <c r="AG71" s="59">
        <f>ROUND(IF(AQ71="2",BI71,0),2)</f>
      </c>
      <c r="AH71" s="59">
        <f>ROUND(IF(AQ71="0",BJ71,0),2)</f>
      </c>
      <c r="AI71" s="33" t="s">
        <v>56</v>
      </c>
      <c r="AJ71" s="75">
        <f>IF(AN71=0,H71,0)</f>
      </c>
      <c r="AK71" s="75">
        <f>IF(AN71=12,H71,0)</f>
      </c>
      <c r="AL71" s="75">
        <f>IF(AN71=21,H71,0)</f>
      </c>
      <c r="AN71" s="59" t="n">
        <v>21</v>
      </c>
      <c r="AO71" s="59">
        <f>G71*1</f>
      </c>
      <c r="AP71" s="59">
        <f>G71*(1-1)</f>
      </c>
      <c r="AQ71" s="78" t="s">
        <v>75</v>
      </c>
      <c r="AV71" s="59">
        <f>ROUND(AW71+AX71,2)</f>
      </c>
      <c r="AW71" s="59">
        <f>ROUND(F71*AO71,2)</f>
      </c>
      <c r="AX71" s="59">
        <f>ROUND(F71*AP71,2)</f>
      </c>
      <c r="AY71" s="62" t="s">
        <v>155</v>
      </c>
      <c r="AZ71" s="62" t="s">
        <v>77</v>
      </c>
      <c r="BA71" s="33" t="s">
        <v>64</v>
      </c>
      <c r="BC71" s="59">
        <f>AW71+AX71</f>
      </c>
      <c r="BD71" s="59">
        <f>G71/(100-BE71)*100</f>
      </c>
      <c r="BE71" s="59" t="n">
        <v>0</v>
      </c>
      <c r="BF71" s="59">
        <f>K71</f>
      </c>
      <c r="BH71" s="75">
        <f>F71*AO71</f>
      </c>
      <c r="BI71" s="75">
        <f>F71*AP71</f>
      </c>
      <c r="BJ71" s="75">
        <f>F71*G71</f>
      </c>
      <c r="BK71" s="78" t="s">
        <v>113</v>
      </c>
      <c r="BL71" s="59" t="n">
        <v>713</v>
      </c>
      <c r="BW71" s="59" t="n">
        <v>21</v>
      </c>
      <c r="BX71" s="74" t="s">
        <v>174</v>
      </c>
    </row>
    <row r="72">
      <c r="A72" s="63"/>
      <c r="C72" s="69" t="s">
        <v>176</v>
      </c>
      <c r="D72" s="66" t="s">
        <v>177</v>
      </c>
      <c r="F72" s="70" t="n">
        <v>1</v>
      </c>
      <c r="L72" s="71"/>
    </row>
    <row r="73">
      <c r="A73" s="63"/>
      <c r="C73" s="69" t="s">
        <v>178</v>
      </c>
      <c r="D73" s="66" t="s">
        <v>179</v>
      </c>
      <c r="F73" s="70" t="n">
        <v>1.505</v>
      </c>
      <c r="L73" s="71"/>
    </row>
    <row r="74">
      <c r="A74" s="63"/>
      <c r="C74" s="69" t="s">
        <v>180</v>
      </c>
      <c r="D74" s="66" t="s">
        <v>181</v>
      </c>
      <c r="F74" s="70" t="n">
        <v>2.43</v>
      </c>
      <c r="L74" s="71"/>
    </row>
    <row r="75">
      <c r="A75" s="63"/>
      <c r="C75" s="69" t="s">
        <v>182</v>
      </c>
      <c r="D75" s="66" t="s">
        <v>183</v>
      </c>
      <c r="F75" s="70" t="n">
        <v>3.52</v>
      </c>
      <c r="L75" s="71"/>
    </row>
    <row r="76">
      <c r="A76" s="63"/>
      <c r="C76" s="69" t="s">
        <v>184</v>
      </c>
      <c r="D76" s="66" t="s">
        <v>185</v>
      </c>
      <c r="F76" s="70" t="n">
        <v>4.225</v>
      </c>
      <c r="L76" s="71"/>
    </row>
    <row r="77">
      <c r="A77" s="63"/>
      <c r="C77" s="69" t="s">
        <v>186</v>
      </c>
      <c r="D77" s="66" t="s">
        <v>187</v>
      </c>
      <c r="F77" s="70" t="n">
        <v>4.425</v>
      </c>
      <c r="L77" s="71"/>
    </row>
    <row r="78">
      <c r="A78" s="10" t="s">
        <v>188</v>
      </c>
      <c r="B78" s="11" t="s">
        <v>189</v>
      </c>
      <c r="C78" s="16" t="s">
        <v>190</v>
      </c>
      <c r="D78" s="11"/>
      <c r="E78" s="11" t="s">
        <v>149</v>
      </c>
      <c r="F78" s="59" t="n">
        <v>1.249</v>
      </c>
      <c r="G78" s="60" t="n">
        <v>0</v>
      </c>
      <c r="H78" s="59">
        <f>ROUND(F78*G78,2)</f>
      </c>
      <c r="I78" s="59" t="n">
        <v>0</v>
      </c>
      <c r="J78" s="59" t="n">
        <v>0</v>
      </c>
      <c r="K78" s="59">
        <f>F78*I78</f>
      </c>
      <c r="L78" s="61" t="s">
        <v>61</v>
      </c>
      <c r="Z78" s="59">
        <f>ROUND(IF(AQ78="5",BJ78,0),2)</f>
      </c>
      <c r="AB78" s="59">
        <f>ROUND(IF(AQ78="1",BH78,0),2)</f>
      </c>
      <c r="AC78" s="59">
        <f>ROUND(IF(AQ78="1",BI78,0),2)</f>
      </c>
      <c r="AD78" s="59">
        <f>ROUND(IF(AQ78="7",BH78,0),2)</f>
      </c>
      <c r="AE78" s="59">
        <f>ROUND(IF(AQ78="7",BI78,0),2)</f>
      </c>
      <c r="AF78" s="59">
        <f>ROUND(IF(AQ78="2",BH78,0),2)</f>
      </c>
      <c r="AG78" s="59">
        <f>ROUND(IF(AQ78="2",BI78,0),2)</f>
      </c>
      <c r="AH78" s="59">
        <f>ROUND(IF(AQ78="0",BJ78,0),2)</f>
      </c>
      <c r="AI78" s="33" t="s">
        <v>56</v>
      </c>
      <c r="AJ78" s="59">
        <f>IF(AN78=0,H78,0)</f>
      </c>
      <c r="AK78" s="59">
        <f>IF(AN78=12,H78,0)</f>
      </c>
      <c r="AL78" s="59">
        <f>IF(AN78=21,H78,0)</f>
      </c>
      <c r="AN78" s="59" t="n">
        <v>21</v>
      </c>
      <c r="AO78" s="59">
        <f>G78*0</f>
      </c>
      <c r="AP78" s="59">
        <f>G78*(1-0)</f>
      </c>
      <c r="AQ78" s="62" t="s">
        <v>92</v>
      </c>
      <c r="AV78" s="59">
        <f>ROUND(AW78+AX78,2)</f>
      </c>
      <c r="AW78" s="59">
        <f>ROUND(F78*AO78,2)</f>
      </c>
      <c r="AX78" s="59">
        <f>ROUND(F78*AP78,2)</f>
      </c>
      <c r="AY78" s="62" t="s">
        <v>155</v>
      </c>
      <c r="AZ78" s="62" t="s">
        <v>77</v>
      </c>
      <c r="BA78" s="33" t="s">
        <v>64</v>
      </c>
      <c r="BC78" s="59">
        <f>AW78+AX78</f>
      </c>
      <c r="BD78" s="59">
        <f>G78/(100-BE78)*100</f>
      </c>
      <c r="BE78" s="59" t="n">
        <v>0</v>
      </c>
      <c r="BF78" s="59">
        <f>K78</f>
      </c>
      <c r="BH78" s="59">
        <f>F78*AO78</f>
      </c>
      <c r="BI78" s="59">
        <f>F78*AP78</f>
      </c>
      <c r="BJ78" s="59">
        <f>F78*G78</f>
      </c>
      <c r="BK78" s="62" t="s">
        <v>65</v>
      </c>
      <c r="BL78" s="59" t="n">
        <v>713</v>
      </c>
      <c r="BW78" s="59" t="n">
        <v>21</v>
      </c>
      <c r="BX78" s="16" t="s">
        <v>190</v>
      </c>
    </row>
    <row r="79">
      <c r="A79" s="53" t="s">
        <v>52</v>
      </c>
      <c r="B79" s="54" t="s">
        <v>191</v>
      </c>
      <c r="C79" s="55" t="s">
        <v>192</v>
      </c>
      <c r="D79" s="54"/>
      <c r="E79" s="56" t="s">
        <v>4</v>
      </c>
      <c r="F79" s="56" t="s">
        <v>4</v>
      </c>
      <c r="G79" s="57" t="s">
        <v>4</v>
      </c>
      <c r="H79" s="2">
        <f>SUM(H80:H91)</f>
      </c>
      <c r="I79" s="33" t="s">
        <v>52</v>
      </c>
      <c r="J79" s="33" t="s">
        <v>52</v>
      </c>
      <c r="K79" s="2">
        <f>SUM(K80:K91)</f>
      </c>
      <c r="L79" s="58" t="s">
        <v>52</v>
      </c>
      <c r="AI79" s="33" t="s">
        <v>56</v>
      </c>
      <c r="AS79" s="2">
        <f>SUM(AJ80:AJ91)</f>
      </c>
      <c r="AT79" s="2">
        <f>SUM(AK80:AK91)</f>
      </c>
      <c r="AU79" s="2">
        <f>SUM(AL80:AL91)</f>
      </c>
    </row>
    <row r="80">
      <c r="A80" s="10" t="s">
        <v>193</v>
      </c>
      <c r="B80" s="11" t="s">
        <v>194</v>
      </c>
      <c r="C80" s="16" t="s">
        <v>195</v>
      </c>
      <c r="D80" s="11"/>
      <c r="E80" s="11" t="s">
        <v>112</v>
      </c>
      <c r="F80" s="59" t="n">
        <v>2</v>
      </c>
      <c r="G80" s="60" t="n">
        <v>0</v>
      </c>
      <c r="H80" s="59">
        <f>ROUND(F80*G80,2)</f>
      </c>
      <c r="I80" s="59" t="n">
        <v>0.00212</v>
      </c>
      <c r="J80" s="59" t="n">
        <v>0</v>
      </c>
      <c r="K80" s="59">
        <f>F80*I80</f>
      </c>
      <c r="L80" s="61" t="s">
        <v>61</v>
      </c>
      <c r="Z80" s="59">
        <f>ROUND(IF(AQ80="5",BJ80,0),2)</f>
      </c>
      <c r="AB80" s="59">
        <f>ROUND(IF(AQ80="1",BH80,0),2)</f>
      </c>
      <c r="AC80" s="59">
        <f>ROUND(IF(AQ80="1",BI80,0),2)</f>
      </c>
      <c r="AD80" s="59">
        <f>ROUND(IF(AQ80="7",BH80,0),2)</f>
      </c>
      <c r="AE80" s="59">
        <f>ROUND(IF(AQ80="7",BI80,0),2)</f>
      </c>
      <c r="AF80" s="59">
        <f>ROUND(IF(AQ80="2",BH80,0),2)</f>
      </c>
      <c r="AG80" s="59">
        <f>ROUND(IF(AQ80="2",BI80,0),2)</f>
      </c>
      <c r="AH80" s="59">
        <f>ROUND(IF(AQ80="0",BJ80,0),2)</f>
      </c>
      <c r="AI80" s="33" t="s">
        <v>56</v>
      </c>
      <c r="AJ80" s="59">
        <f>IF(AN80=0,H80,0)</f>
      </c>
      <c r="AK80" s="59">
        <f>IF(AN80=12,H80,0)</f>
      </c>
      <c r="AL80" s="59">
        <f>IF(AN80=21,H80,0)</f>
      </c>
      <c r="AN80" s="59" t="n">
        <v>21</v>
      </c>
      <c r="AO80" s="59">
        <f>G80*0.829874531</f>
      </c>
      <c r="AP80" s="59">
        <f>G80*(1-0.829874531)</f>
      </c>
      <c r="AQ80" s="62" t="s">
        <v>75</v>
      </c>
      <c r="AV80" s="59">
        <f>ROUND(AW80+AX80,2)</f>
      </c>
      <c r="AW80" s="59">
        <f>ROUND(F80*AO80,2)</f>
      </c>
      <c r="AX80" s="59">
        <f>ROUND(F80*AP80,2)</f>
      </c>
      <c r="AY80" s="62" t="s">
        <v>196</v>
      </c>
      <c r="AZ80" s="62" t="s">
        <v>197</v>
      </c>
      <c r="BA80" s="33" t="s">
        <v>64</v>
      </c>
      <c r="BC80" s="59">
        <f>AW80+AX80</f>
      </c>
      <c r="BD80" s="59">
        <f>G80/(100-BE80)*100</f>
      </c>
      <c r="BE80" s="59" t="n">
        <v>0</v>
      </c>
      <c r="BF80" s="59">
        <f>K80</f>
      </c>
      <c r="BH80" s="59">
        <f>F80*AO80</f>
      </c>
      <c r="BI80" s="59">
        <f>F80*AP80</f>
      </c>
      <c r="BJ80" s="59">
        <f>F80*G80</f>
      </c>
      <c r="BK80" s="62" t="s">
        <v>65</v>
      </c>
      <c r="BL80" s="59" t="n">
        <v>721</v>
      </c>
      <c r="BW80" s="59" t="n">
        <v>21</v>
      </c>
      <c r="BX80" s="16" t="s">
        <v>195</v>
      </c>
    </row>
    <row r="81" customHeight="true" ht="13.5">
      <c r="A81" s="63"/>
      <c r="B81" s="64" t="s">
        <v>66</v>
      </c>
      <c r="C81" s="65" t="s">
        <v>198</v>
      </c>
      <c r="D81" s="66"/>
      <c r="E81" s="66"/>
      <c r="F81" s="66"/>
      <c r="G81" s="67"/>
      <c r="H81" s="66"/>
      <c r="I81" s="66"/>
      <c r="J81" s="66"/>
      <c r="K81" s="66"/>
      <c r="L81" s="68"/>
    </row>
    <row r="82">
      <c r="A82" s="63"/>
      <c r="C82" s="69" t="s">
        <v>72</v>
      </c>
      <c r="D82" s="66" t="s">
        <v>199</v>
      </c>
      <c r="F82" s="70" t="n">
        <v>2</v>
      </c>
      <c r="L82" s="71"/>
    </row>
    <row r="83" customHeight="true" ht="54">
      <c r="A83" s="63"/>
      <c r="B83" s="79" t="s">
        <v>200</v>
      </c>
      <c r="C83" s="80" t="s">
        <v>201</v>
      </c>
      <c r="D83" s="81"/>
      <c r="E83" s="81"/>
      <c r="F83" s="81"/>
      <c r="G83" s="82"/>
      <c r="H83" s="81"/>
      <c r="I83" s="81"/>
      <c r="J83" s="81"/>
      <c r="K83" s="81"/>
      <c r="L83" s="83"/>
    </row>
    <row r="84">
      <c r="A84" s="10" t="s">
        <v>202</v>
      </c>
      <c r="B84" s="11" t="s">
        <v>203</v>
      </c>
      <c r="C84" s="16" t="s">
        <v>204</v>
      </c>
      <c r="D84" s="11"/>
      <c r="E84" s="11" t="s">
        <v>130</v>
      </c>
      <c r="F84" s="59" t="n">
        <v>0.7</v>
      </c>
      <c r="G84" s="60" t="n">
        <v>0</v>
      </c>
      <c r="H84" s="59">
        <f>ROUND(F84*G84,2)</f>
      </c>
      <c r="I84" s="59" t="n">
        <v>0.12594</v>
      </c>
      <c r="J84" s="59" t="n">
        <v>0.12545</v>
      </c>
      <c r="K84" s="59">
        <f>F84*I84</f>
      </c>
      <c r="L84" s="61" t="s">
        <v>61</v>
      </c>
      <c r="Z84" s="59">
        <f>ROUND(IF(AQ84="5",BJ84,0),2)</f>
      </c>
      <c r="AB84" s="59">
        <f>ROUND(IF(AQ84="1",BH84,0),2)</f>
      </c>
      <c r="AC84" s="59">
        <f>ROUND(IF(AQ84="1",BI84,0),2)</f>
      </c>
      <c r="AD84" s="59">
        <f>ROUND(IF(AQ84="7",BH84,0),2)</f>
      </c>
      <c r="AE84" s="59">
        <f>ROUND(IF(AQ84="7",BI84,0),2)</f>
      </c>
      <c r="AF84" s="59">
        <f>ROUND(IF(AQ84="2",BH84,0),2)</f>
      </c>
      <c r="AG84" s="59">
        <f>ROUND(IF(AQ84="2",BI84,0),2)</f>
      </c>
      <c r="AH84" s="59">
        <f>ROUND(IF(AQ84="0",BJ84,0),2)</f>
      </c>
      <c r="AI84" s="33" t="s">
        <v>56</v>
      </c>
      <c r="AJ84" s="59">
        <f>IF(AN84=0,H84,0)</f>
      </c>
      <c r="AK84" s="59">
        <f>IF(AN84=12,H84,0)</f>
      </c>
      <c r="AL84" s="59">
        <f>IF(AN84=21,H84,0)</f>
      </c>
      <c r="AN84" s="59" t="n">
        <v>21</v>
      </c>
      <c r="AO84" s="59">
        <f>G84*0.014285917</f>
      </c>
      <c r="AP84" s="59">
        <f>G84*(1-0.014285917)</f>
      </c>
      <c r="AQ84" s="62" t="s">
        <v>75</v>
      </c>
      <c r="AV84" s="59">
        <f>ROUND(AW84+AX84,2)</f>
      </c>
      <c r="AW84" s="59">
        <f>ROUND(F84*AO84,2)</f>
      </c>
      <c r="AX84" s="59">
        <f>ROUND(F84*AP84,2)</f>
      </c>
      <c r="AY84" s="62" t="s">
        <v>196</v>
      </c>
      <c r="AZ84" s="62" t="s">
        <v>197</v>
      </c>
      <c r="BA84" s="33" t="s">
        <v>64</v>
      </c>
      <c r="BC84" s="59">
        <f>AW84+AX84</f>
      </c>
      <c r="BD84" s="59">
        <f>G84/(100-BE84)*100</f>
      </c>
      <c r="BE84" s="59" t="n">
        <v>0</v>
      </c>
      <c r="BF84" s="59">
        <f>K84</f>
      </c>
      <c r="BH84" s="59">
        <f>F84*AO84</f>
      </c>
      <c r="BI84" s="59">
        <f>F84*AP84</f>
      </c>
      <c r="BJ84" s="59">
        <f>F84*G84</f>
      </c>
      <c r="BK84" s="62" t="s">
        <v>65</v>
      </c>
      <c r="BL84" s="59" t="n">
        <v>721</v>
      </c>
      <c r="BW84" s="59" t="n">
        <v>21</v>
      </c>
      <c r="BX84" s="16" t="s">
        <v>204</v>
      </c>
    </row>
    <row r="85">
      <c r="A85" s="63"/>
      <c r="C85" s="69" t="s">
        <v>205</v>
      </c>
      <c r="D85" s="66" t="s">
        <v>206</v>
      </c>
      <c r="F85" s="70" t="n">
        <v>0.7</v>
      </c>
      <c r="L85" s="71"/>
    </row>
    <row r="86">
      <c r="A86" s="10" t="s">
        <v>207</v>
      </c>
      <c r="B86" s="11" t="s">
        <v>208</v>
      </c>
      <c r="C86" s="16" t="s">
        <v>209</v>
      </c>
      <c r="D86" s="11"/>
      <c r="E86" s="11" t="s">
        <v>112</v>
      </c>
      <c r="F86" s="59" t="n">
        <v>2</v>
      </c>
      <c r="G86" s="60" t="n">
        <v>0</v>
      </c>
      <c r="H86" s="59">
        <f>ROUND(F86*G86,2)</f>
      </c>
      <c r="I86" s="59" t="n">
        <v>0.02011</v>
      </c>
      <c r="J86" s="59" t="n">
        <v>0.02011</v>
      </c>
      <c r="K86" s="59">
        <f>F86*I86</f>
      </c>
      <c r="L86" s="61" t="s">
        <v>61</v>
      </c>
      <c r="Z86" s="59">
        <f>ROUND(IF(AQ86="5",BJ86,0),2)</f>
      </c>
      <c r="AB86" s="59">
        <f>ROUND(IF(AQ86="1",BH86,0),2)</f>
      </c>
      <c r="AC86" s="59">
        <f>ROUND(IF(AQ86="1",BI86,0),2)</f>
      </c>
      <c r="AD86" s="59">
        <f>ROUND(IF(AQ86="7",BH86,0),2)</f>
      </c>
      <c r="AE86" s="59">
        <f>ROUND(IF(AQ86="7",BI86,0),2)</f>
      </c>
      <c r="AF86" s="59">
        <f>ROUND(IF(AQ86="2",BH86,0),2)</f>
      </c>
      <c r="AG86" s="59">
        <f>ROUND(IF(AQ86="2",BI86,0),2)</f>
      </c>
      <c r="AH86" s="59">
        <f>ROUND(IF(AQ86="0",BJ86,0),2)</f>
      </c>
      <c r="AI86" s="33" t="s">
        <v>56</v>
      </c>
      <c r="AJ86" s="59">
        <f>IF(AN86=0,H86,0)</f>
      </c>
      <c r="AK86" s="59">
        <f>IF(AN86=12,H86,0)</f>
      </c>
      <c r="AL86" s="59">
        <f>IF(AN86=21,H86,0)</f>
      </c>
      <c r="AN86" s="59" t="n">
        <v>21</v>
      </c>
      <c r="AO86" s="59">
        <f>G86*0</f>
      </c>
      <c r="AP86" s="59">
        <f>G86*(1-0)</f>
      </c>
      <c r="AQ86" s="62" t="s">
        <v>75</v>
      </c>
      <c r="AV86" s="59">
        <f>ROUND(AW86+AX86,2)</f>
      </c>
      <c r="AW86" s="59">
        <f>ROUND(F86*AO86,2)</f>
      </c>
      <c r="AX86" s="59">
        <f>ROUND(F86*AP86,2)</f>
      </c>
      <c r="AY86" s="62" t="s">
        <v>196</v>
      </c>
      <c r="AZ86" s="62" t="s">
        <v>197</v>
      </c>
      <c r="BA86" s="33" t="s">
        <v>64</v>
      </c>
      <c r="BC86" s="59">
        <f>AW86+AX86</f>
      </c>
      <c r="BD86" s="59">
        <f>G86/(100-BE86)*100</f>
      </c>
      <c r="BE86" s="59" t="n">
        <v>0</v>
      </c>
      <c r="BF86" s="59">
        <f>K86</f>
      </c>
      <c r="BH86" s="59">
        <f>F86*AO86</f>
      </c>
      <c r="BI86" s="59">
        <f>F86*AP86</f>
      </c>
      <c r="BJ86" s="59">
        <f>F86*G86</f>
      </c>
      <c r="BK86" s="62" t="s">
        <v>65</v>
      </c>
      <c r="BL86" s="59" t="n">
        <v>721</v>
      </c>
      <c r="BW86" s="59" t="n">
        <v>21</v>
      </c>
      <c r="BX86" s="16" t="s">
        <v>209</v>
      </c>
    </row>
    <row r="87">
      <c r="A87" s="63"/>
      <c r="C87" s="69" t="s">
        <v>72</v>
      </c>
      <c r="D87" s="66" t="s">
        <v>210</v>
      </c>
      <c r="F87" s="70" t="n">
        <v>2</v>
      </c>
      <c r="L87" s="71"/>
    </row>
    <row r="88">
      <c r="A88" s="10" t="s">
        <v>211</v>
      </c>
      <c r="B88" s="11" t="s">
        <v>212</v>
      </c>
      <c r="C88" s="16" t="s">
        <v>213</v>
      </c>
      <c r="D88" s="11"/>
      <c r="E88" s="11" t="s">
        <v>130</v>
      </c>
      <c r="F88" s="59" t="n">
        <v>0.5</v>
      </c>
      <c r="G88" s="60" t="n">
        <v>0</v>
      </c>
      <c r="H88" s="59">
        <f>ROUND(F88*G88,2)</f>
      </c>
      <c r="I88" s="59" t="n">
        <v>0.00131</v>
      </c>
      <c r="J88" s="59" t="n">
        <v>0</v>
      </c>
      <c r="K88" s="59">
        <f>F88*I88</f>
      </c>
      <c r="L88" s="61" t="s">
        <v>61</v>
      </c>
      <c r="Z88" s="59">
        <f>ROUND(IF(AQ88="5",BJ88,0),2)</f>
      </c>
      <c r="AB88" s="59">
        <f>ROUND(IF(AQ88="1",BH88,0),2)</f>
      </c>
      <c r="AC88" s="59">
        <f>ROUND(IF(AQ88="1",BI88,0),2)</f>
      </c>
      <c r="AD88" s="59">
        <f>ROUND(IF(AQ88="7",BH88,0),2)</f>
      </c>
      <c r="AE88" s="59">
        <f>ROUND(IF(AQ88="7",BI88,0),2)</f>
      </c>
      <c r="AF88" s="59">
        <f>ROUND(IF(AQ88="2",BH88,0),2)</f>
      </c>
      <c r="AG88" s="59">
        <f>ROUND(IF(AQ88="2",BI88,0),2)</f>
      </c>
      <c r="AH88" s="59">
        <f>ROUND(IF(AQ88="0",BJ88,0),2)</f>
      </c>
      <c r="AI88" s="33" t="s">
        <v>56</v>
      </c>
      <c r="AJ88" s="59">
        <f>IF(AN88=0,H88,0)</f>
      </c>
      <c r="AK88" s="59">
        <f>IF(AN88=12,H88,0)</f>
      </c>
      <c r="AL88" s="59">
        <f>IF(AN88=21,H88,0)</f>
      </c>
      <c r="AN88" s="59" t="n">
        <v>21</v>
      </c>
      <c r="AO88" s="59">
        <f>G88*0.349306636</f>
      </c>
      <c r="AP88" s="59">
        <f>G88*(1-0.349306636)</f>
      </c>
      <c r="AQ88" s="62" t="s">
        <v>75</v>
      </c>
      <c r="AV88" s="59">
        <f>ROUND(AW88+AX88,2)</f>
      </c>
      <c r="AW88" s="59">
        <f>ROUND(F88*AO88,2)</f>
      </c>
      <c r="AX88" s="59">
        <f>ROUND(F88*AP88,2)</f>
      </c>
      <c r="AY88" s="62" t="s">
        <v>196</v>
      </c>
      <c r="AZ88" s="62" t="s">
        <v>197</v>
      </c>
      <c r="BA88" s="33" t="s">
        <v>64</v>
      </c>
      <c r="BC88" s="59">
        <f>AW88+AX88</f>
      </c>
      <c r="BD88" s="59">
        <f>G88/(100-BE88)*100</f>
      </c>
      <c r="BE88" s="59" t="n">
        <v>0</v>
      </c>
      <c r="BF88" s="59">
        <f>K88</f>
      </c>
      <c r="BH88" s="59">
        <f>F88*AO88</f>
      </c>
      <c r="BI88" s="59">
        <f>F88*AP88</f>
      </c>
      <c r="BJ88" s="59">
        <f>F88*G88</f>
      </c>
      <c r="BK88" s="62" t="s">
        <v>65</v>
      </c>
      <c r="BL88" s="59" t="n">
        <v>721</v>
      </c>
      <c r="BW88" s="59" t="n">
        <v>21</v>
      </c>
      <c r="BX88" s="16" t="s">
        <v>213</v>
      </c>
    </row>
    <row r="89" customHeight="true" ht="13.5">
      <c r="A89" s="63"/>
      <c r="B89" s="64" t="s">
        <v>66</v>
      </c>
      <c r="C89" s="65" t="s">
        <v>214</v>
      </c>
      <c r="D89" s="66"/>
      <c r="E89" s="66"/>
      <c r="F89" s="66"/>
      <c r="G89" s="67"/>
      <c r="H89" s="66"/>
      <c r="I89" s="66"/>
      <c r="J89" s="66"/>
      <c r="K89" s="66"/>
      <c r="L89" s="68"/>
    </row>
    <row r="90">
      <c r="A90" s="63"/>
      <c r="C90" s="69" t="s">
        <v>215</v>
      </c>
      <c r="D90" s="66" t="s">
        <v>216</v>
      </c>
      <c r="F90" s="70" t="n">
        <v>0.5</v>
      </c>
      <c r="L90" s="71"/>
    </row>
    <row r="91">
      <c r="A91" s="10" t="s">
        <v>217</v>
      </c>
      <c r="B91" s="11" t="s">
        <v>218</v>
      </c>
      <c r="C91" s="16" t="s">
        <v>219</v>
      </c>
      <c r="D91" s="11"/>
      <c r="E91" s="11" t="s">
        <v>149</v>
      </c>
      <c r="F91" s="59" t="n">
        <v>0.006</v>
      </c>
      <c r="G91" s="60" t="n">
        <v>0</v>
      </c>
      <c r="H91" s="59">
        <f>ROUND(F91*G91,2)</f>
      </c>
      <c r="I91" s="59" t="n">
        <v>0</v>
      </c>
      <c r="J91" s="59" t="n">
        <v>0</v>
      </c>
      <c r="K91" s="59">
        <f>F91*I91</f>
      </c>
      <c r="L91" s="61" t="s">
        <v>61</v>
      </c>
      <c r="Z91" s="59">
        <f>ROUND(IF(AQ91="5",BJ91,0),2)</f>
      </c>
      <c r="AB91" s="59">
        <f>ROUND(IF(AQ91="1",BH91,0),2)</f>
      </c>
      <c r="AC91" s="59">
        <f>ROUND(IF(AQ91="1",BI91,0),2)</f>
      </c>
      <c r="AD91" s="59">
        <f>ROUND(IF(AQ91="7",BH91,0),2)</f>
      </c>
      <c r="AE91" s="59">
        <f>ROUND(IF(AQ91="7",BI91,0),2)</f>
      </c>
      <c r="AF91" s="59">
        <f>ROUND(IF(AQ91="2",BH91,0),2)</f>
      </c>
      <c r="AG91" s="59">
        <f>ROUND(IF(AQ91="2",BI91,0),2)</f>
      </c>
      <c r="AH91" s="59">
        <f>ROUND(IF(AQ91="0",BJ91,0),2)</f>
      </c>
      <c r="AI91" s="33" t="s">
        <v>56</v>
      </c>
      <c r="AJ91" s="59">
        <f>IF(AN91=0,H91,0)</f>
      </c>
      <c r="AK91" s="59">
        <f>IF(AN91=12,H91,0)</f>
      </c>
      <c r="AL91" s="59">
        <f>IF(AN91=21,H91,0)</f>
      </c>
      <c r="AN91" s="59" t="n">
        <v>21</v>
      </c>
      <c r="AO91" s="59">
        <f>G91*0</f>
      </c>
      <c r="AP91" s="59">
        <f>G91*(1-0)</f>
      </c>
      <c r="AQ91" s="62" t="s">
        <v>92</v>
      </c>
      <c r="AV91" s="59">
        <f>ROUND(AW91+AX91,2)</f>
      </c>
      <c r="AW91" s="59">
        <f>ROUND(F91*AO91,2)</f>
      </c>
      <c r="AX91" s="59">
        <f>ROUND(F91*AP91,2)</f>
      </c>
      <c r="AY91" s="62" t="s">
        <v>196</v>
      </c>
      <c r="AZ91" s="62" t="s">
        <v>197</v>
      </c>
      <c r="BA91" s="33" t="s">
        <v>64</v>
      </c>
      <c r="BC91" s="59">
        <f>AW91+AX91</f>
      </c>
      <c r="BD91" s="59">
        <f>G91/(100-BE91)*100</f>
      </c>
      <c r="BE91" s="59" t="n">
        <v>0</v>
      </c>
      <c r="BF91" s="59">
        <f>K91</f>
      </c>
      <c r="BH91" s="59">
        <f>F91*AO91</f>
      </c>
      <c r="BI91" s="59">
        <f>F91*AP91</f>
      </c>
      <c r="BJ91" s="59">
        <f>F91*G91</f>
      </c>
      <c r="BK91" s="62" t="s">
        <v>65</v>
      </c>
      <c r="BL91" s="59" t="n">
        <v>721</v>
      </c>
      <c r="BW91" s="59" t="n">
        <v>21</v>
      </c>
      <c r="BX91" s="16" t="s">
        <v>219</v>
      </c>
    </row>
    <row r="92">
      <c r="A92" s="53" t="s">
        <v>52</v>
      </c>
      <c r="B92" s="54" t="s">
        <v>220</v>
      </c>
      <c r="C92" s="55" t="s">
        <v>221</v>
      </c>
      <c r="D92" s="54"/>
      <c r="E92" s="56" t="s">
        <v>4</v>
      </c>
      <c r="F92" s="56" t="s">
        <v>4</v>
      </c>
      <c r="G92" s="57" t="s">
        <v>4</v>
      </c>
      <c r="H92" s="2">
        <f>SUM(H93:H116)</f>
      </c>
      <c r="I92" s="33" t="s">
        <v>52</v>
      </c>
      <c r="J92" s="33" t="s">
        <v>52</v>
      </c>
      <c r="K92" s="2">
        <f>SUM(K93:K116)</f>
      </c>
      <c r="L92" s="58" t="s">
        <v>52</v>
      </c>
      <c r="AI92" s="33" t="s">
        <v>56</v>
      </c>
      <c r="AS92" s="2">
        <f>SUM(AJ93:AJ116)</f>
      </c>
      <c r="AT92" s="2">
        <f>SUM(AK93:AK116)</f>
      </c>
      <c r="AU92" s="2">
        <f>SUM(AL93:AL116)</f>
      </c>
    </row>
    <row r="93">
      <c r="A93" s="10" t="s">
        <v>222</v>
      </c>
      <c r="B93" s="11" t="s">
        <v>223</v>
      </c>
      <c r="C93" s="16" t="s">
        <v>224</v>
      </c>
      <c r="D93" s="11"/>
      <c r="E93" s="11" t="s">
        <v>112</v>
      </c>
      <c r="F93" s="59" t="n">
        <v>2</v>
      </c>
      <c r="G93" s="60" t="n">
        <v>0</v>
      </c>
      <c r="H93" s="59">
        <f>ROUND(F93*G93,2)</f>
      </c>
      <c r="I93" s="59" t="n">
        <v>0.405</v>
      </c>
      <c r="J93" s="59" t="n">
        <v>0.405</v>
      </c>
      <c r="K93" s="59">
        <f>F93*I93</f>
      </c>
      <c r="L93" s="61" t="s">
        <v>61</v>
      </c>
      <c r="Z93" s="59">
        <f>ROUND(IF(AQ93="5",BJ93,0),2)</f>
      </c>
      <c r="AB93" s="59">
        <f>ROUND(IF(AQ93="1",BH93,0),2)</f>
      </c>
      <c r="AC93" s="59">
        <f>ROUND(IF(AQ93="1",BI93,0),2)</f>
      </c>
      <c r="AD93" s="59">
        <f>ROUND(IF(AQ93="7",BH93,0),2)</f>
      </c>
      <c r="AE93" s="59">
        <f>ROUND(IF(AQ93="7",BI93,0),2)</f>
      </c>
      <c r="AF93" s="59">
        <f>ROUND(IF(AQ93="2",BH93,0),2)</f>
      </c>
      <c r="AG93" s="59">
        <f>ROUND(IF(AQ93="2",BI93,0),2)</f>
      </c>
      <c r="AH93" s="59">
        <f>ROUND(IF(AQ93="0",BJ93,0),2)</f>
      </c>
      <c r="AI93" s="33" t="s">
        <v>56</v>
      </c>
      <c r="AJ93" s="59">
        <f>IF(AN93=0,H93,0)</f>
      </c>
      <c r="AK93" s="59">
        <f>IF(AN93=12,H93,0)</f>
      </c>
      <c r="AL93" s="59">
        <f>IF(AN93=21,H93,0)</f>
      </c>
      <c r="AN93" s="59" t="n">
        <v>21</v>
      </c>
      <c r="AO93" s="59">
        <f>G93*0</f>
      </c>
      <c r="AP93" s="59">
        <f>G93*(1-0)</f>
      </c>
      <c r="AQ93" s="62" t="s">
        <v>75</v>
      </c>
      <c r="AV93" s="59">
        <f>ROUND(AW93+AX93,2)</f>
      </c>
      <c r="AW93" s="59">
        <f>ROUND(F93*AO93,2)</f>
      </c>
      <c r="AX93" s="59">
        <f>ROUND(F93*AP93,2)</f>
      </c>
      <c r="AY93" s="62" t="s">
        <v>225</v>
      </c>
      <c r="AZ93" s="62" t="s">
        <v>226</v>
      </c>
      <c r="BA93" s="33" t="s">
        <v>64</v>
      </c>
      <c r="BC93" s="59">
        <f>AW93+AX93</f>
      </c>
      <c r="BD93" s="59">
        <f>G93/(100-BE93)*100</f>
      </c>
      <c r="BE93" s="59" t="n">
        <v>0</v>
      </c>
      <c r="BF93" s="59">
        <f>K93</f>
      </c>
      <c r="BH93" s="59">
        <f>F93*AO93</f>
      </c>
      <c r="BI93" s="59">
        <f>F93*AP93</f>
      </c>
      <c r="BJ93" s="59">
        <f>F93*G93</f>
      </c>
      <c r="BK93" s="62" t="s">
        <v>65</v>
      </c>
      <c r="BL93" s="59" t="n">
        <v>732</v>
      </c>
      <c r="BW93" s="59" t="n">
        <v>21</v>
      </c>
      <c r="BX93" s="16" t="s">
        <v>224</v>
      </c>
    </row>
    <row r="94" customHeight="true" ht="40.5">
      <c r="A94" s="63"/>
      <c r="B94" s="64" t="s">
        <v>66</v>
      </c>
      <c r="C94" s="65" t="s">
        <v>227</v>
      </c>
      <c r="D94" s="66"/>
      <c r="E94" s="66"/>
      <c r="F94" s="66"/>
      <c r="G94" s="67"/>
      <c r="H94" s="66"/>
      <c r="I94" s="66"/>
      <c r="J94" s="66"/>
      <c r="K94" s="66"/>
      <c r="L94" s="68"/>
    </row>
    <row r="95">
      <c r="A95" s="63"/>
      <c r="C95" s="69" t="s">
        <v>72</v>
      </c>
      <c r="D95" s="66" t="s">
        <v>228</v>
      </c>
      <c r="F95" s="70" t="n">
        <v>2</v>
      </c>
      <c r="L95" s="71"/>
    </row>
    <row r="96">
      <c r="A96" s="10" t="s">
        <v>229</v>
      </c>
      <c r="B96" s="11" t="s">
        <v>230</v>
      </c>
      <c r="C96" s="16" t="s">
        <v>231</v>
      </c>
      <c r="D96" s="11"/>
      <c r="E96" s="11" t="s">
        <v>112</v>
      </c>
      <c r="F96" s="59" t="n">
        <v>2</v>
      </c>
      <c r="G96" s="60" t="n">
        <v>0</v>
      </c>
      <c r="H96" s="59">
        <f>ROUND(F96*G96,2)</f>
      </c>
      <c r="I96" s="59" t="n">
        <v>0.00499</v>
      </c>
      <c r="J96" s="59" t="n">
        <v>0</v>
      </c>
      <c r="K96" s="59">
        <f>F96*I96</f>
      </c>
      <c r="L96" s="61" t="s">
        <v>61</v>
      </c>
      <c r="Z96" s="59">
        <f>ROUND(IF(AQ96="5",BJ96,0),2)</f>
      </c>
      <c r="AB96" s="59">
        <f>ROUND(IF(AQ96="1",BH96,0),2)</f>
      </c>
      <c r="AC96" s="59">
        <f>ROUND(IF(AQ96="1",BI96,0),2)</f>
      </c>
      <c r="AD96" s="59">
        <f>ROUND(IF(AQ96="7",BH96,0),2)</f>
      </c>
      <c r="AE96" s="59">
        <f>ROUND(IF(AQ96="7",BI96,0),2)</f>
      </c>
      <c r="AF96" s="59">
        <f>ROUND(IF(AQ96="2",BH96,0),2)</f>
      </c>
      <c r="AG96" s="59">
        <f>ROUND(IF(AQ96="2",BI96,0),2)</f>
      </c>
      <c r="AH96" s="59">
        <f>ROUND(IF(AQ96="0",BJ96,0),2)</f>
      </c>
      <c r="AI96" s="33" t="s">
        <v>56</v>
      </c>
      <c r="AJ96" s="59">
        <f>IF(AN96=0,H96,0)</f>
      </c>
      <c r="AK96" s="59">
        <f>IF(AN96=12,H96,0)</f>
      </c>
      <c r="AL96" s="59">
        <f>IF(AN96=21,H96,0)</f>
      </c>
      <c r="AN96" s="59" t="n">
        <v>21</v>
      </c>
      <c r="AO96" s="59">
        <f>G96*0.551403175</f>
      </c>
      <c r="AP96" s="59">
        <f>G96*(1-0.551403175)</f>
      </c>
      <c r="AQ96" s="62" t="s">
        <v>75</v>
      </c>
      <c r="AV96" s="59">
        <f>ROUND(AW96+AX96,2)</f>
      </c>
      <c r="AW96" s="59">
        <f>ROUND(F96*AO96,2)</f>
      </c>
      <c r="AX96" s="59">
        <f>ROUND(F96*AP96,2)</f>
      </c>
      <c r="AY96" s="62" t="s">
        <v>225</v>
      </c>
      <c r="AZ96" s="62" t="s">
        <v>226</v>
      </c>
      <c r="BA96" s="33" t="s">
        <v>64</v>
      </c>
      <c r="BC96" s="59">
        <f>AW96+AX96</f>
      </c>
      <c r="BD96" s="59">
        <f>G96/(100-BE96)*100</f>
      </c>
      <c r="BE96" s="59" t="n">
        <v>0</v>
      </c>
      <c r="BF96" s="59">
        <f>K96</f>
      </c>
      <c r="BH96" s="59">
        <f>F96*AO96</f>
      </c>
      <c r="BI96" s="59">
        <f>F96*AP96</f>
      </c>
      <c r="BJ96" s="59">
        <f>F96*G96</f>
      </c>
      <c r="BK96" s="62" t="s">
        <v>65</v>
      </c>
      <c r="BL96" s="59" t="n">
        <v>732</v>
      </c>
      <c r="BW96" s="59" t="n">
        <v>21</v>
      </c>
      <c r="BX96" s="16" t="s">
        <v>231</v>
      </c>
    </row>
    <row r="97">
      <c r="A97" s="63"/>
      <c r="C97" s="69" t="s">
        <v>72</v>
      </c>
      <c r="D97" s="66" t="s">
        <v>52</v>
      </c>
      <c r="F97" s="70" t="n">
        <v>2</v>
      </c>
      <c r="L97" s="71"/>
    </row>
    <row r="98">
      <c r="A98" s="10" t="s">
        <v>68</v>
      </c>
      <c r="B98" s="11" t="s">
        <v>232</v>
      </c>
      <c r="C98" s="16" t="s">
        <v>233</v>
      </c>
      <c r="D98" s="11"/>
      <c r="E98" s="11" t="s">
        <v>112</v>
      </c>
      <c r="F98" s="59" t="n">
        <v>2</v>
      </c>
      <c r="G98" s="60" t="n">
        <v>0</v>
      </c>
      <c r="H98" s="59">
        <f>ROUND(F98*G98,2)</f>
      </c>
      <c r="I98" s="59" t="n">
        <v>0</v>
      </c>
      <c r="J98" s="59" t="n">
        <v>0</v>
      </c>
      <c r="K98" s="59">
        <f>F98*I98</f>
      </c>
      <c r="L98" s="61" t="s">
        <v>61</v>
      </c>
      <c r="Z98" s="59">
        <f>ROUND(IF(AQ98="5",BJ98,0),2)</f>
      </c>
      <c r="AB98" s="59">
        <f>ROUND(IF(AQ98="1",BH98,0),2)</f>
      </c>
      <c r="AC98" s="59">
        <f>ROUND(IF(AQ98="1",BI98,0),2)</f>
      </c>
      <c r="AD98" s="59">
        <f>ROUND(IF(AQ98="7",BH98,0),2)</f>
      </c>
      <c r="AE98" s="59">
        <f>ROUND(IF(AQ98="7",BI98,0),2)</f>
      </c>
      <c r="AF98" s="59">
        <f>ROUND(IF(AQ98="2",BH98,0),2)</f>
      </c>
      <c r="AG98" s="59">
        <f>ROUND(IF(AQ98="2",BI98,0),2)</f>
      </c>
      <c r="AH98" s="59">
        <f>ROUND(IF(AQ98="0",BJ98,0),2)</f>
      </c>
      <c r="AI98" s="33" t="s">
        <v>56</v>
      </c>
      <c r="AJ98" s="59">
        <f>IF(AN98=0,H98,0)</f>
      </c>
      <c r="AK98" s="59">
        <f>IF(AN98=12,H98,0)</f>
      </c>
      <c r="AL98" s="59">
        <f>IF(AN98=21,H98,0)</f>
      </c>
      <c r="AN98" s="59" t="n">
        <v>21</v>
      </c>
      <c r="AO98" s="59">
        <f>G98*0</f>
      </c>
      <c r="AP98" s="59">
        <f>G98*(1-0)</f>
      </c>
      <c r="AQ98" s="62" t="s">
        <v>75</v>
      </c>
      <c r="AV98" s="59">
        <f>ROUND(AW98+AX98,2)</f>
      </c>
      <c r="AW98" s="59">
        <f>ROUND(F98*AO98,2)</f>
      </c>
      <c r="AX98" s="59">
        <f>ROUND(F98*AP98,2)</f>
      </c>
      <c r="AY98" s="62" t="s">
        <v>225</v>
      </c>
      <c r="AZ98" s="62" t="s">
        <v>226</v>
      </c>
      <c r="BA98" s="33" t="s">
        <v>64</v>
      </c>
      <c r="BC98" s="59">
        <f>AW98+AX98</f>
      </c>
      <c r="BD98" s="59">
        <f>G98/(100-BE98)*100</f>
      </c>
      <c r="BE98" s="59" t="n">
        <v>0</v>
      </c>
      <c r="BF98" s="59">
        <f>K98</f>
      </c>
      <c r="BH98" s="59">
        <f>F98*AO98</f>
      </c>
      <c r="BI98" s="59">
        <f>F98*AP98</f>
      </c>
      <c r="BJ98" s="59">
        <f>F98*G98</f>
      </c>
      <c r="BK98" s="62" t="s">
        <v>65</v>
      </c>
      <c r="BL98" s="59" t="n">
        <v>732</v>
      </c>
      <c r="BW98" s="59" t="n">
        <v>21</v>
      </c>
      <c r="BX98" s="16" t="s">
        <v>233</v>
      </c>
    </row>
    <row r="99">
      <c r="A99" s="63"/>
      <c r="C99" s="69" t="s">
        <v>72</v>
      </c>
      <c r="D99" s="66" t="s">
        <v>52</v>
      </c>
      <c r="F99" s="70" t="n">
        <v>2</v>
      </c>
      <c r="L99" s="71"/>
    </row>
    <row r="100">
      <c r="A100" s="10" t="s">
        <v>234</v>
      </c>
      <c r="B100" s="11" t="s">
        <v>235</v>
      </c>
      <c r="C100" s="16" t="s">
        <v>236</v>
      </c>
      <c r="D100" s="11"/>
      <c r="E100" s="11" t="s">
        <v>237</v>
      </c>
      <c r="F100" s="59" t="n">
        <v>2</v>
      </c>
      <c r="G100" s="60" t="n">
        <v>0</v>
      </c>
      <c r="H100" s="59">
        <f>ROUND(F100*G100,2)</f>
      </c>
      <c r="I100" s="59" t="n">
        <v>0.00922</v>
      </c>
      <c r="J100" s="59" t="n">
        <v>0</v>
      </c>
      <c r="K100" s="59">
        <f>F100*I100</f>
      </c>
      <c r="L100" s="61" t="s">
        <v>61</v>
      </c>
      <c r="Z100" s="59">
        <f>ROUND(IF(AQ100="5",BJ100,0),2)</f>
      </c>
      <c r="AB100" s="59">
        <f>ROUND(IF(AQ100="1",BH100,0),2)</f>
      </c>
      <c r="AC100" s="59">
        <f>ROUND(IF(AQ100="1",BI100,0),2)</f>
      </c>
      <c r="AD100" s="59">
        <f>ROUND(IF(AQ100="7",BH100,0),2)</f>
      </c>
      <c r="AE100" s="59">
        <f>ROUND(IF(AQ100="7",BI100,0),2)</f>
      </c>
      <c r="AF100" s="59">
        <f>ROUND(IF(AQ100="2",BH100,0),2)</f>
      </c>
      <c r="AG100" s="59">
        <f>ROUND(IF(AQ100="2",BI100,0),2)</f>
      </c>
      <c r="AH100" s="59">
        <f>ROUND(IF(AQ100="0",BJ100,0),2)</f>
      </c>
      <c r="AI100" s="33" t="s">
        <v>56</v>
      </c>
      <c r="AJ100" s="59">
        <f>IF(AN100=0,H100,0)</f>
      </c>
      <c r="AK100" s="59">
        <f>IF(AN100=12,H100,0)</f>
      </c>
      <c r="AL100" s="59">
        <f>IF(AN100=21,H100,0)</f>
      </c>
      <c r="AN100" s="59" t="n">
        <v>21</v>
      </c>
      <c r="AO100" s="59">
        <f>G100*0.525790191</f>
      </c>
      <c r="AP100" s="59">
        <f>G100*(1-0.525790191)</f>
      </c>
      <c r="AQ100" s="62" t="s">
        <v>75</v>
      </c>
      <c r="AV100" s="59">
        <f>ROUND(AW100+AX100,2)</f>
      </c>
      <c r="AW100" s="59">
        <f>ROUND(F100*AO100,2)</f>
      </c>
      <c r="AX100" s="59">
        <f>ROUND(F100*AP100,2)</f>
      </c>
      <c r="AY100" s="62" t="s">
        <v>225</v>
      </c>
      <c r="AZ100" s="62" t="s">
        <v>226</v>
      </c>
      <c r="BA100" s="33" t="s">
        <v>64</v>
      </c>
      <c r="BC100" s="59">
        <f>AW100+AX100</f>
      </c>
      <c r="BD100" s="59">
        <f>G100/(100-BE100)*100</f>
      </c>
      <c r="BE100" s="59" t="n">
        <v>0</v>
      </c>
      <c r="BF100" s="59">
        <f>K100</f>
      </c>
      <c r="BH100" s="59">
        <f>F100*AO100</f>
      </c>
      <c r="BI100" s="59">
        <f>F100*AP100</f>
      </c>
      <c r="BJ100" s="59">
        <f>F100*G100</f>
      </c>
      <c r="BK100" s="62" t="s">
        <v>65</v>
      </c>
      <c r="BL100" s="59" t="n">
        <v>732</v>
      </c>
      <c r="BW100" s="59" t="n">
        <v>21</v>
      </c>
      <c r="BX100" s="16" t="s">
        <v>236</v>
      </c>
    </row>
    <row r="101" customHeight="true" ht="40.5">
      <c r="A101" s="63"/>
      <c r="B101" s="64" t="s">
        <v>66</v>
      </c>
      <c r="C101" s="65" t="s">
        <v>238</v>
      </c>
      <c r="D101" s="66"/>
      <c r="E101" s="66"/>
      <c r="F101" s="66"/>
      <c r="G101" s="67"/>
      <c r="H101" s="66"/>
      <c r="I101" s="66"/>
      <c r="J101" s="66"/>
      <c r="K101" s="66"/>
      <c r="L101" s="68"/>
    </row>
    <row r="102">
      <c r="A102" s="63"/>
      <c r="C102" s="69" t="s">
        <v>72</v>
      </c>
      <c r="D102" s="66" t="s">
        <v>52</v>
      </c>
      <c r="F102" s="70" t="n">
        <v>2</v>
      </c>
      <c r="L102" s="71"/>
    </row>
    <row r="103">
      <c r="A103" s="72" t="s">
        <v>239</v>
      </c>
      <c r="B103" s="73" t="s">
        <v>240</v>
      </c>
      <c r="C103" s="74" t="s">
        <v>241</v>
      </c>
      <c r="D103" s="73"/>
      <c r="E103" s="73" t="s">
        <v>242</v>
      </c>
      <c r="F103" s="75" t="n">
        <v>2</v>
      </c>
      <c r="G103" s="76" t="n">
        <v>0</v>
      </c>
      <c r="H103" s="75">
        <f>ROUND(F103*G103,2)</f>
      </c>
      <c r="I103" s="75" t="n">
        <v>0.405</v>
      </c>
      <c r="J103" s="75" t="n">
        <v>0</v>
      </c>
      <c r="K103" s="75">
        <f>F103*I103</f>
      </c>
      <c r="L103" s="77" t="s">
        <v>243</v>
      </c>
      <c r="Z103" s="59">
        <f>ROUND(IF(AQ103="5",BJ103,0),2)</f>
      </c>
      <c r="AB103" s="59">
        <f>ROUND(IF(AQ103="1",BH103,0),2)</f>
      </c>
      <c r="AC103" s="59">
        <f>ROUND(IF(AQ103="1",BI103,0),2)</f>
      </c>
      <c r="AD103" s="59">
        <f>ROUND(IF(AQ103="7",BH103,0),2)</f>
      </c>
      <c r="AE103" s="59">
        <f>ROUND(IF(AQ103="7",BI103,0),2)</f>
      </c>
      <c r="AF103" s="59">
        <f>ROUND(IF(AQ103="2",BH103,0),2)</f>
      </c>
      <c r="AG103" s="59">
        <f>ROUND(IF(AQ103="2",BI103,0),2)</f>
      </c>
      <c r="AH103" s="59">
        <f>ROUND(IF(AQ103="0",BJ103,0),2)</f>
      </c>
      <c r="AI103" s="33" t="s">
        <v>56</v>
      </c>
      <c r="AJ103" s="75">
        <f>IF(AN103=0,H103,0)</f>
      </c>
      <c r="AK103" s="75">
        <f>IF(AN103=12,H103,0)</f>
      </c>
      <c r="AL103" s="75">
        <f>IF(AN103=21,H103,0)</f>
      </c>
      <c r="AN103" s="59" t="n">
        <v>21</v>
      </c>
      <c r="AO103" s="59">
        <f>G103*1</f>
      </c>
      <c r="AP103" s="59">
        <f>G103*(1-1)</f>
      </c>
      <c r="AQ103" s="78" t="s">
        <v>75</v>
      </c>
      <c r="AV103" s="59">
        <f>ROUND(AW103+AX103,2)</f>
      </c>
      <c r="AW103" s="59">
        <f>ROUND(F103*AO103,2)</f>
      </c>
      <c r="AX103" s="59">
        <f>ROUND(F103*AP103,2)</f>
      </c>
      <c r="AY103" s="62" t="s">
        <v>225</v>
      </c>
      <c r="AZ103" s="62" t="s">
        <v>226</v>
      </c>
      <c r="BA103" s="33" t="s">
        <v>64</v>
      </c>
      <c r="BC103" s="59">
        <f>AW103+AX103</f>
      </c>
      <c r="BD103" s="59">
        <f>G103/(100-BE103)*100</f>
      </c>
      <c r="BE103" s="59" t="n">
        <v>0</v>
      </c>
      <c r="BF103" s="59">
        <f>K103</f>
      </c>
      <c r="BH103" s="75">
        <f>F103*AO103</f>
      </c>
      <c r="BI103" s="75">
        <f>F103*AP103</f>
      </c>
      <c r="BJ103" s="75">
        <f>F103*G103</f>
      </c>
      <c r="BK103" s="78" t="s">
        <v>113</v>
      </c>
      <c r="BL103" s="59" t="n">
        <v>732</v>
      </c>
      <c r="BW103" s="59" t="n">
        <v>21</v>
      </c>
      <c r="BX103" s="74" t="s">
        <v>241</v>
      </c>
    </row>
    <row r="104">
      <c r="A104" s="63"/>
      <c r="C104" s="69" t="s">
        <v>72</v>
      </c>
      <c r="D104" s="66" t="s">
        <v>52</v>
      </c>
      <c r="F104" s="70" t="n">
        <v>2</v>
      </c>
      <c r="L104" s="71"/>
    </row>
    <row r="105" customHeight="true" ht="81">
      <c r="A105" s="63"/>
      <c r="B105" s="79" t="s">
        <v>200</v>
      </c>
      <c r="C105" s="80" t="s">
        <v>244</v>
      </c>
      <c r="D105" s="81"/>
      <c r="E105" s="81"/>
      <c r="F105" s="81"/>
      <c r="G105" s="82"/>
      <c r="H105" s="81"/>
      <c r="I105" s="81"/>
      <c r="J105" s="81"/>
      <c r="K105" s="81"/>
      <c r="L105" s="83"/>
    </row>
    <row r="106" customHeight="true" ht="13.5">
      <c r="A106" s="63"/>
      <c r="B106" s="84" t="s">
        <v>245</v>
      </c>
      <c r="C106" s="85" t="s">
        <v>246</v>
      </c>
      <c r="D106" s="86"/>
      <c r="E106" s="86"/>
      <c r="F106" s="86"/>
      <c r="G106" s="87"/>
      <c r="H106" s="86"/>
      <c r="I106" s="86"/>
      <c r="J106" s="86"/>
      <c r="K106" s="86"/>
      <c r="L106" s="88"/>
    </row>
    <row r="107">
      <c r="A107" s="10" t="s">
        <v>247</v>
      </c>
      <c r="B107" s="11" t="s">
        <v>248</v>
      </c>
      <c r="C107" s="16" t="s">
        <v>249</v>
      </c>
      <c r="D107" s="11"/>
      <c r="E107" s="11" t="s">
        <v>237</v>
      </c>
      <c r="F107" s="59" t="n">
        <v>2</v>
      </c>
      <c r="G107" s="60" t="n">
        <v>0</v>
      </c>
      <c r="H107" s="59">
        <f>ROUND(F107*G107,2)</f>
      </c>
      <c r="I107" s="59" t="n">
        <v>0.0002</v>
      </c>
      <c r="J107" s="59" t="n">
        <v>0</v>
      </c>
      <c r="K107" s="59">
        <f>F107*I107</f>
      </c>
      <c r="L107" s="61" t="s">
        <v>61</v>
      </c>
      <c r="Z107" s="59">
        <f>ROUND(IF(AQ107="5",BJ107,0),2)</f>
      </c>
      <c r="AB107" s="59">
        <f>ROUND(IF(AQ107="1",BH107,0),2)</f>
      </c>
      <c r="AC107" s="59">
        <f>ROUND(IF(AQ107="1",BI107,0),2)</f>
      </c>
      <c r="AD107" s="59">
        <f>ROUND(IF(AQ107="7",BH107,0),2)</f>
      </c>
      <c r="AE107" s="59">
        <f>ROUND(IF(AQ107="7",BI107,0),2)</f>
      </c>
      <c r="AF107" s="59">
        <f>ROUND(IF(AQ107="2",BH107,0),2)</f>
      </c>
      <c r="AG107" s="59">
        <f>ROUND(IF(AQ107="2",BI107,0),2)</f>
      </c>
      <c r="AH107" s="59">
        <f>ROUND(IF(AQ107="0",BJ107,0),2)</f>
      </c>
      <c r="AI107" s="33" t="s">
        <v>56</v>
      </c>
      <c r="AJ107" s="59">
        <f>IF(AN107=0,H107,0)</f>
      </c>
      <c r="AK107" s="59">
        <f>IF(AN107=12,H107,0)</f>
      </c>
      <c r="AL107" s="59">
        <f>IF(AN107=21,H107,0)</f>
      </c>
      <c r="AN107" s="59" t="n">
        <v>21</v>
      </c>
      <c r="AO107" s="59">
        <f>G107*0.221938164</f>
      </c>
      <c r="AP107" s="59">
        <f>G107*(1-0.221938164)</f>
      </c>
      <c r="AQ107" s="62" t="s">
        <v>75</v>
      </c>
      <c r="AV107" s="59">
        <f>ROUND(AW107+AX107,2)</f>
      </c>
      <c r="AW107" s="59">
        <f>ROUND(F107*AO107,2)</f>
      </c>
      <c r="AX107" s="59">
        <f>ROUND(F107*AP107,2)</f>
      </c>
      <c r="AY107" s="62" t="s">
        <v>225</v>
      </c>
      <c r="AZ107" s="62" t="s">
        <v>226</v>
      </c>
      <c r="BA107" s="33" t="s">
        <v>64</v>
      </c>
      <c r="BC107" s="59">
        <f>AW107+AX107</f>
      </c>
      <c r="BD107" s="59">
        <f>G107/(100-BE107)*100</f>
      </c>
      <c r="BE107" s="59" t="n">
        <v>0</v>
      </c>
      <c r="BF107" s="59">
        <f>K107</f>
      </c>
      <c r="BH107" s="59">
        <f>F107*AO107</f>
      </c>
      <c r="BI107" s="59">
        <f>F107*AP107</f>
      </c>
      <c r="BJ107" s="59">
        <f>F107*G107</f>
      </c>
      <c r="BK107" s="62" t="s">
        <v>65</v>
      </c>
      <c r="BL107" s="59" t="n">
        <v>732</v>
      </c>
      <c r="BW107" s="59" t="n">
        <v>21</v>
      </c>
      <c r="BX107" s="16" t="s">
        <v>249</v>
      </c>
    </row>
    <row r="108">
      <c r="A108" s="63"/>
      <c r="C108" s="69" t="s">
        <v>72</v>
      </c>
      <c r="D108" s="66" t="s">
        <v>52</v>
      </c>
      <c r="F108" s="70" t="n">
        <v>2</v>
      </c>
      <c r="L108" s="71"/>
    </row>
    <row r="109">
      <c r="A109" s="10" t="s">
        <v>250</v>
      </c>
      <c r="B109" s="11" t="s">
        <v>251</v>
      </c>
      <c r="C109" s="16" t="s">
        <v>252</v>
      </c>
      <c r="D109" s="11"/>
      <c r="E109" s="11" t="s">
        <v>237</v>
      </c>
      <c r="F109" s="59" t="n">
        <v>2</v>
      </c>
      <c r="G109" s="60" t="n">
        <v>0</v>
      </c>
      <c r="H109" s="59">
        <f>ROUND(F109*G109,2)</f>
      </c>
      <c r="I109" s="59" t="n">
        <v>0.0002</v>
      </c>
      <c r="J109" s="59" t="n">
        <v>0</v>
      </c>
      <c r="K109" s="59">
        <f>F109*I109</f>
      </c>
      <c r="L109" s="61" t="s">
        <v>61</v>
      </c>
      <c r="Z109" s="59">
        <f>ROUND(IF(AQ109="5",BJ109,0),2)</f>
      </c>
      <c r="AB109" s="59">
        <f>ROUND(IF(AQ109="1",BH109,0),2)</f>
      </c>
      <c r="AC109" s="59">
        <f>ROUND(IF(AQ109="1",BI109,0),2)</f>
      </c>
      <c r="AD109" s="59">
        <f>ROUND(IF(AQ109="7",BH109,0),2)</f>
      </c>
      <c r="AE109" s="59">
        <f>ROUND(IF(AQ109="7",BI109,0),2)</f>
      </c>
      <c r="AF109" s="59">
        <f>ROUND(IF(AQ109="2",BH109,0),2)</f>
      </c>
      <c r="AG109" s="59">
        <f>ROUND(IF(AQ109="2",BI109,0),2)</f>
      </c>
      <c r="AH109" s="59">
        <f>ROUND(IF(AQ109="0",BJ109,0),2)</f>
      </c>
      <c r="AI109" s="33" t="s">
        <v>56</v>
      </c>
      <c r="AJ109" s="59">
        <f>IF(AN109=0,H109,0)</f>
      </c>
      <c r="AK109" s="59">
        <f>IF(AN109=12,H109,0)</f>
      </c>
      <c r="AL109" s="59">
        <f>IF(AN109=21,H109,0)</f>
      </c>
      <c r="AN109" s="59" t="n">
        <v>21</v>
      </c>
      <c r="AO109" s="59">
        <f>G109*0.123466667</f>
      </c>
      <c r="AP109" s="59">
        <f>G109*(1-0.123466667)</f>
      </c>
      <c r="AQ109" s="62" t="s">
        <v>75</v>
      </c>
      <c r="AV109" s="59">
        <f>ROUND(AW109+AX109,2)</f>
      </c>
      <c r="AW109" s="59">
        <f>ROUND(F109*AO109,2)</f>
      </c>
      <c r="AX109" s="59">
        <f>ROUND(F109*AP109,2)</f>
      </c>
      <c r="AY109" s="62" t="s">
        <v>225</v>
      </c>
      <c r="AZ109" s="62" t="s">
        <v>226</v>
      </c>
      <c r="BA109" s="33" t="s">
        <v>64</v>
      </c>
      <c r="BC109" s="59">
        <f>AW109+AX109</f>
      </c>
      <c r="BD109" s="59">
        <f>G109/(100-BE109)*100</f>
      </c>
      <c r="BE109" s="59" t="n">
        <v>0</v>
      </c>
      <c r="BF109" s="59">
        <f>K109</f>
      </c>
      <c r="BH109" s="59">
        <f>F109*AO109</f>
      </c>
      <c r="BI109" s="59">
        <f>F109*AP109</f>
      </c>
      <c r="BJ109" s="59">
        <f>F109*G109</f>
      </c>
      <c r="BK109" s="62" t="s">
        <v>65</v>
      </c>
      <c r="BL109" s="59" t="n">
        <v>732</v>
      </c>
      <c r="BW109" s="59" t="n">
        <v>21</v>
      </c>
      <c r="BX109" s="16" t="s">
        <v>252</v>
      </c>
    </row>
    <row r="110">
      <c r="A110" s="63"/>
      <c r="C110" s="69" t="s">
        <v>72</v>
      </c>
      <c r="D110" s="66" t="s">
        <v>52</v>
      </c>
      <c r="F110" s="70" t="n">
        <v>2</v>
      </c>
      <c r="L110" s="71"/>
    </row>
    <row r="111">
      <c r="A111" s="10" t="s">
        <v>253</v>
      </c>
      <c r="B111" s="11" t="s">
        <v>254</v>
      </c>
      <c r="C111" s="16" t="s">
        <v>255</v>
      </c>
      <c r="D111" s="11"/>
      <c r="E111" s="11" t="s">
        <v>112</v>
      </c>
      <c r="F111" s="59" t="n">
        <v>2</v>
      </c>
      <c r="G111" s="60" t="n">
        <v>0</v>
      </c>
      <c r="H111" s="59">
        <f>ROUND(F111*G111,2)</f>
      </c>
      <c r="I111" s="59" t="n">
        <v>0</v>
      </c>
      <c r="J111" s="59" t="n">
        <v>0</v>
      </c>
      <c r="K111" s="59">
        <f>F111*I111</f>
      </c>
      <c r="L111" s="61" t="s">
        <v>61</v>
      </c>
      <c r="Z111" s="59">
        <f>ROUND(IF(AQ111="5",BJ111,0),2)</f>
      </c>
      <c r="AB111" s="59">
        <f>ROUND(IF(AQ111="1",BH111,0),2)</f>
      </c>
      <c r="AC111" s="59">
        <f>ROUND(IF(AQ111="1",BI111,0),2)</f>
      </c>
      <c r="AD111" s="59">
        <f>ROUND(IF(AQ111="7",BH111,0),2)</f>
      </c>
      <c r="AE111" s="59">
        <f>ROUND(IF(AQ111="7",BI111,0),2)</f>
      </c>
      <c r="AF111" s="59">
        <f>ROUND(IF(AQ111="2",BH111,0),2)</f>
      </c>
      <c r="AG111" s="59">
        <f>ROUND(IF(AQ111="2",BI111,0),2)</f>
      </c>
      <c r="AH111" s="59">
        <f>ROUND(IF(AQ111="0",BJ111,0),2)</f>
      </c>
      <c r="AI111" s="33" t="s">
        <v>56</v>
      </c>
      <c r="AJ111" s="59">
        <f>IF(AN111=0,H111,0)</f>
      </c>
      <c r="AK111" s="59">
        <f>IF(AN111=12,H111,0)</f>
      </c>
      <c r="AL111" s="59">
        <f>IF(AN111=21,H111,0)</f>
      </c>
      <c r="AN111" s="59" t="n">
        <v>21</v>
      </c>
      <c r="AO111" s="59">
        <f>G111*0</f>
      </c>
      <c r="AP111" s="59">
        <f>G111*(1-0)</f>
      </c>
      <c r="AQ111" s="62" t="s">
        <v>75</v>
      </c>
      <c r="AV111" s="59">
        <f>ROUND(AW111+AX111,2)</f>
      </c>
      <c r="AW111" s="59">
        <f>ROUND(F111*AO111,2)</f>
      </c>
      <c r="AX111" s="59">
        <f>ROUND(F111*AP111,2)</f>
      </c>
      <c r="AY111" s="62" t="s">
        <v>225</v>
      </c>
      <c r="AZ111" s="62" t="s">
        <v>226</v>
      </c>
      <c r="BA111" s="33" t="s">
        <v>64</v>
      </c>
      <c r="BC111" s="59">
        <f>AW111+AX111</f>
      </c>
      <c r="BD111" s="59">
        <f>G111/(100-BE111)*100</f>
      </c>
      <c r="BE111" s="59" t="n">
        <v>0</v>
      </c>
      <c r="BF111" s="59">
        <f>K111</f>
      </c>
      <c r="BH111" s="59">
        <f>F111*AO111</f>
      </c>
      <c r="BI111" s="59">
        <f>F111*AP111</f>
      </c>
      <c r="BJ111" s="59">
        <f>F111*G111</f>
      </c>
      <c r="BK111" s="62" t="s">
        <v>65</v>
      </c>
      <c r="BL111" s="59" t="n">
        <v>732</v>
      </c>
      <c r="BW111" s="59" t="n">
        <v>21</v>
      </c>
      <c r="BX111" s="16" t="s">
        <v>255</v>
      </c>
    </row>
    <row r="112">
      <c r="A112" s="63"/>
      <c r="C112" s="69" t="s">
        <v>72</v>
      </c>
      <c r="D112" s="66" t="s">
        <v>52</v>
      </c>
      <c r="F112" s="70" t="n">
        <v>2</v>
      </c>
      <c r="L112" s="71"/>
    </row>
    <row r="113">
      <c r="A113" s="10" t="s">
        <v>256</v>
      </c>
      <c r="B113" s="11" t="s">
        <v>257</v>
      </c>
      <c r="C113" s="16" t="s">
        <v>258</v>
      </c>
      <c r="D113" s="11"/>
      <c r="E113" s="11" t="s">
        <v>149</v>
      </c>
      <c r="F113" s="59" t="n">
        <v>0.81</v>
      </c>
      <c r="G113" s="60" t="n">
        <v>0</v>
      </c>
      <c r="H113" s="59">
        <f>ROUND(F113*G113,2)</f>
      </c>
      <c r="I113" s="59" t="n">
        <v>0</v>
      </c>
      <c r="J113" s="59" t="n">
        <v>0</v>
      </c>
      <c r="K113" s="59">
        <f>F113*I113</f>
      </c>
      <c r="L113" s="61" t="s">
        <v>61</v>
      </c>
      <c r="Z113" s="59">
        <f>ROUND(IF(AQ113="5",BJ113,0),2)</f>
      </c>
      <c r="AB113" s="59">
        <f>ROUND(IF(AQ113="1",BH113,0),2)</f>
      </c>
      <c r="AC113" s="59">
        <f>ROUND(IF(AQ113="1",BI113,0),2)</f>
      </c>
      <c r="AD113" s="59">
        <f>ROUND(IF(AQ113="7",BH113,0),2)</f>
      </c>
      <c r="AE113" s="59">
        <f>ROUND(IF(AQ113="7",BI113,0),2)</f>
      </c>
      <c r="AF113" s="59">
        <f>ROUND(IF(AQ113="2",BH113,0),2)</f>
      </c>
      <c r="AG113" s="59">
        <f>ROUND(IF(AQ113="2",BI113,0),2)</f>
      </c>
      <c r="AH113" s="59">
        <f>ROUND(IF(AQ113="0",BJ113,0),2)</f>
      </c>
      <c r="AI113" s="33" t="s">
        <v>56</v>
      </c>
      <c r="AJ113" s="59">
        <f>IF(AN113=0,H113,0)</f>
      </c>
      <c r="AK113" s="59">
        <f>IF(AN113=12,H113,0)</f>
      </c>
      <c r="AL113" s="59">
        <f>IF(AN113=21,H113,0)</f>
      </c>
      <c r="AN113" s="59" t="n">
        <v>21</v>
      </c>
      <c r="AO113" s="59">
        <f>G113*0</f>
      </c>
      <c r="AP113" s="59">
        <f>G113*(1-0)</f>
      </c>
      <c r="AQ113" s="62" t="s">
        <v>75</v>
      </c>
      <c r="AV113" s="59">
        <f>ROUND(AW113+AX113,2)</f>
      </c>
      <c r="AW113" s="59">
        <f>ROUND(F113*AO113,2)</f>
      </c>
      <c r="AX113" s="59">
        <f>ROUND(F113*AP113,2)</f>
      </c>
      <c r="AY113" s="62" t="s">
        <v>225</v>
      </c>
      <c r="AZ113" s="62" t="s">
        <v>226</v>
      </c>
      <c r="BA113" s="33" t="s">
        <v>64</v>
      </c>
      <c r="BC113" s="59">
        <f>AW113+AX113</f>
      </c>
      <c r="BD113" s="59">
        <f>G113/(100-BE113)*100</f>
      </c>
      <c r="BE113" s="59" t="n">
        <v>0</v>
      </c>
      <c r="BF113" s="59">
        <f>K113</f>
      </c>
      <c r="BH113" s="59">
        <f>F113*AO113</f>
      </c>
      <c r="BI113" s="59">
        <f>F113*AP113</f>
      </c>
      <c r="BJ113" s="59">
        <f>F113*G113</f>
      </c>
      <c r="BK113" s="62" t="s">
        <v>65</v>
      </c>
      <c r="BL113" s="59" t="n">
        <v>732</v>
      </c>
      <c r="BW113" s="59" t="n">
        <v>21</v>
      </c>
      <c r="BX113" s="16" t="s">
        <v>258</v>
      </c>
    </row>
    <row r="114">
      <c r="A114" s="63"/>
      <c r="C114" s="69" t="s">
        <v>259</v>
      </c>
      <c r="D114" s="66" t="s">
        <v>52</v>
      </c>
      <c r="F114" s="70" t="n">
        <v>0.81</v>
      </c>
      <c r="L114" s="71"/>
    </row>
    <row r="115">
      <c r="A115" s="10" t="s">
        <v>260</v>
      </c>
      <c r="B115" s="11" t="s">
        <v>261</v>
      </c>
      <c r="C115" s="16" t="s">
        <v>262</v>
      </c>
      <c r="D115" s="11"/>
      <c r="E115" s="11" t="s">
        <v>149</v>
      </c>
      <c r="F115" s="59" t="n">
        <v>0.829</v>
      </c>
      <c r="G115" s="60" t="n">
        <v>0</v>
      </c>
      <c r="H115" s="59">
        <f>ROUND(F115*G115,2)</f>
      </c>
      <c r="I115" s="59" t="n">
        <v>0</v>
      </c>
      <c r="J115" s="59" t="n">
        <v>0</v>
      </c>
      <c r="K115" s="59">
        <f>F115*I115</f>
      </c>
      <c r="L115" s="61" t="s">
        <v>61</v>
      </c>
      <c r="Z115" s="59">
        <f>ROUND(IF(AQ115="5",BJ115,0),2)</f>
      </c>
      <c r="AB115" s="59">
        <f>ROUND(IF(AQ115="1",BH115,0),2)</f>
      </c>
      <c r="AC115" s="59">
        <f>ROUND(IF(AQ115="1",BI115,0),2)</f>
      </c>
      <c r="AD115" s="59">
        <f>ROUND(IF(AQ115="7",BH115,0),2)</f>
      </c>
      <c r="AE115" s="59">
        <f>ROUND(IF(AQ115="7",BI115,0),2)</f>
      </c>
      <c r="AF115" s="59">
        <f>ROUND(IF(AQ115="2",BH115,0),2)</f>
      </c>
      <c r="AG115" s="59">
        <f>ROUND(IF(AQ115="2",BI115,0),2)</f>
      </c>
      <c r="AH115" s="59">
        <f>ROUND(IF(AQ115="0",BJ115,0),2)</f>
      </c>
      <c r="AI115" s="33" t="s">
        <v>56</v>
      </c>
      <c r="AJ115" s="59">
        <f>IF(AN115=0,H115,0)</f>
      </c>
      <c r="AK115" s="59">
        <f>IF(AN115=12,H115,0)</f>
      </c>
      <c r="AL115" s="59">
        <f>IF(AN115=21,H115,0)</f>
      </c>
      <c r="AN115" s="59" t="n">
        <v>21</v>
      </c>
      <c r="AO115" s="59">
        <f>G115*0</f>
      </c>
      <c r="AP115" s="59">
        <f>G115*(1-0)</f>
      </c>
      <c r="AQ115" s="62" t="s">
        <v>92</v>
      </c>
      <c r="AV115" s="59">
        <f>ROUND(AW115+AX115,2)</f>
      </c>
      <c r="AW115" s="59">
        <f>ROUND(F115*AO115,2)</f>
      </c>
      <c r="AX115" s="59">
        <f>ROUND(F115*AP115,2)</f>
      </c>
      <c r="AY115" s="62" t="s">
        <v>225</v>
      </c>
      <c r="AZ115" s="62" t="s">
        <v>226</v>
      </c>
      <c r="BA115" s="33" t="s">
        <v>64</v>
      </c>
      <c r="BC115" s="59">
        <f>AW115+AX115</f>
      </c>
      <c r="BD115" s="59">
        <f>G115/(100-BE115)*100</f>
      </c>
      <c r="BE115" s="59" t="n">
        <v>0</v>
      </c>
      <c r="BF115" s="59">
        <f>K115</f>
      </c>
      <c r="BH115" s="59">
        <f>F115*AO115</f>
      </c>
      <c r="BI115" s="59">
        <f>F115*AP115</f>
      </c>
      <c r="BJ115" s="59">
        <f>F115*G115</f>
      </c>
      <c r="BK115" s="62" t="s">
        <v>65</v>
      </c>
      <c r="BL115" s="59" t="n">
        <v>732</v>
      </c>
      <c r="BW115" s="59" t="n">
        <v>21</v>
      </c>
      <c r="BX115" s="16" t="s">
        <v>262</v>
      </c>
    </row>
    <row r="116">
      <c r="A116" s="10" t="s">
        <v>263</v>
      </c>
      <c r="B116" s="11" t="s">
        <v>264</v>
      </c>
      <c r="C116" s="16" t="s">
        <v>265</v>
      </c>
      <c r="D116" s="11"/>
      <c r="E116" s="11" t="s">
        <v>266</v>
      </c>
      <c r="F116" s="59" t="n">
        <v>1</v>
      </c>
      <c r="G116" s="60" t="n">
        <v>0</v>
      </c>
      <c r="H116" s="59">
        <f>ROUND(F116*G116,2)</f>
      </c>
      <c r="I116" s="59" t="n">
        <v>0</v>
      </c>
      <c r="J116" s="59" t="n">
        <v>0</v>
      </c>
      <c r="K116" s="59">
        <f>F116*I116</f>
      </c>
      <c r="L116" s="61" t="s">
        <v>243</v>
      </c>
      <c r="Z116" s="59">
        <f>ROUND(IF(AQ116="5",BJ116,0),2)</f>
      </c>
      <c r="AB116" s="59">
        <f>ROUND(IF(AQ116="1",BH116,0),2)</f>
      </c>
      <c r="AC116" s="59">
        <f>ROUND(IF(AQ116="1",BI116,0),2)</f>
      </c>
      <c r="AD116" s="59">
        <f>ROUND(IF(AQ116="7",BH116,0),2)</f>
      </c>
      <c r="AE116" s="59">
        <f>ROUND(IF(AQ116="7",BI116,0),2)</f>
      </c>
      <c r="AF116" s="59">
        <f>ROUND(IF(AQ116="2",BH116,0),2)</f>
      </c>
      <c r="AG116" s="59">
        <f>ROUND(IF(AQ116="2",BI116,0),2)</f>
      </c>
      <c r="AH116" s="59">
        <f>ROUND(IF(AQ116="0",BJ116,0),2)</f>
      </c>
      <c r="AI116" s="33" t="s">
        <v>56</v>
      </c>
      <c r="AJ116" s="59">
        <f>IF(AN116=0,H116,0)</f>
      </c>
      <c r="AK116" s="59">
        <f>IF(AN116=12,H116,0)</f>
      </c>
      <c r="AL116" s="59">
        <f>IF(AN116=21,H116,0)</f>
      </c>
      <c r="AN116" s="59" t="n">
        <v>21</v>
      </c>
      <c r="AO116" s="59">
        <f>G116*0</f>
      </c>
      <c r="AP116" s="59">
        <f>G116*(1-0)</f>
      </c>
      <c r="AQ116" s="62" t="s">
        <v>75</v>
      </c>
      <c r="AV116" s="59">
        <f>ROUND(AW116+AX116,2)</f>
      </c>
      <c r="AW116" s="59">
        <f>ROUND(F116*AO116,2)</f>
      </c>
      <c r="AX116" s="59">
        <f>ROUND(F116*AP116,2)</f>
      </c>
      <c r="AY116" s="62" t="s">
        <v>225</v>
      </c>
      <c r="AZ116" s="62" t="s">
        <v>226</v>
      </c>
      <c r="BA116" s="33" t="s">
        <v>64</v>
      </c>
      <c r="BC116" s="59">
        <f>AW116+AX116</f>
      </c>
      <c r="BD116" s="59">
        <f>G116/(100-BE116)*100</f>
      </c>
      <c r="BE116" s="59" t="n">
        <v>0</v>
      </c>
      <c r="BF116" s="59">
        <f>K116</f>
      </c>
      <c r="BH116" s="59">
        <f>F116*AO116</f>
      </c>
      <c r="BI116" s="59">
        <f>F116*AP116</f>
      </c>
      <c r="BJ116" s="59">
        <f>F116*G116</f>
      </c>
      <c r="BK116" s="62" t="s">
        <v>65</v>
      </c>
      <c r="BL116" s="59" t="n">
        <v>732</v>
      </c>
      <c r="BW116" s="59" t="n">
        <v>21</v>
      </c>
      <c r="BX116" s="16" t="s">
        <v>265</v>
      </c>
    </row>
    <row r="117" customHeight="true" ht="13.5">
      <c r="A117" s="63"/>
      <c r="B117" s="64" t="s">
        <v>66</v>
      </c>
      <c r="C117" s="65" t="s">
        <v>267</v>
      </c>
      <c r="D117" s="66"/>
      <c r="E117" s="66"/>
      <c r="F117" s="66"/>
      <c r="G117" s="67"/>
      <c r="H117" s="66"/>
      <c r="I117" s="66"/>
      <c r="J117" s="66"/>
      <c r="K117" s="66"/>
      <c r="L117" s="68"/>
    </row>
    <row r="118">
      <c r="A118" s="53" t="s">
        <v>52</v>
      </c>
      <c r="B118" s="54" t="s">
        <v>268</v>
      </c>
      <c r="C118" s="55" t="s">
        <v>269</v>
      </c>
      <c r="D118" s="54"/>
      <c r="E118" s="56" t="s">
        <v>4</v>
      </c>
      <c r="F118" s="56" t="s">
        <v>4</v>
      </c>
      <c r="G118" s="57" t="s">
        <v>4</v>
      </c>
      <c r="H118" s="2">
        <f>SUM(H119:H127)</f>
      </c>
      <c r="I118" s="33" t="s">
        <v>52</v>
      </c>
      <c r="J118" s="33" t="s">
        <v>52</v>
      </c>
      <c r="K118" s="2">
        <f>SUM(K119:K127)</f>
      </c>
      <c r="L118" s="58" t="s">
        <v>52</v>
      </c>
      <c r="AI118" s="33" t="s">
        <v>56</v>
      </c>
      <c r="AS118" s="2">
        <f>SUM(AJ119:AJ127)</f>
      </c>
      <c r="AT118" s="2">
        <f>SUM(AK119:AK127)</f>
      </c>
      <c r="AU118" s="2">
        <f>SUM(AL119:AL127)</f>
      </c>
    </row>
    <row r="119">
      <c r="A119" s="10" t="s">
        <v>270</v>
      </c>
      <c r="B119" s="11" t="s">
        <v>271</v>
      </c>
      <c r="C119" s="16" t="s">
        <v>272</v>
      </c>
      <c r="D119" s="11"/>
      <c r="E119" s="11" t="s">
        <v>130</v>
      </c>
      <c r="F119" s="59" t="n">
        <v>73.6</v>
      </c>
      <c r="G119" s="60" t="n">
        <v>0</v>
      </c>
      <c r="H119" s="59">
        <f>ROUND(F119*G119,2)</f>
      </c>
      <c r="I119" s="59" t="n">
        <v>0.0023</v>
      </c>
      <c r="J119" s="59" t="n">
        <v>0.0023</v>
      </c>
      <c r="K119" s="59">
        <f>F119*I119</f>
      </c>
      <c r="L119" s="61" t="s">
        <v>61</v>
      </c>
      <c r="Z119" s="59">
        <f>ROUND(IF(AQ119="5",BJ119,0),2)</f>
      </c>
      <c r="AB119" s="59">
        <f>ROUND(IF(AQ119="1",BH119,0),2)</f>
      </c>
      <c r="AC119" s="59">
        <f>ROUND(IF(AQ119="1",BI119,0),2)</f>
      </c>
      <c r="AD119" s="59">
        <f>ROUND(IF(AQ119="7",BH119,0),2)</f>
      </c>
      <c r="AE119" s="59">
        <f>ROUND(IF(AQ119="7",BI119,0),2)</f>
      </c>
      <c r="AF119" s="59">
        <f>ROUND(IF(AQ119="2",BH119,0),2)</f>
      </c>
      <c r="AG119" s="59">
        <f>ROUND(IF(AQ119="2",BI119,0),2)</f>
      </c>
      <c r="AH119" s="59">
        <f>ROUND(IF(AQ119="0",BJ119,0),2)</f>
      </c>
      <c r="AI119" s="33" t="s">
        <v>56</v>
      </c>
      <c r="AJ119" s="59">
        <f>IF(AN119=0,H119,0)</f>
      </c>
      <c r="AK119" s="59">
        <f>IF(AN119=12,H119,0)</f>
      </c>
      <c r="AL119" s="59">
        <f>IF(AN119=21,H119,0)</f>
      </c>
      <c r="AN119" s="59" t="n">
        <v>21</v>
      </c>
      <c r="AO119" s="59">
        <f>G119*0</f>
      </c>
      <c r="AP119" s="59">
        <f>G119*(1-0)</f>
      </c>
      <c r="AQ119" s="62" t="s">
        <v>75</v>
      </c>
      <c r="AV119" s="59">
        <f>ROUND(AW119+AX119,2)</f>
      </c>
      <c r="AW119" s="59">
        <f>ROUND(F119*AO119,2)</f>
      </c>
      <c r="AX119" s="59">
        <f>ROUND(F119*AP119,2)</f>
      </c>
      <c r="AY119" s="62" t="s">
        <v>273</v>
      </c>
      <c r="AZ119" s="62" t="s">
        <v>274</v>
      </c>
      <c r="BA119" s="33" t="s">
        <v>64</v>
      </c>
      <c r="BC119" s="59">
        <f>AW119+AX119</f>
      </c>
      <c r="BD119" s="59">
        <f>G119/(100-BE119)*100</f>
      </c>
      <c r="BE119" s="59" t="n">
        <v>0</v>
      </c>
      <c r="BF119" s="59">
        <f>K119</f>
      </c>
      <c r="BH119" s="59">
        <f>F119*AO119</f>
      </c>
      <c r="BI119" s="59">
        <f>F119*AP119</f>
      </c>
      <c r="BJ119" s="59">
        <f>F119*G119</f>
      </c>
      <c r="BK119" s="62" t="s">
        <v>65</v>
      </c>
      <c r="BL119" s="59" t="n">
        <v>764</v>
      </c>
      <c r="BW119" s="59" t="n">
        <v>21</v>
      </c>
      <c r="BX119" s="16" t="s">
        <v>272</v>
      </c>
    </row>
    <row r="120">
      <c r="A120" s="63"/>
      <c r="C120" s="69" t="s">
        <v>275</v>
      </c>
      <c r="D120" s="66" t="s">
        <v>276</v>
      </c>
      <c r="F120" s="70" t="n">
        <v>73.6</v>
      </c>
      <c r="L120" s="71"/>
    </row>
    <row r="121">
      <c r="A121" s="10" t="s">
        <v>277</v>
      </c>
      <c r="B121" s="11" t="s">
        <v>278</v>
      </c>
      <c r="C121" s="16" t="s">
        <v>279</v>
      </c>
      <c r="D121" s="11"/>
      <c r="E121" s="11" t="s">
        <v>130</v>
      </c>
      <c r="F121" s="59" t="n">
        <v>3.5</v>
      </c>
      <c r="G121" s="60" t="n">
        <v>0</v>
      </c>
      <c r="H121" s="59">
        <f>ROUND(F121*G121,2)</f>
      </c>
      <c r="I121" s="59" t="n">
        <v>0.00337</v>
      </c>
      <c r="J121" s="59" t="n">
        <v>0.00337</v>
      </c>
      <c r="K121" s="59">
        <f>F121*I121</f>
      </c>
      <c r="L121" s="61" t="s">
        <v>61</v>
      </c>
      <c r="Z121" s="59">
        <f>ROUND(IF(AQ121="5",BJ121,0),2)</f>
      </c>
      <c r="AB121" s="59">
        <f>ROUND(IF(AQ121="1",BH121,0),2)</f>
      </c>
      <c r="AC121" s="59">
        <f>ROUND(IF(AQ121="1",BI121,0),2)</f>
      </c>
      <c r="AD121" s="59">
        <f>ROUND(IF(AQ121="7",BH121,0),2)</f>
      </c>
      <c r="AE121" s="59">
        <f>ROUND(IF(AQ121="7",BI121,0),2)</f>
      </c>
      <c r="AF121" s="59">
        <f>ROUND(IF(AQ121="2",BH121,0),2)</f>
      </c>
      <c r="AG121" s="59">
        <f>ROUND(IF(AQ121="2",BI121,0),2)</f>
      </c>
      <c r="AH121" s="59">
        <f>ROUND(IF(AQ121="0",BJ121,0),2)</f>
      </c>
      <c r="AI121" s="33" t="s">
        <v>56</v>
      </c>
      <c r="AJ121" s="59">
        <f>IF(AN121=0,H121,0)</f>
      </c>
      <c r="AK121" s="59">
        <f>IF(AN121=12,H121,0)</f>
      </c>
      <c r="AL121" s="59">
        <f>IF(AN121=21,H121,0)</f>
      </c>
      <c r="AN121" s="59" t="n">
        <v>21</v>
      </c>
      <c r="AO121" s="59">
        <f>G121*0</f>
      </c>
      <c r="AP121" s="59">
        <f>G121*(1-0)</f>
      </c>
      <c r="AQ121" s="62" t="s">
        <v>75</v>
      </c>
      <c r="AV121" s="59">
        <f>ROUND(AW121+AX121,2)</f>
      </c>
      <c r="AW121" s="59">
        <f>ROUND(F121*AO121,2)</f>
      </c>
      <c r="AX121" s="59">
        <f>ROUND(F121*AP121,2)</f>
      </c>
      <c r="AY121" s="62" t="s">
        <v>273</v>
      </c>
      <c r="AZ121" s="62" t="s">
        <v>274</v>
      </c>
      <c r="BA121" s="33" t="s">
        <v>64</v>
      </c>
      <c r="BC121" s="59">
        <f>AW121+AX121</f>
      </c>
      <c r="BD121" s="59">
        <f>G121/(100-BE121)*100</f>
      </c>
      <c r="BE121" s="59" t="n">
        <v>0</v>
      </c>
      <c r="BF121" s="59">
        <f>K121</f>
      </c>
      <c r="BH121" s="59">
        <f>F121*AO121</f>
      </c>
      <c r="BI121" s="59">
        <f>F121*AP121</f>
      </c>
      <c r="BJ121" s="59">
        <f>F121*G121</f>
      </c>
      <c r="BK121" s="62" t="s">
        <v>65</v>
      </c>
      <c r="BL121" s="59" t="n">
        <v>764</v>
      </c>
      <c r="BW121" s="59" t="n">
        <v>21</v>
      </c>
      <c r="BX121" s="16" t="s">
        <v>279</v>
      </c>
    </row>
    <row r="122">
      <c r="A122" s="63"/>
      <c r="C122" s="69" t="s">
        <v>280</v>
      </c>
      <c r="D122" s="66" t="s">
        <v>281</v>
      </c>
      <c r="F122" s="70" t="n">
        <v>3.5</v>
      </c>
      <c r="L122" s="71"/>
    </row>
    <row r="123">
      <c r="A123" s="10" t="s">
        <v>282</v>
      </c>
      <c r="B123" s="11" t="s">
        <v>283</v>
      </c>
      <c r="C123" s="16" t="s">
        <v>284</v>
      </c>
      <c r="D123" s="11"/>
      <c r="E123" s="11" t="s">
        <v>130</v>
      </c>
      <c r="F123" s="59" t="n">
        <v>77.5</v>
      </c>
      <c r="G123" s="60" t="n">
        <v>0</v>
      </c>
      <c r="H123" s="59">
        <f>ROUND(F123*G123,2)</f>
      </c>
      <c r="I123" s="59" t="n">
        <v>0.00435</v>
      </c>
      <c r="J123" s="59" t="n">
        <v>0</v>
      </c>
      <c r="K123" s="59">
        <f>F123*I123</f>
      </c>
      <c r="L123" s="61" t="s">
        <v>61</v>
      </c>
      <c r="Z123" s="59">
        <f>ROUND(IF(AQ123="5",BJ123,0),2)</f>
      </c>
      <c r="AB123" s="59">
        <f>ROUND(IF(AQ123="1",BH123,0),2)</f>
      </c>
      <c r="AC123" s="59">
        <f>ROUND(IF(AQ123="1",BI123,0),2)</f>
      </c>
      <c r="AD123" s="59">
        <f>ROUND(IF(AQ123="7",BH123,0),2)</f>
      </c>
      <c r="AE123" s="59">
        <f>ROUND(IF(AQ123="7",BI123,0),2)</f>
      </c>
      <c r="AF123" s="59">
        <f>ROUND(IF(AQ123="2",BH123,0),2)</f>
      </c>
      <c r="AG123" s="59">
        <f>ROUND(IF(AQ123="2",BI123,0),2)</f>
      </c>
      <c r="AH123" s="59">
        <f>ROUND(IF(AQ123="0",BJ123,0),2)</f>
      </c>
      <c r="AI123" s="33" t="s">
        <v>56</v>
      </c>
      <c r="AJ123" s="59">
        <f>IF(AN123=0,H123,0)</f>
      </c>
      <c r="AK123" s="59">
        <f>IF(AN123=12,H123,0)</f>
      </c>
      <c r="AL123" s="59">
        <f>IF(AN123=21,H123,0)</f>
      </c>
      <c r="AN123" s="59" t="n">
        <v>21</v>
      </c>
      <c r="AO123" s="59">
        <f>G123*0.212999903</f>
      </c>
      <c r="AP123" s="59">
        <f>G123*(1-0.212999903)</f>
      </c>
      <c r="AQ123" s="62" t="s">
        <v>75</v>
      </c>
      <c r="AV123" s="59">
        <f>ROUND(AW123+AX123,2)</f>
      </c>
      <c r="AW123" s="59">
        <f>ROUND(F123*AO123,2)</f>
      </c>
      <c r="AX123" s="59">
        <f>ROUND(F123*AP123,2)</f>
      </c>
      <c r="AY123" s="62" t="s">
        <v>273</v>
      </c>
      <c r="AZ123" s="62" t="s">
        <v>274</v>
      </c>
      <c r="BA123" s="33" t="s">
        <v>64</v>
      </c>
      <c r="BC123" s="59">
        <f>AW123+AX123</f>
      </c>
      <c r="BD123" s="59">
        <f>G123/(100-BE123)*100</f>
      </c>
      <c r="BE123" s="59" t="n">
        <v>0</v>
      </c>
      <c r="BF123" s="59">
        <f>K123</f>
      </c>
      <c r="BH123" s="59">
        <f>F123*AO123</f>
      </c>
      <c r="BI123" s="59">
        <f>F123*AP123</f>
      </c>
      <c r="BJ123" s="59">
        <f>F123*G123</f>
      </c>
      <c r="BK123" s="62" t="s">
        <v>65</v>
      </c>
      <c r="BL123" s="59" t="n">
        <v>764</v>
      </c>
      <c r="BW123" s="59" t="n">
        <v>21</v>
      </c>
      <c r="BX123" s="16" t="s">
        <v>284</v>
      </c>
    </row>
    <row r="124" customHeight="true" ht="13.5">
      <c r="A124" s="63"/>
      <c r="B124" s="64" t="s">
        <v>66</v>
      </c>
      <c r="C124" s="65" t="s">
        <v>285</v>
      </c>
      <c r="D124" s="66"/>
      <c r="E124" s="66"/>
      <c r="F124" s="66"/>
      <c r="G124" s="67"/>
      <c r="H124" s="66"/>
      <c r="I124" s="66"/>
      <c r="J124" s="66"/>
      <c r="K124" s="66"/>
      <c r="L124" s="68"/>
    </row>
    <row r="125">
      <c r="A125" s="63"/>
      <c r="C125" s="69" t="s">
        <v>286</v>
      </c>
      <c r="D125" s="66" t="s">
        <v>287</v>
      </c>
      <c r="F125" s="70" t="n">
        <v>74</v>
      </c>
      <c r="L125" s="71"/>
    </row>
    <row r="126">
      <c r="A126" s="63"/>
      <c r="C126" s="69" t="s">
        <v>280</v>
      </c>
      <c r="D126" s="66" t="s">
        <v>288</v>
      </c>
      <c r="F126" s="70" t="n">
        <v>3.5</v>
      </c>
      <c r="L126" s="71"/>
    </row>
    <row r="127">
      <c r="A127" s="10" t="s">
        <v>289</v>
      </c>
      <c r="B127" s="11" t="s">
        <v>290</v>
      </c>
      <c r="C127" s="16" t="s">
        <v>291</v>
      </c>
      <c r="D127" s="11"/>
      <c r="E127" s="11" t="s">
        <v>149</v>
      </c>
      <c r="F127" s="59" t="n">
        <v>0.518</v>
      </c>
      <c r="G127" s="60" t="n">
        <v>0</v>
      </c>
      <c r="H127" s="59">
        <f>ROUND(F127*G127,2)</f>
      </c>
      <c r="I127" s="59" t="n">
        <v>0</v>
      </c>
      <c r="J127" s="59" t="n">
        <v>0</v>
      </c>
      <c r="K127" s="59">
        <f>F127*I127</f>
      </c>
      <c r="L127" s="61" t="s">
        <v>61</v>
      </c>
      <c r="Z127" s="59">
        <f>ROUND(IF(AQ127="5",BJ127,0),2)</f>
      </c>
      <c r="AB127" s="59">
        <f>ROUND(IF(AQ127="1",BH127,0),2)</f>
      </c>
      <c r="AC127" s="59">
        <f>ROUND(IF(AQ127="1",BI127,0),2)</f>
      </c>
      <c r="AD127" s="59">
        <f>ROUND(IF(AQ127="7",BH127,0),2)</f>
      </c>
      <c r="AE127" s="59">
        <f>ROUND(IF(AQ127="7",BI127,0),2)</f>
      </c>
      <c r="AF127" s="59">
        <f>ROUND(IF(AQ127="2",BH127,0),2)</f>
      </c>
      <c r="AG127" s="59">
        <f>ROUND(IF(AQ127="2",BI127,0),2)</f>
      </c>
      <c r="AH127" s="59">
        <f>ROUND(IF(AQ127="0",BJ127,0),2)</f>
      </c>
      <c r="AI127" s="33" t="s">
        <v>56</v>
      </c>
      <c r="AJ127" s="59">
        <f>IF(AN127=0,H127,0)</f>
      </c>
      <c r="AK127" s="59">
        <f>IF(AN127=12,H127,0)</f>
      </c>
      <c r="AL127" s="59">
        <f>IF(AN127=21,H127,0)</f>
      </c>
      <c r="AN127" s="59" t="n">
        <v>21</v>
      </c>
      <c r="AO127" s="59">
        <f>G127*0</f>
      </c>
      <c r="AP127" s="59">
        <f>G127*(1-0)</f>
      </c>
      <c r="AQ127" s="62" t="s">
        <v>92</v>
      </c>
      <c r="AV127" s="59">
        <f>ROUND(AW127+AX127,2)</f>
      </c>
      <c r="AW127" s="59">
        <f>ROUND(F127*AO127,2)</f>
      </c>
      <c r="AX127" s="59">
        <f>ROUND(F127*AP127,2)</f>
      </c>
      <c r="AY127" s="62" t="s">
        <v>273</v>
      </c>
      <c r="AZ127" s="62" t="s">
        <v>274</v>
      </c>
      <c r="BA127" s="33" t="s">
        <v>64</v>
      </c>
      <c r="BC127" s="59">
        <f>AW127+AX127</f>
      </c>
      <c r="BD127" s="59">
        <f>G127/(100-BE127)*100</f>
      </c>
      <c r="BE127" s="59" t="n">
        <v>0</v>
      </c>
      <c r="BF127" s="59">
        <f>K127</f>
      </c>
      <c r="BH127" s="59">
        <f>F127*AO127</f>
      </c>
      <c r="BI127" s="59">
        <f>F127*AP127</f>
      </c>
      <c r="BJ127" s="59">
        <f>F127*G127</f>
      </c>
      <c r="BK127" s="62" t="s">
        <v>65</v>
      </c>
      <c r="BL127" s="59" t="n">
        <v>764</v>
      </c>
      <c r="BW127" s="59" t="n">
        <v>21</v>
      </c>
      <c r="BX127" s="16" t="s">
        <v>291</v>
      </c>
    </row>
    <row r="128">
      <c r="A128" s="53" t="s">
        <v>52</v>
      </c>
      <c r="B128" s="54" t="s">
        <v>292</v>
      </c>
      <c r="C128" s="55" t="s">
        <v>293</v>
      </c>
      <c r="D128" s="54"/>
      <c r="E128" s="56" t="s">
        <v>4</v>
      </c>
      <c r="F128" s="56" t="s">
        <v>4</v>
      </c>
      <c r="G128" s="57" t="s">
        <v>4</v>
      </c>
      <c r="H128" s="2">
        <f>SUM(H129:H139)</f>
      </c>
      <c r="I128" s="33" t="s">
        <v>52</v>
      </c>
      <c r="J128" s="33" t="s">
        <v>52</v>
      </c>
      <c r="K128" s="2">
        <f>SUM(K129:K139)</f>
      </c>
      <c r="L128" s="58" t="s">
        <v>52</v>
      </c>
      <c r="AI128" s="33" t="s">
        <v>56</v>
      </c>
      <c r="AS128" s="2">
        <f>SUM(AJ129:AJ139)</f>
      </c>
      <c r="AT128" s="2">
        <f>SUM(AK129:AK139)</f>
      </c>
      <c r="AU128" s="2">
        <f>SUM(AL129:AL139)</f>
      </c>
    </row>
    <row r="129">
      <c r="A129" s="10" t="s">
        <v>294</v>
      </c>
      <c r="B129" s="11" t="s">
        <v>295</v>
      </c>
      <c r="C129" s="16" t="s">
        <v>296</v>
      </c>
      <c r="D129" s="11"/>
      <c r="E129" s="11" t="s">
        <v>112</v>
      </c>
      <c r="F129" s="59" t="n">
        <v>2</v>
      </c>
      <c r="G129" s="60" t="n">
        <v>0</v>
      </c>
      <c r="H129" s="59">
        <f>ROUND(F129*G129,2)</f>
      </c>
      <c r="I129" s="59" t="n">
        <v>0.00267</v>
      </c>
      <c r="J129" s="59" t="n">
        <v>0</v>
      </c>
      <c r="K129" s="59">
        <f>F129*I129</f>
      </c>
      <c r="L129" s="61" t="s">
        <v>61</v>
      </c>
      <c r="Z129" s="59">
        <f>ROUND(IF(AQ129="5",BJ129,0),2)</f>
      </c>
      <c r="AB129" s="59">
        <f>ROUND(IF(AQ129="1",BH129,0),2)</f>
      </c>
      <c r="AC129" s="59">
        <f>ROUND(IF(AQ129="1",BI129,0),2)</f>
      </c>
      <c r="AD129" s="59">
        <f>ROUND(IF(AQ129="7",BH129,0),2)</f>
      </c>
      <c r="AE129" s="59">
        <f>ROUND(IF(AQ129="7",BI129,0),2)</f>
      </c>
      <c r="AF129" s="59">
        <f>ROUND(IF(AQ129="2",BH129,0),2)</f>
      </c>
      <c r="AG129" s="59">
        <f>ROUND(IF(AQ129="2",BI129,0),2)</f>
      </c>
      <c r="AH129" s="59">
        <f>ROUND(IF(AQ129="0",BJ129,0),2)</f>
      </c>
      <c r="AI129" s="33" t="s">
        <v>56</v>
      </c>
      <c r="AJ129" s="59">
        <f>IF(AN129=0,H129,0)</f>
      </c>
      <c r="AK129" s="59">
        <f>IF(AN129=12,H129,0)</f>
      </c>
      <c r="AL129" s="59">
        <f>IF(AN129=21,H129,0)</f>
      </c>
      <c r="AN129" s="59" t="n">
        <v>21</v>
      </c>
      <c r="AO129" s="59">
        <f>G129*0.616194352</f>
      </c>
      <c r="AP129" s="59">
        <f>G129*(1-0.616194352)</f>
      </c>
      <c r="AQ129" s="62" t="s">
        <v>75</v>
      </c>
      <c r="AV129" s="59">
        <f>ROUND(AW129+AX129,2)</f>
      </c>
      <c r="AW129" s="59">
        <f>ROUND(F129*AO129,2)</f>
      </c>
      <c r="AX129" s="59">
        <f>ROUND(F129*AP129,2)</f>
      </c>
      <c r="AY129" s="62" t="s">
        <v>297</v>
      </c>
      <c r="AZ129" s="62" t="s">
        <v>274</v>
      </c>
      <c r="BA129" s="33" t="s">
        <v>64</v>
      </c>
      <c r="BC129" s="59">
        <f>AW129+AX129</f>
      </c>
      <c r="BD129" s="59">
        <f>G129/(100-BE129)*100</f>
      </c>
      <c r="BE129" s="59" t="n">
        <v>0</v>
      </c>
      <c r="BF129" s="59">
        <f>K129</f>
      </c>
      <c r="BH129" s="59">
        <f>F129*AO129</f>
      </c>
      <c r="BI129" s="59">
        <f>F129*AP129</f>
      </c>
      <c r="BJ129" s="59">
        <f>F129*G129</f>
      </c>
      <c r="BK129" s="62" t="s">
        <v>65</v>
      </c>
      <c r="BL129" s="59" t="n">
        <v>767</v>
      </c>
      <c r="BW129" s="59" t="n">
        <v>21</v>
      </c>
      <c r="BX129" s="16" t="s">
        <v>296</v>
      </c>
    </row>
    <row r="130" customHeight="true" ht="13.5">
      <c r="A130" s="63"/>
      <c r="B130" s="64" t="s">
        <v>66</v>
      </c>
      <c r="C130" s="65" t="s">
        <v>298</v>
      </c>
      <c r="D130" s="66"/>
      <c r="E130" s="66"/>
      <c r="F130" s="66"/>
      <c r="G130" s="67"/>
      <c r="H130" s="66"/>
      <c r="I130" s="66"/>
      <c r="J130" s="66"/>
      <c r="K130" s="66"/>
      <c r="L130" s="68"/>
    </row>
    <row r="131">
      <c r="A131" s="63"/>
      <c r="C131" s="69" t="s">
        <v>72</v>
      </c>
      <c r="D131" s="66" t="s">
        <v>299</v>
      </c>
      <c r="F131" s="70" t="n">
        <v>2</v>
      </c>
      <c r="L131" s="71"/>
    </row>
    <row r="132">
      <c r="A132" s="10" t="s">
        <v>300</v>
      </c>
      <c r="B132" s="11" t="s">
        <v>301</v>
      </c>
      <c r="C132" s="16" t="s">
        <v>302</v>
      </c>
      <c r="D132" s="11"/>
      <c r="E132" s="11" t="s">
        <v>112</v>
      </c>
      <c r="F132" s="59" t="n">
        <v>5</v>
      </c>
      <c r="G132" s="60" t="n">
        <v>0</v>
      </c>
      <c r="H132" s="59">
        <f>ROUND(F132*G132,2)</f>
      </c>
      <c r="I132" s="59" t="n">
        <v>0.00279</v>
      </c>
      <c r="J132" s="59" t="n">
        <v>0</v>
      </c>
      <c r="K132" s="59">
        <f>F132*I132</f>
      </c>
      <c r="L132" s="61" t="s">
        <v>61</v>
      </c>
      <c r="Z132" s="59">
        <f>ROUND(IF(AQ132="5",BJ132,0),2)</f>
      </c>
      <c r="AB132" s="59">
        <f>ROUND(IF(AQ132="1",BH132,0),2)</f>
      </c>
      <c r="AC132" s="59">
        <f>ROUND(IF(AQ132="1",BI132,0),2)</f>
      </c>
      <c r="AD132" s="59">
        <f>ROUND(IF(AQ132="7",BH132,0),2)</f>
      </c>
      <c r="AE132" s="59">
        <f>ROUND(IF(AQ132="7",BI132,0),2)</f>
      </c>
      <c r="AF132" s="59">
        <f>ROUND(IF(AQ132="2",BH132,0),2)</f>
      </c>
      <c r="AG132" s="59">
        <f>ROUND(IF(AQ132="2",BI132,0),2)</f>
      </c>
      <c r="AH132" s="59">
        <f>ROUND(IF(AQ132="0",BJ132,0),2)</f>
      </c>
      <c r="AI132" s="33" t="s">
        <v>56</v>
      </c>
      <c r="AJ132" s="59">
        <f>IF(AN132=0,H132,0)</f>
      </c>
      <c r="AK132" s="59">
        <f>IF(AN132=12,H132,0)</f>
      </c>
      <c r="AL132" s="59">
        <f>IF(AN132=21,H132,0)</f>
      </c>
      <c r="AN132" s="59" t="n">
        <v>21</v>
      </c>
      <c r="AO132" s="59">
        <f>G132*0.616194352</f>
      </c>
      <c r="AP132" s="59">
        <f>G132*(1-0.616194352)</f>
      </c>
      <c r="AQ132" s="62" t="s">
        <v>75</v>
      </c>
      <c r="AV132" s="59">
        <f>ROUND(AW132+AX132,2)</f>
      </c>
      <c r="AW132" s="59">
        <f>ROUND(F132*AO132,2)</f>
      </c>
      <c r="AX132" s="59">
        <f>ROUND(F132*AP132,2)</f>
      </c>
      <c r="AY132" s="62" t="s">
        <v>297</v>
      </c>
      <c r="AZ132" s="62" t="s">
        <v>274</v>
      </c>
      <c r="BA132" s="33" t="s">
        <v>64</v>
      </c>
      <c r="BC132" s="59">
        <f>AW132+AX132</f>
      </c>
      <c r="BD132" s="59">
        <f>G132/(100-BE132)*100</f>
      </c>
      <c r="BE132" s="59" t="n">
        <v>0</v>
      </c>
      <c r="BF132" s="59">
        <f>K132</f>
      </c>
      <c r="BH132" s="59">
        <f>F132*AO132</f>
      </c>
      <c r="BI132" s="59">
        <f>F132*AP132</f>
      </c>
      <c r="BJ132" s="59">
        <f>F132*G132</f>
      </c>
      <c r="BK132" s="62" t="s">
        <v>65</v>
      </c>
      <c r="BL132" s="59" t="n">
        <v>767</v>
      </c>
      <c r="BW132" s="59" t="n">
        <v>21</v>
      </c>
      <c r="BX132" s="16" t="s">
        <v>302</v>
      </c>
    </row>
    <row r="133" customHeight="true" ht="13.5">
      <c r="A133" s="63"/>
      <c r="B133" s="64" t="s">
        <v>66</v>
      </c>
      <c r="C133" s="65" t="s">
        <v>298</v>
      </c>
      <c r="D133" s="66"/>
      <c r="E133" s="66"/>
      <c r="F133" s="66"/>
      <c r="G133" s="67"/>
      <c r="H133" s="66"/>
      <c r="I133" s="66"/>
      <c r="J133" s="66"/>
      <c r="K133" s="66"/>
      <c r="L133" s="68"/>
    </row>
    <row r="134">
      <c r="A134" s="63"/>
      <c r="C134" s="69" t="s">
        <v>92</v>
      </c>
      <c r="D134" s="66" t="s">
        <v>303</v>
      </c>
      <c r="F134" s="70" t="n">
        <v>5</v>
      </c>
      <c r="L134" s="71"/>
    </row>
    <row r="135">
      <c r="A135" s="10" t="s">
        <v>304</v>
      </c>
      <c r="B135" s="11" t="s">
        <v>305</v>
      </c>
      <c r="C135" s="16" t="s">
        <v>306</v>
      </c>
      <c r="D135" s="11"/>
      <c r="E135" s="11" t="s">
        <v>237</v>
      </c>
      <c r="F135" s="59" t="n">
        <v>1</v>
      </c>
      <c r="G135" s="60" t="n">
        <v>0</v>
      </c>
      <c r="H135" s="59">
        <f>ROUND(F135*G135,2)</f>
      </c>
      <c r="I135" s="59" t="n">
        <v>0</v>
      </c>
      <c r="J135" s="59" t="n">
        <v>0</v>
      </c>
      <c r="K135" s="59">
        <f>F135*I135</f>
      </c>
      <c r="L135" s="61" t="s">
        <v>61</v>
      </c>
      <c r="Z135" s="59">
        <f>ROUND(IF(AQ135="5",BJ135,0),2)</f>
      </c>
      <c r="AB135" s="59">
        <f>ROUND(IF(AQ135="1",BH135,0),2)</f>
      </c>
      <c r="AC135" s="59">
        <f>ROUND(IF(AQ135="1",BI135,0),2)</f>
      </c>
      <c r="AD135" s="59">
        <f>ROUND(IF(AQ135="7",BH135,0),2)</f>
      </c>
      <c r="AE135" s="59">
        <f>ROUND(IF(AQ135="7",BI135,0),2)</f>
      </c>
      <c r="AF135" s="59">
        <f>ROUND(IF(AQ135="2",BH135,0),2)</f>
      </c>
      <c r="AG135" s="59">
        <f>ROUND(IF(AQ135="2",BI135,0),2)</f>
      </c>
      <c r="AH135" s="59">
        <f>ROUND(IF(AQ135="0",BJ135,0),2)</f>
      </c>
      <c r="AI135" s="33" t="s">
        <v>56</v>
      </c>
      <c r="AJ135" s="59">
        <f>IF(AN135=0,H135,0)</f>
      </c>
      <c r="AK135" s="59">
        <f>IF(AN135=12,H135,0)</f>
      </c>
      <c r="AL135" s="59">
        <f>IF(AN135=21,H135,0)</f>
      </c>
      <c r="AN135" s="59" t="n">
        <v>21</v>
      </c>
      <c r="AO135" s="59">
        <f>G135*0</f>
      </c>
      <c r="AP135" s="59">
        <f>G135*(1-0)</f>
      </c>
      <c r="AQ135" s="62" t="s">
        <v>75</v>
      </c>
      <c r="AV135" s="59">
        <f>ROUND(AW135+AX135,2)</f>
      </c>
      <c r="AW135" s="59">
        <f>ROUND(F135*AO135,2)</f>
      </c>
      <c r="AX135" s="59">
        <f>ROUND(F135*AP135,2)</f>
      </c>
      <c r="AY135" s="62" t="s">
        <v>297</v>
      </c>
      <c r="AZ135" s="62" t="s">
        <v>274</v>
      </c>
      <c r="BA135" s="33" t="s">
        <v>64</v>
      </c>
      <c r="BC135" s="59">
        <f>AW135+AX135</f>
      </c>
      <c r="BD135" s="59">
        <f>G135/(100-BE135)*100</f>
      </c>
      <c r="BE135" s="59" t="n">
        <v>0</v>
      </c>
      <c r="BF135" s="59">
        <f>K135</f>
      </c>
      <c r="BH135" s="59">
        <f>F135*AO135</f>
      </c>
      <c r="BI135" s="59">
        <f>F135*AP135</f>
      </c>
      <c r="BJ135" s="59">
        <f>F135*G135</f>
      </c>
      <c r="BK135" s="62" t="s">
        <v>65</v>
      </c>
      <c r="BL135" s="59" t="n">
        <v>767</v>
      </c>
      <c r="BW135" s="59" t="n">
        <v>21</v>
      </c>
      <c r="BX135" s="16" t="s">
        <v>306</v>
      </c>
    </row>
    <row r="136">
      <c r="A136" s="10" t="s">
        <v>307</v>
      </c>
      <c r="B136" s="11" t="s">
        <v>308</v>
      </c>
      <c r="C136" s="16" t="s">
        <v>309</v>
      </c>
      <c r="D136" s="11"/>
      <c r="E136" s="11" t="s">
        <v>237</v>
      </c>
      <c r="F136" s="59" t="n">
        <v>1</v>
      </c>
      <c r="G136" s="60" t="n">
        <v>0</v>
      </c>
      <c r="H136" s="59">
        <f>ROUND(F136*G136,2)</f>
      </c>
      <c r="I136" s="59" t="n">
        <v>0</v>
      </c>
      <c r="J136" s="59" t="n">
        <v>0</v>
      </c>
      <c r="K136" s="59">
        <f>F136*I136</f>
      </c>
      <c r="L136" s="61" t="s">
        <v>61</v>
      </c>
      <c r="Z136" s="59">
        <f>ROUND(IF(AQ136="5",BJ136,0),2)</f>
      </c>
      <c r="AB136" s="59">
        <f>ROUND(IF(AQ136="1",BH136,0),2)</f>
      </c>
      <c r="AC136" s="59">
        <f>ROUND(IF(AQ136="1",BI136,0),2)</f>
      </c>
      <c r="AD136" s="59">
        <f>ROUND(IF(AQ136="7",BH136,0),2)</f>
      </c>
      <c r="AE136" s="59">
        <f>ROUND(IF(AQ136="7",BI136,0),2)</f>
      </c>
      <c r="AF136" s="59">
        <f>ROUND(IF(AQ136="2",BH136,0),2)</f>
      </c>
      <c r="AG136" s="59">
        <f>ROUND(IF(AQ136="2",BI136,0),2)</f>
      </c>
      <c r="AH136" s="59">
        <f>ROUND(IF(AQ136="0",BJ136,0),2)</f>
      </c>
      <c r="AI136" s="33" t="s">
        <v>56</v>
      </c>
      <c r="AJ136" s="59">
        <f>IF(AN136=0,H136,0)</f>
      </c>
      <c r="AK136" s="59">
        <f>IF(AN136=12,H136,0)</f>
      </c>
      <c r="AL136" s="59">
        <f>IF(AN136=21,H136,0)</f>
      </c>
      <c r="AN136" s="59" t="n">
        <v>21</v>
      </c>
      <c r="AO136" s="59">
        <f>G136*0</f>
      </c>
      <c r="AP136" s="59">
        <f>G136*(1-0)</f>
      </c>
      <c r="AQ136" s="62" t="s">
        <v>75</v>
      </c>
      <c r="AV136" s="59">
        <f>ROUND(AW136+AX136,2)</f>
      </c>
      <c r="AW136" s="59">
        <f>ROUND(F136*AO136,2)</f>
      </c>
      <c r="AX136" s="59">
        <f>ROUND(F136*AP136,2)</f>
      </c>
      <c r="AY136" s="62" t="s">
        <v>297</v>
      </c>
      <c r="AZ136" s="62" t="s">
        <v>274</v>
      </c>
      <c r="BA136" s="33" t="s">
        <v>64</v>
      </c>
      <c r="BC136" s="59">
        <f>AW136+AX136</f>
      </c>
      <c r="BD136" s="59">
        <f>G136/(100-BE136)*100</f>
      </c>
      <c r="BE136" s="59" t="n">
        <v>0</v>
      </c>
      <c r="BF136" s="59">
        <f>K136</f>
      </c>
      <c r="BH136" s="59">
        <f>F136*AO136</f>
      </c>
      <c r="BI136" s="59">
        <f>F136*AP136</f>
      </c>
      <c r="BJ136" s="59">
        <f>F136*G136</f>
      </c>
      <c r="BK136" s="62" t="s">
        <v>65</v>
      </c>
      <c r="BL136" s="59" t="n">
        <v>767</v>
      </c>
      <c r="BW136" s="59" t="n">
        <v>21</v>
      </c>
      <c r="BX136" s="16" t="s">
        <v>309</v>
      </c>
    </row>
    <row r="137" customHeight="true" ht="13.5">
      <c r="A137" s="63"/>
      <c r="B137" s="64" t="s">
        <v>66</v>
      </c>
      <c r="C137" s="65" t="s">
        <v>310</v>
      </c>
      <c r="D137" s="66"/>
      <c r="E137" s="66"/>
      <c r="F137" s="66"/>
      <c r="G137" s="67"/>
      <c r="H137" s="66"/>
      <c r="I137" s="66"/>
      <c r="J137" s="66"/>
      <c r="K137" s="66"/>
      <c r="L137" s="68"/>
    </row>
    <row r="138">
      <c r="A138" s="10" t="s">
        <v>311</v>
      </c>
      <c r="B138" s="11" t="s">
        <v>312</v>
      </c>
      <c r="C138" s="16" t="s">
        <v>313</v>
      </c>
      <c r="D138" s="11"/>
      <c r="E138" s="11" t="s">
        <v>237</v>
      </c>
      <c r="F138" s="59" t="n">
        <v>1</v>
      </c>
      <c r="G138" s="60" t="n">
        <v>0</v>
      </c>
      <c r="H138" s="59">
        <f>ROUND(F138*G138,2)</f>
      </c>
      <c r="I138" s="59" t="n">
        <v>0</v>
      </c>
      <c r="J138" s="59" t="n">
        <v>0</v>
      </c>
      <c r="K138" s="59">
        <f>F138*I138</f>
      </c>
      <c r="L138" s="61" t="s">
        <v>61</v>
      </c>
      <c r="Z138" s="59">
        <f>ROUND(IF(AQ138="5",BJ138,0),2)</f>
      </c>
      <c r="AB138" s="59">
        <f>ROUND(IF(AQ138="1",BH138,0),2)</f>
      </c>
      <c r="AC138" s="59">
        <f>ROUND(IF(AQ138="1",BI138,0),2)</f>
      </c>
      <c r="AD138" s="59">
        <f>ROUND(IF(AQ138="7",BH138,0),2)</f>
      </c>
      <c r="AE138" s="59">
        <f>ROUND(IF(AQ138="7",BI138,0),2)</f>
      </c>
      <c r="AF138" s="59">
        <f>ROUND(IF(AQ138="2",BH138,0),2)</f>
      </c>
      <c r="AG138" s="59">
        <f>ROUND(IF(AQ138="2",BI138,0),2)</f>
      </c>
      <c r="AH138" s="59">
        <f>ROUND(IF(AQ138="0",BJ138,0),2)</f>
      </c>
      <c r="AI138" s="33" t="s">
        <v>56</v>
      </c>
      <c r="AJ138" s="59">
        <f>IF(AN138=0,H138,0)</f>
      </c>
      <c r="AK138" s="59">
        <f>IF(AN138=12,H138,0)</f>
      </c>
      <c r="AL138" s="59">
        <f>IF(AN138=21,H138,0)</f>
      </c>
      <c r="AN138" s="59" t="n">
        <v>21</v>
      </c>
      <c r="AO138" s="59">
        <f>G138*0</f>
      </c>
      <c r="AP138" s="59">
        <f>G138*(1-0)</f>
      </c>
      <c r="AQ138" s="62" t="s">
        <v>75</v>
      </c>
      <c r="AV138" s="59">
        <f>ROUND(AW138+AX138,2)</f>
      </c>
      <c r="AW138" s="59">
        <f>ROUND(F138*AO138,2)</f>
      </c>
      <c r="AX138" s="59">
        <f>ROUND(F138*AP138,2)</f>
      </c>
      <c r="AY138" s="62" t="s">
        <v>297</v>
      </c>
      <c r="AZ138" s="62" t="s">
        <v>274</v>
      </c>
      <c r="BA138" s="33" t="s">
        <v>64</v>
      </c>
      <c r="BC138" s="59">
        <f>AW138+AX138</f>
      </c>
      <c r="BD138" s="59">
        <f>G138/(100-BE138)*100</f>
      </c>
      <c r="BE138" s="59" t="n">
        <v>0</v>
      </c>
      <c r="BF138" s="59">
        <f>K138</f>
      </c>
      <c r="BH138" s="59">
        <f>F138*AO138</f>
      </c>
      <c r="BI138" s="59">
        <f>F138*AP138</f>
      </c>
      <c r="BJ138" s="59">
        <f>F138*G138</f>
      </c>
      <c r="BK138" s="62" t="s">
        <v>65</v>
      </c>
      <c r="BL138" s="59" t="n">
        <v>767</v>
      </c>
      <c r="BW138" s="59" t="n">
        <v>21</v>
      </c>
      <c r="BX138" s="16" t="s">
        <v>313</v>
      </c>
    </row>
    <row r="139">
      <c r="A139" s="10" t="s">
        <v>314</v>
      </c>
      <c r="B139" s="11" t="s">
        <v>315</v>
      </c>
      <c r="C139" s="16" t="s">
        <v>316</v>
      </c>
      <c r="D139" s="11"/>
      <c r="E139" s="11" t="s">
        <v>237</v>
      </c>
      <c r="F139" s="59" t="n">
        <v>1</v>
      </c>
      <c r="G139" s="60" t="n">
        <v>0</v>
      </c>
      <c r="H139" s="59">
        <f>ROUND(F139*G139,2)</f>
      </c>
      <c r="I139" s="59" t="n">
        <v>0</v>
      </c>
      <c r="J139" s="59" t="n">
        <v>0</v>
      </c>
      <c r="K139" s="59">
        <f>F139*I139</f>
      </c>
      <c r="L139" s="61" t="s">
        <v>61</v>
      </c>
      <c r="Z139" s="59">
        <f>ROUND(IF(AQ139="5",BJ139,0),2)</f>
      </c>
      <c r="AB139" s="59">
        <f>ROUND(IF(AQ139="1",BH139,0),2)</f>
      </c>
      <c r="AC139" s="59">
        <f>ROUND(IF(AQ139="1",BI139,0),2)</f>
      </c>
      <c r="AD139" s="59">
        <f>ROUND(IF(AQ139="7",BH139,0),2)</f>
      </c>
      <c r="AE139" s="59">
        <f>ROUND(IF(AQ139="7",BI139,0),2)</f>
      </c>
      <c r="AF139" s="59">
        <f>ROUND(IF(AQ139="2",BH139,0),2)</f>
      </c>
      <c r="AG139" s="59">
        <f>ROUND(IF(AQ139="2",BI139,0),2)</f>
      </c>
      <c r="AH139" s="59">
        <f>ROUND(IF(AQ139="0",BJ139,0),2)</f>
      </c>
      <c r="AI139" s="33" t="s">
        <v>56</v>
      </c>
      <c r="AJ139" s="59">
        <f>IF(AN139=0,H139,0)</f>
      </c>
      <c r="AK139" s="59">
        <f>IF(AN139=12,H139,0)</f>
      </c>
      <c r="AL139" s="59">
        <f>IF(AN139=21,H139,0)</f>
      </c>
      <c r="AN139" s="59" t="n">
        <v>21</v>
      </c>
      <c r="AO139" s="59">
        <f>G139*0</f>
      </c>
      <c r="AP139" s="59">
        <f>G139*(1-0)</f>
      </c>
      <c r="AQ139" s="62" t="s">
        <v>75</v>
      </c>
      <c r="AV139" s="59">
        <f>ROUND(AW139+AX139,2)</f>
      </c>
      <c r="AW139" s="59">
        <f>ROUND(F139*AO139,2)</f>
      </c>
      <c r="AX139" s="59">
        <f>ROUND(F139*AP139,2)</f>
      </c>
      <c r="AY139" s="62" t="s">
        <v>297</v>
      </c>
      <c r="AZ139" s="62" t="s">
        <v>274</v>
      </c>
      <c r="BA139" s="33" t="s">
        <v>64</v>
      </c>
      <c r="BC139" s="59">
        <f>AW139+AX139</f>
      </c>
      <c r="BD139" s="59">
        <f>G139/(100-BE139)*100</f>
      </c>
      <c r="BE139" s="59" t="n">
        <v>0</v>
      </c>
      <c r="BF139" s="59">
        <f>K139</f>
      </c>
      <c r="BH139" s="59">
        <f>F139*AO139</f>
      </c>
      <c r="BI139" s="59">
        <f>F139*AP139</f>
      </c>
      <c r="BJ139" s="59">
        <f>F139*G139</f>
      </c>
      <c r="BK139" s="62" t="s">
        <v>65</v>
      </c>
      <c r="BL139" s="59" t="n">
        <v>767</v>
      </c>
      <c r="BW139" s="59" t="n">
        <v>21</v>
      </c>
      <c r="BX139" s="16" t="s">
        <v>316</v>
      </c>
    </row>
    <row r="140">
      <c r="A140" s="53" t="s">
        <v>52</v>
      </c>
      <c r="B140" s="54" t="s">
        <v>317</v>
      </c>
      <c r="C140" s="55" t="s">
        <v>318</v>
      </c>
      <c r="D140" s="54"/>
      <c r="E140" s="56" t="s">
        <v>4</v>
      </c>
      <c r="F140" s="56" t="s">
        <v>4</v>
      </c>
      <c r="G140" s="57" t="s">
        <v>4</v>
      </c>
      <c r="H140" s="2">
        <f>SUM(H141:H141)</f>
      </c>
      <c r="I140" s="33" t="s">
        <v>52</v>
      </c>
      <c r="J140" s="33" t="s">
        <v>52</v>
      </c>
      <c r="K140" s="2">
        <f>SUM(K141:K141)</f>
      </c>
      <c r="L140" s="58" t="s">
        <v>52</v>
      </c>
      <c r="AI140" s="33" t="s">
        <v>56</v>
      </c>
      <c r="AS140" s="2">
        <f>SUM(AJ141:AJ141)</f>
      </c>
      <c r="AT140" s="2">
        <f>SUM(AK141:AK141)</f>
      </c>
      <c r="AU140" s="2">
        <f>SUM(AL141:AL141)</f>
      </c>
    </row>
    <row r="141">
      <c r="A141" s="10" t="s">
        <v>319</v>
      </c>
      <c r="B141" s="11" t="s">
        <v>320</v>
      </c>
      <c r="C141" s="16" t="s">
        <v>321</v>
      </c>
      <c r="D141" s="11"/>
      <c r="E141" s="11" t="s">
        <v>60</v>
      </c>
      <c r="F141" s="59" t="n">
        <v>4</v>
      </c>
      <c r="G141" s="60" t="n">
        <v>0</v>
      </c>
      <c r="H141" s="59">
        <f>ROUND(F141*G141,2)</f>
      </c>
      <c r="I141" s="59" t="n">
        <v>0.00025</v>
      </c>
      <c r="J141" s="59" t="n">
        <v>0</v>
      </c>
      <c r="K141" s="59">
        <f>F141*I141</f>
      </c>
      <c r="L141" s="61" t="s">
        <v>61</v>
      </c>
      <c r="Z141" s="59">
        <f>ROUND(IF(AQ141="5",BJ141,0),2)</f>
      </c>
      <c r="AB141" s="59">
        <f>ROUND(IF(AQ141="1",BH141,0),2)</f>
      </c>
      <c r="AC141" s="59">
        <f>ROUND(IF(AQ141="1",BI141,0),2)</f>
      </c>
      <c r="AD141" s="59">
        <f>ROUND(IF(AQ141="7",BH141,0),2)</f>
      </c>
      <c r="AE141" s="59">
        <f>ROUND(IF(AQ141="7",BI141,0),2)</f>
      </c>
      <c r="AF141" s="59">
        <f>ROUND(IF(AQ141="2",BH141,0),2)</f>
      </c>
      <c r="AG141" s="59">
        <f>ROUND(IF(AQ141="2",BI141,0),2)</f>
      </c>
      <c r="AH141" s="59">
        <f>ROUND(IF(AQ141="0",BJ141,0),2)</f>
      </c>
      <c r="AI141" s="33" t="s">
        <v>56</v>
      </c>
      <c r="AJ141" s="59">
        <f>IF(AN141=0,H141,0)</f>
      </c>
      <c r="AK141" s="59">
        <f>IF(AN141=12,H141,0)</f>
      </c>
      <c r="AL141" s="59">
        <f>IF(AN141=21,H141,0)</f>
      </c>
      <c r="AN141" s="59" t="n">
        <v>21</v>
      </c>
      <c r="AO141" s="59">
        <f>G141*0.164921358</f>
      </c>
      <c r="AP141" s="59">
        <f>G141*(1-0.164921358)</f>
      </c>
      <c r="AQ141" s="62" t="s">
        <v>75</v>
      </c>
      <c r="AV141" s="59">
        <f>ROUND(AW141+AX141,2)</f>
      </c>
      <c r="AW141" s="59">
        <f>ROUND(F141*AO141,2)</f>
      </c>
      <c r="AX141" s="59">
        <f>ROUND(F141*AP141,2)</f>
      </c>
      <c r="AY141" s="62" t="s">
        <v>322</v>
      </c>
      <c r="AZ141" s="62" t="s">
        <v>323</v>
      </c>
      <c r="BA141" s="33" t="s">
        <v>64</v>
      </c>
      <c r="BC141" s="59">
        <f>AW141+AX141</f>
      </c>
      <c r="BD141" s="59">
        <f>G141/(100-BE141)*100</f>
      </c>
      <c r="BE141" s="59" t="n">
        <v>0</v>
      </c>
      <c r="BF141" s="59">
        <f>K141</f>
      </c>
      <c r="BH141" s="59">
        <f>F141*AO141</f>
      </c>
      <c r="BI141" s="59">
        <f>F141*AP141</f>
      </c>
      <c r="BJ141" s="59">
        <f>F141*G141</f>
      </c>
      <c r="BK141" s="62" t="s">
        <v>65</v>
      </c>
      <c r="BL141" s="59" t="n">
        <v>783</v>
      </c>
      <c r="BW141" s="59" t="n">
        <v>21</v>
      </c>
      <c r="BX141" s="16" t="s">
        <v>321</v>
      </c>
    </row>
    <row r="142">
      <c r="A142" s="63"/>
      <c r="C142" s="69" t="s">
        <v>324</v>
      </c>
      <c r="D142" s="66" t="s">
        <v>325</v>
      </c>
      <c r="F142" s="70" t="n">
        <v>4</v>
      </c>
      <c r="L142" s="71"/>
    </row>
    <row r="143">
      <c r="A143" s="53" t="s">
        <v>52</v>
      </c>
      <c r="B143" s="54" t="s">
        <v>326</v>
      </c>
      <c r="C143" s="55" t="s">
        <v>327</v>
      </c>
      <c r="D143" s="54"/>
      <c r="E143" s="56" t="s">
        <v>4</v>
      </c>
      <c r="F143" s="56" t="s">
        <v>4</v>
      </c>
      <c r="G143" s="57" t="s">
        <v>4</v>
      </c>
      <c r="H143" s="2">
        <f>SUM(H144:H146)</f>
      </c>
      <c r="I143" s="33" t="s">
        <v>52</v>
      </c>
      <c r="J143" s="33" t="s">
        <v>52</v>
      </c>
      <c r="K143" s="2">
        <f>SUM(K144:K146)</f>
      </c>
      <c r="L143" s="58" t="s">
        <v>52</v>
      </c>
      <c r="AI143" s="33" t="s">
        <v>56</v>
      </c>
      <c r="AS143" s="2">
        <f>SUM(AJ144:AJ146)</f>
      </c>
      <c r="AT143" s="2">
        <f>SUM(AK144:AK146)</f>
      </c>
      <c r="AU143" s="2">
        <f>SUM(AL144:AL146)</f>
      </c>
    </row>
    <row r="144">
      <c r="A144" s="10" t="s">
        <v>328</v>
      </c>
      <c r="B144" s="11" t="s">
        <v>329</v>
      </c>
      <c r="C144" s="16" t="s">
        <v>330</v>
      </c>
      <c r="D144" s="11"/>
      <c r="E144" s="11" t="s">
        <v>60</v>
      </c>
      <c r="F144" s="59" t="n">
        <v>12.5</v>
      </c>
      <c r="G144" s="60" t="n">
        <v>0</v>
      </c>
      <c r="H144" s="59">
        <f>ROUND(F144*G144,2)</f>
      </c>
      <c r="I144" s="59" t="n">
        <v>3E-5</v>
      </c>
      <c r="J144" s="59" t="n">
        <v>0</v>
      </c>
      <c r="K144" s="59">
        <f>F144*I144</f>
      </c>
      <c r="L144" s="61" t="s">
        <v>61</v>
      </c>
      <c r="Z144" s="59">
        <f>ROUND(IF(AQ144="5",BJ144,0),2)</f>
      </c>
      <c r="AB144" s="59">
        <f>ROUND(IF(AQ144="1",BH144,0),2)</f>
      </c>
      <c r="AC144" s="59">
        <f>ROUND(IF(AQ144="1",BI144,0),2)</f>
      </c>
      <c r="AD144" s="59">
        <f>ROUND(IF(AQ144="7",BH144,0),2)</f>
      </c>
      <c r="AE144" s="59">
        <f>ROUND(IF(AQ144="7",BI144,0),2)</f>
      </c>
      <c r="AF144" s="59">
        <f>ROUND(IF(AQ144="2",BH144,0),2)</f>
      </c>
      <c r="AG144" s="59">
        <f>ROUND(IF(AQ144="2",BI144,0),2)</f>
      </c>
      <c r="AH144" s="59">
        <f>ROUND(IF(AQ144="0",BJ144,0),2)</f>
      </c>
      <c r="AI144" s="33" t="s">
        <v>56</v>
      </c>
      <c r="AJ144" s="59">
        <f>IF(AN144=0,H144,0)</f>
      </c>
      <c r="AK144" s="59">
        <f>IF(AN144=12,H144,0)</f>
      </c>
      <c r="AL144" s="59">
        <f>IF(AN144=21,H144,0)</f>
      </c>
      <c r="AN144" s="59" t="n">
        <v>21</v>
      </c>
      <c r="AO144" s="59">
        <f>G144*0.025594516</f>
      </c>
      <c r="AP144" s="59">
        <f>G144*(1-0.025594516)</f>
      </c>
      <c r="AQ144" s="62" t="s">
        <v>75</v>
      </c>
      <c r="AV144" s="59">
        <f>ROUND(AW144+AX144,2)</f>
      </c>
      <c r="AW144" s="59">
        <f>ROUND(F144*AO144,2)</f>
      </c>
      <c r="AX144" s="59">
        <f>ROUND(F144*AP144,2)</f>
      </c>
      <c r="AY144" s="62" t="s">
        <v>331</v>
      </c>
      <c r="AZ144" s="62" t="s">
        <v>323</v>
      </c>
      <c r="BA144" s="33" t="s">
        <v>64</v>
      </c>
      <c r="BC144" s="59">
        <f>AW144+AX144</f>
      </c>
      <c r="BD144" s="59">
        <f>G144/(100-BE144)*100</f>
      </c>
      <c r="BE144" s="59" t="n">
        <v>0</v>
      </c>
      <c r="BF144" s="59">
        <f>K144</f>
      </c>
      <c r="BH144" s="59">
        <f>F144*AO144</f>
      </c>
      <c r="BI144" s="59">
        <f>F144*AP144</f>
      </c>
      <c r="BJ144" s="59">
        <f>F144*G144</f>
      </c>
      <c r="BK144" s="62" t="s">
        <v>65</v>
      </c>
      <c r="BL144" s="59" t="n">
        <v>784</v>
      </c>
      <c r="BW144" s="59" t="n">
        <v>21</v>
      </c>
      <c r="BX144" s="16" t="s">
        <v>330</v>
      </c>
    </row>
    <row r="145">
      <c r="A145" s="63"/>
      <c r="C145" s="69" t="s">
        <v>332</v>
      </c>
      <c r="D145" s="66" t="s">
        <v>333</v>
      </c>
      <c r="F145" s="70" t="n">
        <v>12.5</v>
      </c>
      <c r="L145" s="71"/>
    </row>
    <row r="146">
      <c r="A146" s="10" t="s">
        <v>334</v>
      </c>
      <c r="B146" s="11" t="s">
        <v>335</v>
      </c>
      <c r="C146" s="16" t="s">
        <v>336</v>
      </c>
      <c r="D146" s="11"/>
      <c r="E146" s="11" t="s">
        <v>60</v>
      </c>
      <c r="F146" s="59" t="n">
        <v>25</v>
      </c>
      <c r="G146" s="60" t="n">
        <v>0</v>
      </c>
      <c r="H146" s="59">
        <f>ROUND(F146*G146,2)</f>
      </c>
      <c r="I146" s="59" t="n">
        <v>0.00026</v>
      </c>
      <c r="J146" s="59" t="n">
        <v>0</v>
      </c>
      <c r="K146" s="59">
        <f>F146*I146</f>
      </c>
      <c r="L146" s="61" t="s">
        <v>61</v>
      </c>
      <c r="Z146" s="59">
        <f>ROUND(IF(AQ146="5",BJ146,0),2)</f>
      </c>
      <c r="AB146" s="59">
        <f>ROUND(IF(AQ146="1",BH146,0),2)</f>
      </c>
      <c r="AC146" s="59">
        <f>ROUND(IF(AQ146="1",BI146,0),2)</f>
      </c>
      <c r="AD146" s="59">
        <f>ROUND(IF(AQ146="7",BH146,0),2)</f>
      </c>
      <c r="AE146" s="59">
        <f>ROUND(IF(AQ146="7",BI146,0),2)</f>
      </c>
      <c r="AF146" s="59">
        <f>ROUND(IF(AQ146="2",BH146,0),2)</f>
      </c>
      <c r="AG146" s="59">
        <f>ROUND(IF(AQ146="2",BI146,0),2)</f>
      </c>
      <c r="AH146" s="59">
        <f>ROUND(IF(AQ146="0",BJ146,0),2)</f>
      </c>
      <c r="AI146" s="33" t="s">
        <v>56</v>
      </c>
      <c r="AJ146" s="59">
        <f>IF(AN146=0,H146,0)</f>
      </c>
      <c r="AK146" s="59">
        <f>IF(AN146=12,H146,0)</f>
      </c>
      <c r="AL146" s="59">
        <f>IF(AN146=21,H146,0)</f>
      </c>
      <c r="AN146" s="59" t="n">
        <v>21</v>
      </c>
      <c r="AO146" s="59">
        <f>G146*0.095305164</f>
      </c>
      <c r="AP146" s="59">
        <f>G146*(1-0.095305164)</f>
      </c>
      <c r="AQ146" s="62" t="s">
        <v>75</v>
      </c>
      <c r="AV146" s="59">
        <f>ROUND(AW146+AX146,2)</f>
      </c>
      <c r="AW146" s="59">
        <f>ROUND(F146*AO146,2)</f>
      </c>
      <c r="AX146" s="59">
        <f>ROUND(F146*AP146,2)</f>
      </c>
      <c r="AY146" s="62" t="s">
        <v>331</v>
      </c>
      <c r="AZ146" s="62" t="s">
        <v>323</v>
      </c>
      <c r="BA146" s="33" t="s">
        <v>64</v>
      </c>
      <c r="BC146" s="59">
        <f>AW146+AX146</f>
      </c>
      <c r="BD146" s="59">
        <f>G146/(100-BE146)*100</f>
      </c>
      <c r="BE146" s="59" t="n">
        <v>0</v>
      </c>
      <c r="BF146" s="59">
        <f>K146</f>
      </c>
      <c r="BH146" s="59">
        <f>F146*AO146</f>
      </c>
      <c r="BI146" s="59">
        <f>F146*AP146</f>
      </c>
      <c r="BJ146" s="59">
        <f>F146*G146</f>
      </c>
      <c r="BK146" s="62" t="s">
        <v>65</v>
      </c>
      <c r="BL146" s="59" t="n">
        <v>784</v>
      </c>
      <c r="BW146" s="59" t="n">
        <v>21</v>
      </c>
      <c r="BX146" s="16" t="s">
        <v>336</v>
      </c>
    </row>
    <row r="147">
      <c r="A147" s="63"/>
      <c r="C147" s="69" t="s">
        <v>337</v>
      </c>
      <c r="D147" s="66" t="s">
        <v>338</v>
      </c>
      <c r="F147" s="70" t="n">
        <v>25</v>
      </c>
      <c r="L147" s="71"/>
    </row>
    <row r="148">
      <c r="A148" s="53" t="s">
        <v>52</v>
      </c>
      <c r="B148" s="54" t="s">
        <v>339</v>
      </c>
      <c r="C148" s="55" t="s">
        <v>340</v>
      </c>
      <c r="D148" s="54"/>
      <c r="E148" s="56" t="s">
        <v>4</v>
      </c>
      <c r="F148" s="56" t="s">
        <v>4</v>
      </c>
      <c r="G148" s="57" t="s">
        <v>4</v>
      </c>
      <c r="H148" s="2">
        <f>SUM(H149:H156)</f>
      </c>
      <c r="I148" s="33" t="s">
        <v>52</v>
      </c>
      <c r="J148" s="33" t="s">
        <v>52</v>
      </c>
      <c r="K148" s="2">
        <f>SUM(K149:K156)</f>
      </c>
      <c r="L148" s="58" t="s">
        <v>52</v>
      </c>
      <c r="AI148" s="33" t="s">
        <v>56</v>
      </c>
      <c r="AS148" s="2">
        <f>SUM(AJ149:AJ156)</f>
      </c>
      <c r="AT148" s="2">
        <f>SUM(AK149:AK156)</f>
      </c>
      <c r="AU148" s="2">
        <f>SUM(AL149:AL156)</f>
      </c>
    </row>
    <row r="149">
      <c r="A149" s="10" t="s">
        <v>341</v>
      </c>
      <c r="B149" s="11" t="s">
        <v>342</v>
      </c>
      <c r="C149" s="16" t="s">
        <v>343</v>
      </c>
      <c r="D149" s="11"/>
      <c r="E149" s="11" t="s">
        <v>175</v>
      </c>
      <c r="F149" s="59" t="n">
        <v>0.068</v>
      </c>
      <c r="G149" s="60" t="n">
        <v>0</v>
      </c>
      <c r="H149" s="59">
        <f>ROUND(F149*G149,2)</f>
      </c>
      <c r="I149" s="59" t="n">
        <v>2.2</v>
      </c>
      <c r="J149" s="59" t="n">
        <v>2.2</v>
      </c>
      <c r="K149" s="59">
        <f>F149*I149</f>
      </c>
      <c r="L149" s="61" t="s">
        <v>61</v>
      </c>
      <c r="Z149" s="59">
        <f>ROUND(IF(AQ149="5",BJ149,0),2)</f>
      </c>
      <c r="AB149" s="59">
        <f>ROUND(IF(AQ149="1",BH149,0),2)</f>
      </c>
      <c r="AC149" s="59">
        <f>ROUND(IF(AQ149="1",BI149,0),2)</f>
      </c>
      <c r="AD149" s="59">
        <f>ROUND(IF(AQ149="7",BH149,0),2)</f>
      </c>
      <c r="AE149" s="59">
        <f>ROUND(IF(AQ149="7",BI149,0),2)</f>
      </c>
      <c r="AF149" s="59">
        <f>ROUND(IF(AQ149="2",BH149,0),2)</f>
      </c>
      <c r="AG149" s="59">
        <f>ROUND(IF(AQ149="2",BI149,0),2)</f>
      </c>
      <c r="AH149" s="59">
        <f>ROUND(IF(AQ149="0",BJ149,0),2)</f>
      </c>
      <c r="AI149" s="33" t="s">
        <v>56</v>
      </c>
      <c r="AJ149" s="59">
        <f>IF(AN149=0,H149,0)</f>
      </c>
      <c r="AK149" s="59">
        <f>IF(AN149=12,H149,0)</f>
      </c>
      <c r="AL149" s="59">
        <f>IF(AN149=21,H149,0)</f>
      </c>
      <c r="AN149" s="59" t="n">
        <v>21</v>
      </c>
      <c r="AO149" s="59">
        <f>G149*0</f>
      </c>
      <c r="AP149" s="59">
        <f>G149*(1-0)</f>
      </c>
      <c r="AQ149" s="62" t="s">
        <v>57</v>
      </c>
      <c r="AV149" s="59">
        <f>ROUND(AW149+AX149,2)</f>
      </c>
      <c r="AW149" s="59">
        <f>ROUND(F149*AO149,2)</f>
      </c>
      <c r="AX149" s="59">
        <f>ROUND(F149*AP149,2)</f>
      </c>
      <c r="AY149" s="62" t="s">
        <v>344</v>
      </c>
      <c r="AZ149" s="62" t="s">
        <v>345</v>
      </c>
      <c r="BA149" s="33" t="s">
        <v>64</v>
      </c>
      <c r="BC149" s="59">
        <f>AW149+AX149</f>
      </c>
      <c r="BD149" s="59">
        <f>G149/(100-BE149)*100</f>
      </c>
      <c r="BE149" s="59" t="n">
        <v>0</v>
      </c>
      <c r="BF149" s="59">
        <f>K149</f>
      </c>
      <c r="BH149" s="59">
        <f>F149*AO149</f>
      </c>
      <c r="BI149" s="59">
        <f>F149*AP149</f>
      </c>
      <c r="BJ149" s="59">
        <f>F149*G149</f>
      </c>
      <c r="BK149" s="62" t="s">
        <v>65</v>
      </c>
      <c r="BL149" s="59" t="n">
        <v>96</v>
      </c>
      <c r="BW149" s="59" t="n">
        <v>21</v>
      </c>
      <c r="BX149" s="16" t="s">
        <v>343</v>
      </c>
    </row>
    <row r="150" customHeight="true" ht="13.5">
      <c r="A150" s="63"/>
      <c r="B150" s="64" t="s">
        <v>66</v>
      </c>
      <c r="C150" s="65" t="s">
        <v>346</v>
      </c>
      <c r="D150" s="66"/>
      <c r="E150" s="66"/>
      <c r="F150" s="66"/>
      <c r="G150" s="67"/>
      <c r="H150" s="66"/>
      <c r="I150" s="66"/>
      <c r="J150" s="66"/>
      <c r="K150" s="66"/>
      <c r="L150" s="68"/>
    </row>
    <row r="151">
      <c r="A151" s="63"/>
      <c r="C151" s="69" t="s">
        <v>347</v>
      </c>
      <c r="D151" s="66" t="s">
        <v>348</v>
      </c>
      <c r="F151" s="70" t="n">
        <v>0.036</v>
      </c>
      <c r="L151" s="71"/>
    </row>
    <row r="152">
      <c r="A152" s="63"/>
      <c r="C152" s="69" t="s">
        <v>349</v>
      </c>
      <c r="D152" s="66" t="s">
        <v>350</v>
      </c>
      <c r="F152" s="70" t="n">
        <v>0.032</v>
      </c>
      <c r="L152" s="71"/>
    </row>
    <row r="153">
      <c r="A153" s="10" t="s">
        <v>351</v>
      </c>
      <c r="B153" s="11" t="s">
        <v>352</v>
      </c>
      <c r="C153" s="16" t="s">
        <v>353</v>
      </c>
      <c r="D153" s="11"/>
      <c r="E153" s="11" t="s">
        <v>175</v>
      </c>
      <c r="F153" s="59" t="n">
        <v>4.95</v>
      </c>
      <c r="G153" s="60" t="n">
        <v>0</v>
      </c>
      <c r="H153" s="59">
        <f>ROUND(F153*G153,2)</f>
      </c>
      <c r="I153" s="59" t="n">
        <v>2.2</v>
      </c>
      <c r="J153" s="59" t="n">
        <v>2.2</v>
      </c>
      <c r="K153" s="59">
        <f>F153*I153</f>
      </c>
      <c r="L153" s="61" t="s">
        <v>61</v>
      </c>
      <c r="Z153" s="59">
        <f>ROUND(IF(AQ153="5",BJ153,0),2)</f>
      </c>
      <c r="AB153" s="59">
        <f>ROUND(IF(AQ153="1",BH153,0),2)</f>
      </c>
      <c r="AC153" s="59">
        <f>ROUND(IF(AQ153="1",BI153,0),2)</f>
      </c>
      <c r="AD153" s="59">
        <f>ROUND(IF(AQ153="7",BH153,0),2)</f>
      </c>
      <c r="AE153" s="59">
        <f>ROUND(IF(AQ153="7",BI153,0),2)</f>
      </c>
      <c r="AF153" s="59">
        <f>ROUND(IF(AQ153="2",BH153,0),2)</f>
      </c>
      <c r="AG153" s="59">
        <f>ROUND(IF(AQ153="2",BI153,0),2)</f>
      </c>
      <c r="AH153" s="59">
        <f>ROUND(IF(AQ153="0",BJ153,0),2)</f>
      </c>
      <c r="AI153" s="33" t="s">
        <v>56</v>
      </c>
      <c r="AJ153" s="59">
        <f>IF(AN153=0,H153,0)</f>
      </c>
      <c r="AK153" s="59">
        <f>IF(AN153=12,H153,0)</f>
      </c>
      <c r="AL153" s="59">
        <f>IF(AN153=21,H153,0)</f>
      </c>
      <c r="AN153" s="59" t="n">
        <v>21</v>
      </c>
      <c r="AO153" s="59">
        <f>G153*0</f>
      </c>
      <c r="AP153" s="59">
        <f>G153*(1-0)</f>
      </c>
      <c r="AQ153" s="62" t="s">
        <v>57</v>
      </c>
      <c r="AV153" s="59">
        <f>ROUND(AW153+AX153,2)</f>
      </c>
      <c r="AW153" s="59">
        <f>ROUND(F153*AO153,2)</f>
      </c>
      <c r="AX153" s="59">
        <f>ROUND(F153*AP153,2)</f>
      </c>
      <c r="AY153" s="62" t="s">
        <v>344</v>
      </c>
      <c r="AZ153" s="62" t="s">
        <v>345</v>
      </c>
      <c r="BA153" s="33" t="s">
        <v>64</v>
      </c>
      <c r="BC153" s="59">
        <f>AW153+AX153</f>
      </c>
      <c r="BD153" s="59">
        <f>G153/(100-BE153)*100</f>
      </c>
      <c r="BE153" s="59" t="n">
        <v>0</v>
      </c>
      <c r="BF153" s="59">
        <f>K153</f>
      </c>
      <c r="BH153" s="59">
        <f>F153*AO153</f>
      </c>
      <c r="BI153" s="59">
        <f>F153*AP153</f>
      </c>
      <c r="BJ153" s="59">
        <f>F153*G153</f>
      </c>
      <c r="BK153" s="62" t="s">
        <v>65</v>
      </c>
      <c r="BL153" s="59" t="n">
        <v>96</v>
      </c>
      <c r="BW153" s="59" t="n">
        <v>21</v>
      </c>
      <c r="BX153" s="16" t="s">
        <v>353</v>
      </c>
    </row>
    <row r="154" customHeight="true" ht="13.5">
      <c r="A154" s="63"/>
      <c r="B154" s="64" t="s">
        <v>66</v>
      </c>
      <c r="C154" s="65" t="s">
        <v>354</v>
      </c>
      <c r="D154" s="66"/>
      <c r="E154" s="66"/>
      <c r="F154" s="66"/>
      <c r="G154" s="67"/>
      <c r="H154" s="66"/>
      <c r="I154" s="66"/>
      <c r="J154" s="66"/>
      <c r="K154" s="66"/>
      <c r="L154" s="68"/>
    </row>
    <row r="155">
      <c r="A155" s="63"/>
      <c r="C155" s="69" t="s">
        <v>355</v>
      </c>
      <c r="D155" s="66" t="s">
        <v>356</v>
      </c>
      <c r="F155" s="70" t="n">
        <v>4.95</v>
      </c>
      <c r="L155" s="71"/>
    </row>
    <row r="156" ht="24.75">
      <c r="A156" s="10" t="s">
        <v>357</v>
      </c>
      <c r="B156" s="11" t="s">
        <v>358</v>
      </c>
      <c r="C156" s="16" t="s">
        <v>359</v>
      </c>
      <c r="D156" s="11"/>
      <c r="E156" s="11" t="s">
        <v>237</v>
      </c>
      <c r="F156" s="59" t="n">
        <v>7</v>
      </c>
      <c r="G156" s="60" t="n">
        <v>0</v>
      </c>
      <c r="H156" s="59">
        <f>ROUND(F156*G156,2)</f>
      </c>
      <c r="I156" s="59" t="n">
        <v>0</v>
      </c>
      <c r="J156" s="59" t="n">
        <v>0</v>
      </c>
      <c r="K156" s="59">
        <f>F156*I156</f>
      </c>
      <c r="L156" s="61" t="s">
        <v>243</v>
      </c>
      <c r="Z156" s="59">
        <f>ROUND(IF(AQ156="5",BJ156,0),2)</f>
      </c>
      <c r="AB156" s="59">
        <f>ROUND(IF(AQ156="1",BH156,0),2)</f>
      </c>
      <c r="AC156" s="59">
        <f>ROUND(IF(AQ156="1",BI156,0),2)</f>
      </c>
      <c r="AD156" s="59">
        <f>ROUND(IF(AQ156="7",BH156,0),2)</f>
      </c>
      <c r="AE156" s="59">
        <f>ROUND(IF(AQ156="7",BI156,0),2)</f>
      </c>
      <c r="AF156" s="59">
        <f>ROUND(IF(AQ156="2",BH156,0),2)</f>
      </c>
      <c r="AG156" s="59">
        <f>ROUND(IF(AQ156="2",BI156,0),2)</f>
      </c>
      <c r="AH156" s="59">
        <f>ROUND(IF(AQ156="0",BJ156,0),2)</f>
      </c>
      <c r="AI156" s="33" t="s">
        <v>56</v>
      </c>
      <c r="AJ156" s="59">
        <f>IF(AN156=0,H156,0)</f>
      </c>
      <c r="AK156" s="59">
        <f>IF(AN156=12,H156,0)</f>
      </c>
      <c r="AL156" s="59">
        <f>IF(AN156=21,H156,0)</f>
      </c>
      <c r="AN156" s="59" t="n">
        <v>21</v>
      </c>
      <c r="AO156" s="59">
        <f>G156*0</f>
      </c>
      <c r="AP156" s="59">
        <f>G156*(1-0)</f>
      </c>
      <c r="AQ156" s="62" t="s">
        <v>57</v>
      </c>
      <c r="AV156" s="59">
        <f>ROUND(AW156+AX156,2)</f>
      </c>
      <c r="AW156" s="59">
        <f>ROUND(F156*AO156,2)</f>
      </c>
      <c r="AX156" s="59">
        <f>ROUND(F156*AP156,2)</f>
      </c>
      <c r="AY156" s="62" t="s">
        <v>344</v>
      </c>
      <c r="AZ156" s="62" t="s">
        <v>345</v>
      </c>
      <c r="BA156" s="33" t="s">
        <v>64</v>
      </c>
      <c r="BC156" s="59">
        <f>AW156+AX156</f>
      </c>
      <c r="BD156" s="59">
        <f>G156/(100-BE156)*100</f>
      </c>
      <c r="BE156" s="59" t="n">
        <v>0</v>
      </c>
      <c r="BF156" s="59">
        <f>K156</f>
      </c>
      <c r="BH156" s="59">
        <f>F156*AO156</f>
      </c>
      <c r="BI156" s="59">
        <f>F156*AP156</f>
      </c>
      <c r="BJ156" s="59">
        <f>F156*G156</f>
      </c>
      <c r="BK156" s="62" t="s">
        <v>65</v>
      </c>
      <c r="BL156" s="59" t="n">
        <v>96</v>
      </c>
      <c r="BW156" s="59" t="n">
        <v>21</v>
      </c>
      <c r="BX156" s="16" t="s">
        <v>359</v>
      </c>
    </row>
    <row r="157" customHeight="true" ht="13.5">
      <c r="A157" s="63"/>
      <c r="B157" s="64" t="s">
        <v>66</v>
      </c>
      <c r="C157" s="65" t="s">
        <v>360</v>
      </c>
      <c r="D157" s="66"/>
      <c r="E157" s="66"/>
      <c r="F157" s="66"/>
      <c r="G157" s="67"/>
      <c r="H157" s="66"/>
      <c r="I157" s="66"/>
      <c r="J157" s="66"/>
      <c r="K157" s="66"/>
      <c r="L157" s="68"/>
    </row>
    <row r="158">
      <c r="A158" s="63"/>
      <c r="C158" s="69" t="s">
        <v>75</v>
      </c>
      <c r="D158" s="66" t="s">
        <v>361</v>
      </c>
      <c r="F158" s="70" t="n">
        <v>7</v>
      </c>
      <c r="L158" s="71"/>
    </row>
    <row r="159">
      <c r="A159" s="53" t="s">
        <v>52</v>
      </c>
      <c r="B159" s="54" t="s">
        <v>362</v>
      </c>
      <c r="C159" s="55" t="s">
        <v>363</v>
      </c>
      <c r="D159" s="54"/>
      <c r="E159" s="56" t="s">
        <v>4</v>
      </c>
      <c r="F159" s="56" t="s">
        <v>4</v>
      </c>
      <c r="G159" s="57" t="s">
        <v>4</v>
      </c>
      <c r="H159" s="2">
        <f>SUM(H160:H185)</f>
      </c>
      <c r="I159" s="33" t="s">
        <v>52</v>
      </c>
      <c r="J159" s="33" t="s">
        <v>52</v>
      </c>
      <c r="K159" s="2">
        <f>SUM(K160:K185)</f>
      </c>
      <c r="L159" s="58" t="s">
        <v>52</v>
      </c>
      <c r="AI159" s="33" t="s">
        <v>56</v>
      </c>
      <c r="AS159" s="2">
        <f>SUM(AJ160:AJ185)</f>
      </c>
      <c r="AT159" s="2">
        <f>SUM(AK160:AK185)</f>
      </c>
      <c r="AU159" s="2">
        <f>SUM(AL160:AL185)</f>
      </c>
    </row>
    <row r="160">
      <c r="A160" s="10" t="s">
        <v>364</v>
      </c>
      <c r="B160" s="11" t="s">
        <v>365</v>
      </c>
      <c r="C160" s="16" t="s">
        <v>366</v>
      </c>
      <c r="D160" s="11"/>
      <c r="E160" s="11" t="s">
        <v>130</v>
      </c>
      <c r="F160" s="59" t="n">
        <v>10</v>
      </c>
      <c r="G160" s="60" t="n">
        <v>0</v>
      </c>
      <c r="H160" s="59">
        <f>ROUND(F160*G160,2)</f>
      </c>
      <c r="I160" s="59" t="n">
        <v>0</v>
      </c>
      <c r="J160" s="59" t="n">
        <v>0</v>
      </c>
      <c r="K160" s="59">
        <f>F160*I160</f>
      </c>
      <c r="L160" s="61" t="s">
        <v>61</v>
      </c>
      <c r="Z160" s="59">
        <f>ROUND(IF(AQ160="5",BJ160,0),2)</f>
      </c>
      <c r="AB160" s="59">
        <f>ROUND(IF(AQ160="1",BH160,0),2)</f>
      </c>
      <c r="AC160" s="59">
        <f>ROUND(IF(AQ160="1",BI160,0),2)</f>
      </c>
      <c r="AD160" s="59">
        <f>ROUND(IF(AQ160="7",BH160,0),2)</f>
      </c>
      <c r="AE160" s="59">
        <f>ROUND(IF(AQ160="7",BI160,0),2)</f>
      </c>
      <c r="AF160" s="59">
        <f>ROUND(IF(AQ160="2",BH160,0),2)</f>
      </c>
      <c r="AG160" s="59">
        <f>ROUND(IF(AQ160="2",BI160,0),2)</f>
      </c>
      <c r="AH160" s="59">
        <f>ROUND(IF(AQ160="0",BJ160,0),2)</f>
      </c>
      <c r="AI160" s="33" t="s">
        <v>56</v>
      </c>
      <c r="AJ160" s="59">
        <f>IF(AN160=0,H160,0)</f>
      </c>
      <c r="AK160" s="59">
        <f>IF(AN160=12,H160,0)</f>
      </c>
      <c r="AL160" s="59">
        <f>IF(AN160=21,H160,0)</f>
      </c>
      <c r="AN160" s="59" t="n">
        <v>21</v>
      </c>
      <c r="AO160" s="59">
        <f>G160*0</f>
      </c>
      <c r="AP160" s="59">
        <f>G160*(1-0)</f>
      </c>
      <c r="AQ160" s="62" t="s">
        <v>72</v>
      </c>
      <c r="AV160" s="59">
        <f>ROUND(AW160+AX160,2)</f>
      </c>
      <c r="AW160" s="59">
        <f>ROUND(F160*AO160,2)</f>
      </c>
      <c r="AX160" s="59">
        <f>ROUND(F160*AP160,2)</f>
      </c>
      <c r="AY160" s="62" t="s">
        <v>367</v>
      </c>
      <c r="AZ160" s="62" t="s">
        <v>345</v>
      </c>
      <c r="BA160" s="33" t="s">
        <v>64</v>
      </c>
      <c r="BC160" s="59">
        <f>AW160+AX160</f>
      </c>
      <c r="BD160" s="59">
        <f>G160/(100-BE160)*100</f>
      </c>
      <c r="BE160" s="59" t="n">
        <v>0</v>
      </c>
      <c r="BF160" s="59">
        <f>K160</f>
      </c>
      <c r="BH160" s="59">
        <f>F160*AO160</f>
      </c>
      <c r="BI160" s="59">
        <f>F160*AP160</f>
      </c>
      <c r="BJ160" s="59">
        <f>F160*G160</f>
      </c>
      <c r="BK160" s="62" t="s">
        <v>65</v>
      </c>
      <c r="BL160" s="59"/>
      <c r="BW160" s="59" t="n">
        <v>21</v>
      </c>
      <c r="BX160" s="16" t="s">
        <v>366</v>
      </c>
    </row>
    <row r="161">
      <c r="A161" s="10" t="s">
        <v>368</v>
      </c>
      <c r="B161" s="11" t="s">
        <v>369</v>
      </c>
      <c r="C161" s="16" t="s">
        <v>370</v>
      </c>
      <c r="D161" s="11"/>
      <c r="E161" s="11" t="s">
        <v>112</v>
      </c>
      <c r="F161" s="59" t="n">
        <v>2</v>
      </c>
      <c r="G161" s="60" t="n">
        <v>0</v>
      </c>
      <c r="H161" s="59">
        <f>ROUND(F161*G161,2)</f>
      </c>
      <c r="I161" s="59" t="n">
        <v>0</v>
      </c>
      <c r="J161" s="59" t="n">
        <v>0</v>
      </c>
      <c r="K161" s="59">
        <f>F161*I161</f>
      </c>
      <c r="L161" s="61" t="s">
        <v>61</v>
      </c>
      <c r="Z161" s="59">
        <f>ROUND(IF(AQ161="5",BJ161,0),2)</f>
      </c>
      <c r="AB161" s="59">
        <f>ROUND(IF(AQ161="1",BH161,0),2)</f>
      </c>
      <c r="AC161" s="59">
        <f>ROUND(IF(AQ161="1",BI161,0),2)</f>
      </c>
      <c r="AD161" s="59">
        <f>ROUND(IF(AQ161="7",BH161,0),2)</f>
      </c>
      <c r="AE161" s="59">
        <f>ROUND(IF(AQ161="7",BI161,0),2)</f>
      </c>
      <c r="AF161" s="59">
        <f>ROUND(IF(AQ161="2",BH161,0),2)</f>
      </c>
      <c r="AG161" s="59">
        <f>ROUND(IF(AQ161="2",BI161,0),2)</f>
      </c>
      <c r="AH161" s="59">
        <f>ROUND(IF(AQ161="0",BJ161,0),2)</f>
      </c>
      <c r="AI161" s="33" t="s">
        <v>56</v>
      </c>
      <c r="AJ161" s="59">
        <f>IF(AN161=0,H161,0)</f>
      </c>
      <c r="AK161" s="59">
        <f>IF(AN161=12,H161,0)</f>
      </c>
      <c r="AL161" s="59">
        <f>IF(AN161=21,H161,0)</f>
      </c>
      <c r="AN161" s="59" t="n">
        <v>21</v>
      </c>
      <c r="AO161" s="59">
        <f>G161*0</f>
      </c>
      <c r="AP161" s="59">
        <f>G161*(1-0)</f>
      </c>
      <c r="AQ161" s="62" t="s">
        <v>72</v>
      </c>
      <c r="AV161" s="59">
        <f>ROUND(AW161+AX161,2)</f>
      </c>
      <c r="AW161" s="59">
        <f>ROUND(F161*AO161,2)</f>
      </c>
      <c r="AX161" s="59">
        <f>ROUND(F161*AP161,2)</f>
      </c>
      <c r="AY161" s="62" t="s">
        <v>367</v>
      </c>
      <c r="AZ161" s="62" t="s">
        <v>345</v>
      </c>
      <c r="BA161" s="33" t="s">
        <v>64</v>
      </c>
      <c r="BC161" s="59">
        <f>AW161+AX161</f>
      </c>
      <c r="BD161" s="59">
        <f>G161/(100-BE161)*100</f>
      </c>
      <c r="BE161" s="59" t="n">
        <v>0</v>
      </c>
      <c r="BF161" s="59">
        <f>K161</f>
      </c>
      <c r="BH161" s="59">
        <f>F161*AO161</f>
      </c>
      <c r="BI161" s="59">
        <f>F161*AP161</f>
      </c>
      <c r="BJ161" s="59">
        <f>F161*G161</f>
      </c>
      <c r="BK161" s="62" t="s">
        <v>65</v>
      </c>
      <c r="BL161" s="59"/>
      <c r="BW161" s="59" t="n">
        <v>21</v>
      </c>
      <c r="BX161" s="16" t="s">
        <v>370</v>
      </c>
    </row>
    <row r="162">
      <c r="A162" s="63"/>
      <c r="C162" s="69" t="s">
        <v>72</v>
      </c>
      <c r="D162" s="66" t="s">
        <v>371</v>
      </c>
      <c r="F162" s="70" t="n">
        <v>2</v>
      </c>
      <c r="L162" s="71"/>
    </row>
    <row r="163">
      <c r="A163" s="10" t="s">
        <v>372</v>
      </c>
      <c r="B163" s="11" t="s">
        <v>373</v>
      </c>
      <c r="C163" s="16" t="s">
        <v>374</v>
      </c>
      <c r="D163" s="11"/>
      <c r="E163" s="11" t="s">
        <v>112</v>
      </c>
      <c r="F163" s="59" t="n">
        <v>4</v>
      </c>
      <c r="G163" s="60" t="n">
        <v>0</v>
      </c>
      <c r="H163" s="59">
        <f>ROUND(F163*G163,2)</f>
      </c>
      <c r="I163" s="59" t="n">
        <v>0</v>
      </c>
      <c r="J163" s="59" t="n">
        <v>0</v>
      </c>
      <c r="K163" s="59">
        <f>F163*I163</f>
      </c>
      <c r="L163" s="61" t="s">
        <v>61</v>
      </c>
      <c r="Z163" s="59">
        <f>ROUND(IF(AQ163="5",BJ163,0),2)</f>
      </c>
      <c r="AB163" s="59">
        <f>ROUND(IF(AQ163="1",BH163,0),2)</f>
      </c>
      <c r="AC163" s="59">
        <f>ROUND(IF(AQ163="1",BI163,0),2)</f>
      </c>
      <c r="AD163" s="59">
        <f>ROUND(IF(AQ163="7",BH163,0),2)</f>
      </c>
      <c r="AE163" s="59">
        <f>ROUND(IF(AQ163="7",BI163,0),2)</f>
      </c>
      <c r="AF163" s="59">
        <f>ROUND(IF(AQ163="2",BH163,0),2)</f>
      </c>
      <c r="AG163" s="59">
        <f>ROUND(IF(AQ163="2",BI163,0),2)</f>
      </c>
      <c r="AH163" s="59">
        <f>ROUND(IF(AQ163="0",BJ163,0),2)</f>
      </c>
      <c r="AI163" s="33" t="s">
        <v>56</v>
      </c>
      <c r="AJ163" s="59">
        <f>IF(AN163=0,H163,0)</f>
      </c>
      <c r="AK163" s="59">
        <f>IF(AN163=12,H163,0)</f>
      </c>
      <c r="AL163" s="59">
        <f>IF(AN163=21,H163,0)</f>
      </c>
      <c r="AN163" s="59" t="n">
        <v>21</v>
      </c>
      <c r="AO163" s="59">
        <f>G163*0</f>
      </c>
      <c r="AP163" s="59">
        <f>G163*(1-0)</f>
      </c>
      <c r="AQ163" s="62" t="s">
        <v>72</v>
      </c>
      <c r="AV163" s="59">
        <f>ROUND(AW163+AX163,2)</f>
      </c>
      <c r="AW163" s="59">
        <f>ROUND(F163*AO163,2)</f>
      </c>
      <c r="AX163" s="59">
        <f>ROUND(F163*AP163,2)</f>
      </c>
      <c r="AY163" s="62" t="s">
        <v>367</v>
      </c>
      <c r="AZ163" s="62" t="s">
        <v>345</v>
      </c>
      <c r="BA163" s="33" t="s">
        <v>64</v>
      </c>
      <c r="BC163" s="59">
        <f>AW163+AX163</f>
      </c>
      <c r="BD163" s="59">
        <f>G163/(100-BE163)*100</f>
      </c>
      <c r="BE163" s="59" t="n">
        <v>0</v>
      </c>
      <c r="BF163" s="59">
        <f>K163</f>
      </c>
      <c r="BH163" s="59">
        <f>F163*AO163</f>
      </c>
      <c r="BI163" s="59">
        <f>F163*AP163</f>
      </c>
      <c r="BJ163" s="59">
        <f>F163*G163</f>
      </c>
      <c r="BK163" s="62" t="s">
        <v>65</v>
      </c>
      <c r="BL163" s="59"/>
      <c r="BW163" s="59" t="n">
        <v>21</v>
      </c>
      <c r="BX163" s="16" t="s">
        <v>374</v>
      </c>
    </row>
    <row r="164">
      <c r="A164" s="63"/>
      <c r="C164" s="69" t="s">
        <v>72</v>
      </c>
      <c r="D164" s="66" t="s">
        <v>375</v>
      </c>
      <c r="F164" s="70" t="n">
        <v>2</v>
      </c>
      <c r="L164" s="71"/>
    </row>
    <row r="165">
      <c r="A165" s="63"/>
      <c r="C165" s="69" t="s">
        <v>72</v>
      </c>
      <c r="D165" s="66" t="s">
        <v>376</v>
      </c>
      <c r="F165" s="70" t="n">
        <v>2</v>
      </c>
      <c r="L165" s="71"/>
    </row>
    <row r="166">
      <c r="A166" s="10" t="s">
        <v>377</v>
      </c>
      <c r="B166" s="11" t="s">
        <v>378</v>
      </c>
      <c r="C166" s="16" t="s">
        <v>379</v>
      </c>
      <c r="D166" s="11"/>
      <c r="E166" s="11" t="s">
        <v>130</v>
      </c>
      <c r="F166" s="59" t="n">
        <v>14</v>
      </c>
      <c r="G166" s="60" t="n">
        <v>0</v>
      </c>
      <c r="H166" s="59">
        <f>ROUND(F166*G166,2)</f>
      </c>
      <c r="I166" s="59" t="n">
        <v>0</v>
      </c>
      <c r="J166" s="59" t="n">
        <v>0</v>
      </c>
      <c r="K166" s="59">
        <f>F166*I166</f>
      </c>
      <c r="L166" s="61" t="s">
        <v>61</v>
      </c>
      <c r="Z166" s="59">
        <f>ROUND(IF(AQ166="5",BJ166,0),2)</f>
      </c>
      <c r="AB166" s="59">
        <f>ROUND(IF(AQ166="1",BH166,0),2)</f>
      </c>
      <c r="AC166" s="59">
        <f>ROUND(IF(AQ166="1",BI166,0),2)</f>
      </c>
      <c r="AD166" s="59">
        <f>ROUND(IF(AQ166="7",BH166,0),2)</f>
      </c>
      <c r="AE166" s="59">
        <f>ROUND(IF(AQ166="7",BI166,0),2)</f>
      </c>
      <c r="AF166" s="59">
        <f>ROUND(IF(AQ166="2",BH166,0),2)</f>
      </c>
      <c r="AG166" s="59">
        <f>ROUND(IF(AQ166="2",BI166,0),2)</f>
      </c>
      <c r="AH166" s="59">
        <f>ROUND(IF(AQ166="0",BJ166,0),2)</f>
      </c>
      <c r="AI166" s="33" t="s">
        <v>56</v>
      </c>
      <c r="AJ166" s="59">
        <f>IF(AN166=0,H166,0)</f>
      </c>
      <c r="AK166" s="59">
        <f>IF(AN166=12,H166,0)</f>
      </c>
      <c r="AL166" s="59">
        <f>IF(AN166=21,H166,0)</f>
      </c>
      <c r="AN166" s="59" t="n">
        <v>21</v>
      </c>
      <c r="AO166" s="59">
        <f>G166*0</f>
      </c>
      <c r="AP166" s="59">
        <f>G166*(1-0)</f>
      </c>
      <c r="AQ166" s="62" t="s">
        <v>72</v>
      </c>
      <c r="AV166" s="59">
        <f>ROUND(AW166+AX166,2)</f>
      </c>
      <c r="AW166" s="59">
        <f>ROUND(F166*AO166,2)</f>
      </c>
      <c r="AX166" s="59">
        <f>ROUND(F166*AP166,2)</f>
      </c>
      <c r="AY166" s="62" t="s">
        <v>367</v>
      </c>
      <c r="AZ166" s="62" t="s">
        <v>345</v>
      </c>
      <c r="BA166" s="33" t="s">
        <v>64</v>
      </c>
      <c r="BC166" s="59">
        <f>AW166+AX166</f>
      </c>
      <c r="BD166" s="59">
        <f>G166/(100-BE166)*100</f>
      </c>
      <c r="BE166" s="59" t="n">
        <v>0</v>
      </c>
      <c r="BF166" s="59">
        <f>K166</f>
      </c>
      <c r="BH166" s="59">
        <f>F166*AO166</f>
      </c>
      <c r="BI166" s="59">
        <f>F166*AP166</f>
      </c>
      <c r="BJ166" s="59">
        <f>F166*G166</f>
      </c>
      <c r="BK166" s="62" t="s">
        <v>65</v>
      </c>
      <c r="BL166" s="59"/>
      <c r="BW166" s="59" t="n">
        <v>21</v>
      </c>
      <c r="BX166" s="16" t="s">
        <v>379</v>
      </c>
    </row>
    <row r="167">
      <c r="A167" s="63"/>
      <c r="C167" s="69" t="s">
        <v>380</v>
      </c>
      <c r="D167" s="66" t="s">
        <v>52</v>
      </c>
      <c r="F167" s="70" t="n">
        <v>14</v>
      </c>
      <c r="L167" s="71"/>
    </row>
    <row r="168">
      <c r="A168" s="10" t="s">
        <v>381</v>
      </c>
      <c r="B168" s="11" t="s">
        <v>382</v>
      </c>
      <c r="C168" s="16" t="s">
        <v>383</v>
      </c>
      <c r="D168" s="11"/>
      <c r="E168" s="11" t="s">
        <v>130</v>
      </c>
      <c r="F168" s="59" t="n">
        <v>86.5</v>
      </c>
      <c r="G168" s="60" t="n">
        <v>0</v>
      </c>
      <c r="H168" s="59">
        <f>ROUND(F168*G168,2)</f>
      </c>
      <c r="I168" s="59" t="n">
        <v>0</v>
      </c>
      <c r="J168" s="59" t="n">
        <v>0</v>
      </c>
      <c r="K168" s="59">
        <f>F168*I168</f>
      </c>
      <c r="L168" s="61" t="s">
        <v>61</v>
      </c>
      <c r="Z168" s="59">
        <f>ROUND(IF(AQ168="5",BJ168,0),2)</f>
      </c>
      <c r="AB168" s="59">
        <f>ROUND(IF(AQ168="1",BH168,0),2)</f>
      </c>
      <c r="AC168" s="59">
        <f>ROUND(IF(AQ168="1",BI168,0),2)</f>
      </c>
      <c r="AD168" s="59">
        <f>ROUND(IF(AQ168="7",BH168,0),2)</f>
      </c>
      <c r="AE168" s="59">
        <f>ROUND(IF(AQ168="7",BI168,0),2)</f>
      </c>
      <c r="AF168" s="59">
        <f>ROUND(IF(AQ168="2",BH168,0),2)</f>
      </c>
      <c r="AG168" s="59">
        <f>ROUND(IF(AQ168="2",BI168,0),2)</f>
      </c>
      <c r="AH168" s="59">
        <f>ROUND(IF(AQ168="0",BJ168,0),2)</f>
      </c>
      <c r="AI168" s="33" t="s">
        <v>56</v>
      </c>
      <c r="AJ168" s="59">
        <f>IF(AN168=0,H168,0)</f>
      </c>
      <c r="AK168" s="59">
        <f>IF(AN168=12,H168,0)</f>
      </c>
      <c r="AL168" s="59">
        <f>IF(AN168=21,H168,0)</f>
      </c>
      <c r="AN168" s="59" t="n">
        <v>21</v>
      </c>
      <c r="AO168" s="59">
        <f>G168*0</f>
      </c>
      <c r="AP168" s="59">
        <f>G168*(1-0)</f>
      </c>
      <c r="AQ168" s="62" t="s">
        <v>72</v>
      </c>
      <c r="AV168" s="59">
        <f>ROUND(AW168+AX168,2)</f>
      </c>
      <c r="AW168" s="59">
        <f>ROUND(F168*AO168,2)</f>
      </c>
      <c r="AX168" s="59">
        <f>ROUND(F168*AP168,2)</f>
      </c>
      <c r="AY168" s="62" t="s">
        <v>367</v>
      </c>
      <c r="AZ168" s="62" t="s">
        <v>345</v>
      </c>
      <c r="BA168" s="33" t="s">
        <v>64</v>
      </c>
      <c r="BC168" s="59">
        <f>AW168+AX168</f>
      </c>
      <c r="BD168" s="59">
        <f>G168/(100-BE168)*100</f>
      </c>
      <c r="BE168" s="59" t="n">
        <v>0</v>
      </c>
      <c r="BF168" s="59">
        <f>K168</f>
      </c>
      <c r="BH168" s="59">
        <f>F168*AO168</f>
      </c>
      <c r="BI168" s="59">
        <f>F168*AP168</f>
      </c>
      <c r="BJ168" s="59">
        <f>F168*G168</f>
      </c>
      <c r="BK168" s="62" t="s">
        <v>65</v>
      </c>
      <c r="BL168" s="59"/>
      <c r="BW168" s="59" t="n">
        <v>21</v>
      </c>
      <c r="BX168" s="16" t="s">
        <v>383</v>
      </c>
    </row>
    <row r="169">
      <c r="A169" s="63"/>
      <c r="C169" s="69" t="s">
        <v>286</v>
      </c>
      <c r="D169" s="66" t="s">
        <v>384</v>
      </c>
      <c r="F169" s="70" t="n">
        <v>74</v>
      </c>
      <c r="L169" s="71"/>
    </row>
    <row r="170">
      <c r="A170" s="63"/>
      <c r="C170" s="69" t="s">
        <v>385</v>
      </c>
      <c r="D170" s="66" t="s">
        <v>386</v>
      </c>
      <c r="F170" s="70" t="n">
        <v>9.5</v>
      </c>
      <c r="L170" s="71"/>
    </row>
    <row r="171">
      <c r="A171" s="63"/>
      <c r="C171" s="69" t="s">
        <v>57</v>
      </c>
      <c r="D171" s="66" t="s">
        <v>387</v>
      </c>
      <c r="F171" s="70" t="n">
        <v>1</v>
      </c>
      <c r="L171" s="71"/>
    </row>
    <row r="172">
      <c r="A172" s="63"/>
      <c r="C172" s="69" t="s">
        <v>388</v>
      </c>
      <c r="D172" s="66" t="s">
        <v>389</v>
      </c>
      <c r="F172" s="70" t="n">
        <v>2</v>
      </c>
      <c r="L172" s="71"/>
    </row>
    <row r="173">
      <c r="A173" s="72" t="s">
        <v>390</v>
      </c>
      <c r="B173" s="73" t="s">
        <v>391</v>
      </c>
      <c r="C173" s="74" t="s">
        <v>392</v>
      </c>
      <c r="D173" s="73"/>
      <c r="E173" s="73" t="s">
        <v>130</v>
      </c>
      <c r="F173" s="75" t="n">
        <v>94.5</v>
      </c>
      <c r="G173" s="76" t="n">
        <v>0</v>
      </c>
      <c r="H173" s="75">
        <f>ROUND(F173*G173,2)</f>
      </c>
      <c r="I173" s="75" t="n">
        <v>0.00014</v>
      </c>
      <c r="J173" s="75" t="n">
        <v>0</v>
      </c>
      <c r="K173" s="75">
        <f>F173*I173</f>
      </c>
      <c r="L173" s="77" t="s">
        <v>61</v>
      </c>
      <c r="Z173" s="59">
        <f>ROUND(IF(AQ173="5",BJ173,0),2)</f>
      </c>
      <c r="AB173" s="59">
        <f>ROUND(IF(AQ173="1",BH173,0),2)</f>
      </c>
      <c r="AC173" s="59">
        <f>ROUND(IF(AQ173="1",BI173,0),2)</f>
      </c>
      <c r="AD173" s="59">
        <f>ROUND(IF(AQ173="7",BH173,0),2)</f>
      </c>
      <c r="AE173" s="59">
        <f>ROUND(IF(AQ173="7",BI173,0),2)</f>
      </c>
      <c r="AF173" s="59">
        <f>ROUND(IF(AQ173="2",BH173,0),2)</f>
      </c>
      <c r="AG173" s="59">
        <f>ROUND(IF(AQ173="2",BI173,0),2)</f>
      </c>
      <c r="AH173" s="59">
        <f>ROUND(IF(AQ173="0",BJ173,0),2)</f>
      </c>
      <c r="AI173" s="33" t="s">
        <v>56</v>
      </c>
      <c r="AJ173" s="75">
        <f>IF(AN173=0,H173,0)</f>
      </c>
      <c r="AK173" s="75">
        <f>IF(AN173=12,H173,0)</f>
      </c>
      <c r="AL173" s="75">
        <f>IF(AN173=21,H173,0)</f>
      </c>
      <c r="AN173" s="59" t="n">
        <v>21</v>
      </c>
      <c r="AO173" s="59">
        <f>G173*1</f>
      </c>
      <c r="AP173" s="59">
        <f>G173*(1-1)</f>
      </c>
      <c r="AQ173" s="78" t="s">
        <v>72</v>
      </c>
      <c r="AV173" s="59">
        <f>ROUND(AW173+AX173,2)</f>
      </c>
      <c r="AW173" s="59">
        <f>ROUND(F173*AO173,2)</f>
      </c>
      <c r="AX173" s="59">
        <f>ROUND(F173*AP173,2)</f>
      </c>
      <c r="AY173" s="62" t="s">
        <v>367</v>
      </c>
      <c r="AZ173" s="62" t="s">
        <v>345</v>
      </c>
      <c r="BA173" s="33" t="s">
        <v>64</v>
      </c>
      <c r="BC173" s="59">
        <f>AW173+AX173</f>
      </c>
      <c r="BD173" s="59">
        <f>G173/(100-BE173)*100</f>
      </c>
      <c r="BE173" s="59" t="n">
        <v>0</v>
      </c>
      <c r="BF173" s="59">
        <f>K173</f>
      </c>
      <c r="BH173" s="75">
        <f>F173*AO173</f>
      </c>
      <c r="BI173" s="75">
        <f>F173*AP173</f>
      </c>
      <c r="BJ173" s="75">
        <f>F173*G173</f>
      </c>
      <c r="BK173" s="78" t="s">
        <v>113</v>
      </c>
      <c r="BL173" s="59"/>
      <c r="BW173" s="59" t="n">
        <v>21</v>
      </c>
      <c r="BX173" s="74" t="s">
        <v>392</v>
      </c>
    </row>
    <row r="174">
      <c r="A174" s="63"/>
      <c r="C174" s="69" t="s">
        <v>393</v>
      </c>
      <c r="D174" s="66" t="s">
        <v>52</v>
      </c>
      <c r="F174" s="70" t="n">
        <v>90</v>
      </c>
      <c r="L174" s="71"/>
    </row>
    <row r="175">
      <c r="A175" s="63"/>
      <c r="C175" s="69" t="s">
        <v>394</v>
      </c>
      <c r="D175" s="66" t="s">
        <v>52</v>
      </c>
      <c r="F175" s="70" t="n">
        <v>4.5</v>
      </c>
      <c r="L175" s="71"/>
    </row>
    <row r="176">
      <c r="A176" s="72" t="s">
        <v>395</v>
      </c>
      <c r="B176" s="73" t="s">
        <v>396</v>
      </c>
      <c r="C176" s="74" t="s">
        <v>397</v>
      </c>
      <c r="D176" s="73"/>
      <c r="E176" s="73" t="s">
        <v>112</v>
      </c>
      <c r="F176" s="75" t="n">
        <v>84</v>
      </c>
      <c r="G176" s="76" t="n">
        <v>0</v>
      </c>
      <c r="H176" s="75">
        <f>ROUND(F176*G176,2)</f>
      </c>
      <c r="I176" s="75" t="n">
        <v>0.00091</v>
      </c>
      <c r="J176" s="75" t="n">
        <v>0</v>
      </c>
      <c r="K176" s="75">
        <f>F176*I176</f>
      </c>
      <c r="L176" s="77" t="s">
        <v>61</v>
      </c>
      <c r="Z176" s="59">
        <f>ROUND(IF(AQ176="5",BJ176,0),2)</f>
      </c>
      <c r="AB176" s="59">
        <f>ROUND(IF(AQ176="1",BH176,0),2)</f>
      </c>
      <c r="AC176" s="59">
        <f>ROUND(IF(AQ176="1",BI176,0),2)</f>
      </c>
      <c r="AD176" s="59">
        <f>ROUND(IF(AQ176="7",BH176,0),2)</f>
      </c>
      <c r="AE176" s="59">
        <f>ROUND(IF(AQ176="7",BI176,0),2)</f>
      </c>
      <c r="AF176" s="59">
        <f>ROUND(IF(AQ176="2",BH176,0),2)</f>
      </c>
      <c r="AG176" s="59">
        <f>ROUND(IF(AQ176="2",BI176,0),2)</f>
      </c>
      <c r="AH176" s="59">
        <f>ROUND(IF(AQ176="0",BJ176,0),2)</f>
      </c>
      <c r="AI176" s="33" t="s">
        <v>56</v>
      </c>
      <c r="AJ176" s="75">
        <f>IF(AN176=0,H176,0)</f>
      </c>
      <c r="AK176" s="75">
        <f>IF(AN176=12,H176,0)</f>
      </c>
      <c r="AL176" s="75">
        <f>IF(AN176=21,H176,0)</f>
      </c>
      <c r="AN176" s="59" t="n">
        <v>21</v>
      </c>
      <c r="AO176" s="59">
        <f>G176*1</f>
      </c>
      <c r="AP176" s="59">
        <f>G176*(1-1)</f>
      </c>
      <c r="AQ176" s="78" t="s">
        <v>72</v>
      </c>
      <c r="AV176" s="59">
        <f>ROUND(AW176+AX176,2)</f>
      </c>
      <c r="AW176" s="59">
        <f>ROUND(F176*AO176,2)</f>
      </c>
      <c r="AX176" s="59">
        <f>ROUND(F176*AP176,2)</f>
      </c>
      <c r="AY176" s="62" t="s">
        <v>367</v>
      </c>
      <c r="AZ176" s="62" t="s">
        <v>345</v>
      </c>
      <c r="BA176" s="33" t="s">
        <v>64</v>
      </c>
      <c r="BC176" s="59">
        <f>AW176+AX176</f>
      </c>
      <c r="BD176" s="59">
        <f>G176/(100-BE176)*100</f>
      </c>
      <c r="BE176" s="59" t="n">
        <v>0</v>
      </c>
      <c r="BF176" s="59">
        <f>K176</f>
      </c>
      <c r="BH176" s="75">
        <f>F176*AO176</f>
      </c>
      <c r="BI176" s="75">
        <f>F176*AP176</f>
      </c>
      <c r="BJ176" s="75">
        <f>F176*G176</f>
      </c>
      <c r="BK176" s="78" t="s">
        <v>113</v>
      </c>
      <c r="BL176" s="59"/>
      <c r="BW176" s="59" t="n">
        <v>21</v>
      </c>
      <c r="BX176" s="74" t="s">
        <v>397</v>
      </c>
    </row>
    <row r="177">
      <c r="A177" s="63"/>
      <c r="C177" s="69" t="s">
        <v>398</v>
      </c>
      <c r="D177" s="66" t="s">
        <v>399</v>
      </c>
      <c r="F177" s="70" t="n">
        <v>84</v>
      </c>
      <c r="L177" s="71"/>
    </row>
    <row r="178">
      <c r="A178" s="10" t="s">
        <v>400</v>
      </c>
      <c r="B178" s="11" t="s">
        <v>401</v>
      </c>
      <c r="C178" s="16" t="s">
        <v>402</v>
      </c>
      <c r="D178" s="11"/>
      <c r="E178" s="11" t="s">
        <v>112</v>
      </c>
      <c r="F178" s="59" t="n">
        <v>2</v>
      </c>
      <c r="G178" s="60" t="n">
        <v>0</v>
      </c>
      <c r="H178" s="59">
        <f>ROUND(F178*G178,2)</f>
      </c>
      <c r="I178" s="59" t="n">
        <v>0</v>
      </c>
      <c r="J178" s="59" t="n">
        <v>0</v>
      </c>
      <c r="K178" s="59">
        <f>F178*I178</f>
      </c>
      <c r="L178" s="61" t="s">
        <v>61</v>
      </c>
      <c r="Z178" s="59">
        <f>ROUND(IF(AQ178="5",BJ178,0),2)</f>
      </c>
      <c r="AB178" s="59">
        <f>ROUND(IF(AQ178="1",BH178,0),2)</f>
      </c>
      <c r="AC178" s="59">
        <f>ROUND(IF(AQ178="1",BI178,0),2)</f>
      </c>
      <c r="AD178" s="59">
        <f>ROUND(IF(AQ178="7",BH178,0),2)</f>
      </c>
      <c r="AE178" s="59">
        <f>ROUND(IF(AQ178="7",BI178,0),2)</f>
      </c>
      <c r="AF178" s="59">
        <f>ROUND(IF(AQ178="2",BH178,0),2)</f>
      </c>
      <c r="AG178" s="59">
        <f>ROUND(IF(AQ178="2",BI178,0),2)</f>
      </c>
      <c r="AH178" s="59">
        <f>ROUND(IF(AQ178="0",BJ178,0),2)</f>
      </c>
      <c r="AI178" s="33" t="s">
        <v>56</v>
      </c>
      <c r="AJ178" s="59">
        <f>IF(AN178=0,H178,0)</f>
      </c>
      <c r="AK178" s="59">
        <f>IF(AN178=12,H178,0)</f>
      </c>
      <c r="AL178" s="59">
        <f>IF(AN178=21,H178,0)</f>
      </c>
      <c r="AN178" s="59" t="n">
        <v>21</v>
      </c>
      <c r="AO178" s="59">
        <f>G178*0</f>
      </c>
      <c r="AP178" s="59">
        <f>G178*(1-0)</f>
      </c>
      <c r="AQ178" s="62" t="s">
        <v>72</v>
      </c>
      <c r="AV178" s="59">
        <f>ROUND(AW178+AX178,2)</f>
      </c>
      <c r="AW178" s="59">
        <f>ROUND(F178*AO178,2)</f>
      </c>
      <c r="AX178" s="59">
        <f>ROUND(F178*AP178,2)</f>
      </c>
      <c r="AY178" s="62" t="s">
        <v>367</v>
      </c>
      <c r="AZ178" s="62" t="s">
        <v>345</v>
      </c>
      <c r="BA178" s="33" t="s">
        <v>64</v>
      </c>
      <c r="BC178" s="59">
        <f>AW178+AX178</f>
      </c>
      <c r="BD178" s="59">
        <f>G178/(100-BE178)*100</f>
      </c>
      <c r="BE178" s="59" t="n">
        <v>0</v>
      </c>
      <c r="BF178" s="59">
        <f>K178</f>
      </c>
      <c r="BH178" s="59">
        <f>F178*AO178</f>
      </c>
      <c r="BI178" s="59">
        <f>F178*AP178</f>
      </c>
      <c r="BJ178" s="59">
        <f>F178*G178</f>
      </c>
      <c r="BK178" s="62" t="s">
        <v>65</v>
      </c>
      <c r="BL178" s="59"/>
      <c r="BW178" s="59" t="n">
        <v>21</v>
      </c>
      <c r="BX178" s="16" t="s">
        <v>402</v>
      </c>
    </row>
    <row r="179">
      <c r="A179" s="63"/>
      <c r="C179" s="69" t="s">
        <v>72</v>
      </c>
      <c r="D179" s="66" t="s">
        <v>376</v>
      </c>
      <c r="F179" s="70" t="n">
        <v>2</v>
      </c>
      <c r="L179" s="71"/>
    </row>
    <row r="180">
      <c r="A180" s="10" t="s">
        <v>54</v>
      </c>
      <c r="B180" s="11" t="s">
        <v>403</v>
      </c>
      <c r="C180" s="16" t="s">
        <v>404</v>
      </c>
      <c r="D180" s="11"/>
      <c r="E180" s="11" t="s">
        <v>112</v>
      </c>
      <c r="F180" s="59" t="n">
        <v>3</v>
      </c>
      <c r="G180" s="60" t="n">
        <v>0</v>
      </c>
      <c r="H180" s="59">
        <f>ROUND(F180*G180,2)</f>
      </c>
      <c r="I180" s="59" t="n">
        <v>0</v>
      </c>
      <c r="J180" s="59" t="n">
        <v>0</v>
      </c>
      <c r="K180" s="59">
        <f>F180*I180</f>
      </c>
      <c r="L180" s="61" t="s">
        <v>61</v>
      </c>
      <c r="Z180" s="59">
        <f>ROUND(IF(AQ180="5",BJ180,0),2)</f>
      </c>
      <c r="AB180" s="59">
        <f>ROUND(IF(AQ180="1",BH180,0),2)</f>
      </c>
      <c r="AC180" s="59">
        <f>ROUND(IF(AQ180="1",BI180,0),2)</f>
      </c>
      <c r="AD180" s="59">
        <f>ROUND(IF(AQ180="7",BH180,0),2)</f>
      </c>
      <c r="AE180" s="59">
        <f>ROUND(IF(AQ180="7",BI180,0),2)</f>
      </c>
      <c r="AF180" s="59">
        <f>ROUND(IF(AQ180="2",BH180,0),2)</f>
      </c>
      <c r="AG180" s="59">
        <f>ROUND(IF(AQ180="2",BI180,0),2)</f>
      </c>
      <c r="AH180" s="59">
        <f>ROUND(IF(AQ180="0",BJ180,0),2)</f>
      </c>
      <c r="AI180" s="33" t="s">
        <v>56</v>
      </c>
      <c r="AJ180" s="59">
        <f>IF(AN180=0,H180,0)</f>
      </c>
      <c r="AK180" s="59">
        <f>IF(AN180=12,H180,0)</f>
      </c>
      <c r="AL180" s="59">
        <f>IF(AN180=21,H180,0)</f>
      </c>
      <c r="AN180" s="59" t="n">
        <v>21</v>
      </c>
      <c r="AO180" s="59">
        <f>G180*0</f>
      </c>
      <c r="AP180" s="59">
        <f>G180*(1-0)</f>
      </c>
      <c r="AQ180" s="62" t="s">
        <v>72</v>
      </c>
      <c r="AV180" s="59">
        <f>ROUND(AW180+AX180,2)</f>
      </c>
      <c r="AW180" s="59">
        <f>ROUND(F180*AO180,2)</f>
      </c>
      <c r="AX180" s="59">
        <f>ROUND(F180*AP180,2)</f>
      </c>
      <c r="AY180" s="62" t="s">
        <v>367</v>
      </c>
      <c r="AZ180" s="62" t="s">
        <v>345</v>
      </c>
      <c r="BA180" s="33" t="s">
        <v>64</v>
      </c>
      <c r="BC180" s="59">
        <f>AW180+AX180</f>
      </c>
      <c r="BD180" s="59">
        <f>G180/(100-BE180)*100</f>
      </c>
      <c r="BE180" s="59" t="n">
        <v>0</v>
      </c>
      <c r="BF180" s="59">
        <f>K180</f>
      </c>
      <c r="BH180" s="59">
        <f>F180*AO180</f>
      </c>
      <c r="BI180" s="59">
        <f>F180*AP180</f>
      </c>
      <c r="BJ180" s="59">
        <f>F180*G180</f>
      </c>
      <c r="BK180" s="62" t="s">
        <v>65</v>
      </c>
      <c r="BL180" s="59"/>
      <c r="BW180" s="59" t="n">
        <v>21</v>
      </c>
      <c r="BX180" s="16" t="s">
        <v>404</v>
      </c>
    </row>
    <row r="181">
      <c r="A181" s="63"/>
      <c r="C181" s="69" t="s">
        <v>81</v>
      </c>
      <c r="D181" s="66" t="s">
        <v>405</v>
      </c>
      <c r="F181" s="70" t="n">
        <v>3</v>
      </c>
      <c r="L181" s="71"/>
    </row>
    <row r="182">
      <c r="A182" s="10" t="s">
        <v>406</v>
      </c>
      <c r="B182" s="11" t="s">
        <v>407</v>
      </c>
      <c r="C182" s="16" t="s">
        <v>408</v>
      </c>
      <c r="D182" s="11"/>
      <c r="E182" s="11" t="s">
        <v>112</v>
      </c>
      <c r="F182" s="59" t="n">
        <v>14</v>
      </c>
      <c r="G182" s="60" t="n">
        <v>0</v>
      </c>
      <c r="H182" s="59">
        <f>ROUND(F182*G182,2)</f>
      </c>
      <c r="I182" s="59" t="n">
        <v>0.00013</v>
      </c>
      <c r="J182" s="59" t="n">
        <v>0</v>
      </c>
      <c r="K182" s="59">
        <f>F182*I182</f>
      </c>
      <c r="L182" s="61" t="s">
        <v>61</v>
      </c>
      <c r="Z182" s="59">
        <f>ROUND(IF(AQ182="5",BJ182,0),2)</f>
      </c>
      <c r="AB182" s="59">
        <f>ROUND(IF(AQ182="1",BH182,0),2)</f>
      </c>
      <c r="AC182" s="59">
        <f>ROUND(IF(AQ182="1",BI182,0),2)</f>
      </c>
      <c r="AD182" s="59">
        <f>ROUND(IF(AQ182="7",BH182,0),2)</f>
      </c>
      <c r="AE182" s="59">
        <f>ROUND(IF(AQ182="7",BI182,0),2)</f>
      </c>
      <c r="AF182" s="59">
        <f>ROUND(IF(AQ182="2",BH182,0),2)</f>
      </c>
      <c r="AG182" s="59">
        <f>ROUND(IF(AQ182="2",BI182,0),2)</f>
      </c>
      <c r="AH182" s="59">
        <f>ROUND(IF(AQ182="0",BJ182,0),2)</f>
      </c>
      <c r="AI182" s="33" t="s">
        <v>56</v>
      </c>
      <c r="AJ182" s="59">
        <f>IF(AN182=0,H182,0)</f>
      </c>
      <c r="AK182" s="59">
        <f>IF(AN182=12,H182,0)</f>
      </c>
      <c r="AL182" s="59">
        <f>IF(AN182=21,H182,0)</f>
      </c>
      <c r="AN182" s="59" t="n">
        <v>21</v>
      </c>
      <c r="AO182" s="59">
        <f>G182*0.121570681</f>
      </c>
      <c r="AP182" s="59">
        <f>G182*(1-0.121570681)</f>
      </c>
      <c r="AQ182" s="62" t="s">
        <v>72</v>
      </c>
      <c r="AV182" s="59">
        <f>ROUND(AW182+AX182,2)</f>
      </c>
      <c r="AW182" s="59">
        <f>ROUND(F182*AO182,2)</f>
      </c>
      <c r="AX182" s="59">
        <f>ROUND(F182*AP182,2)</f>
      </c>
      <c r="AY182" s="62" t="s">
        <v>367</v>
      </c>
      <c r="AZ182" s="62" t="s">
        <v>345</v>
      </c>
      <c r="BA182" s="33" t="s">
        <v>64</v>
      </c>
      <c r="BC182" s="59">
        <f>AW182+AX182</f>
      </c>
      <c r="BD182" s="59">
        <f>G182/(100-BE182)*100</f>
      </c>
      <c r="BE182" s="59" t="n">
        <v>0</v>
      </c>
      <c r="BF182" s="59">
        <f>K182</f>
      </c>
      <c r="BH182" s="59">
        <f>F182*AO182</f>
      </c>
      <c r="BI182" s="59">
        <f>F182*AP182</f>
      </c>
      <c r="BJ182" s="59">
        <f>F182*G182</f>
      </c>
      <c r="BK182" s="62" t="s">
        <v>65</v>
      </c>
      <c r="BL182" s="59"/>
      <c r="BW182" s="59" t="n">
        <v>21</v>
      </c>
      <c r="BX182" s="16" t="s">
        <v>408</v>
      </c>
    </row>
    <row r="183" customHeight="true" ht="13.5">
      <c r="A183" s="63"/>
      <c r="B183" s="64" t="s">
        <v>66</v>
      </c>
      <c r="C183" s="65" t="s">
        <v>409</v>
      </c>
      <c r="D183" s="66"/>
      <c r="E183" s="66"/>
      <c r="F183" s="66"/>
      <c r="G183" s="67"/>
      <c r="H183" s="66"/>
      <c r="I183" s="66"/>
      <c r="J183" s="66"/>
      <c r="K183" s="66"/>
      <c r="L183" s="68"/>
    </row>
    <row r="184">
      <c r="A184" s="63"/>
      <c r="C184" s="69" t="s">
        <v>137</v>
      </c>
      <c r="D184" s="66" t="s">
        <v>52</v>
      </c>
      <c r="F184" s="70" t="n">
        <v>14</v>
      </c>
      <c r="L184" s="71"/>
    </row>
    <row r="185">
      <c r="A185" s="10" t="s">
        <v>410</v>
      </c>
      <c r="B185" s="11" t="s">
        <v>411</v>
      </c>
      <c r="C185" s="16" t="s">
        <v>412</v>
      </c>
      <c r="D185" s="11"/>
      <c r="E185" s="11" t="s">
        <v>413</v>
      </c>
      <c r="F185" s="59" t="n">
        <v>6</v>
      </c>
      <c r="G185" s="60" t="n">
        <v>0</v>
      </c>
      <c r="H185" s="59">
        <f>ROUND(F185*G185,2)</f>
      </c>
      <c r="I185" s="59" t="n">
        <v>0</v>
      </c>
      <c r="J185" s="59" t="n">
        <v>0</v>
      </c>
      <c r="K185" s="59">
        <f>F185*I185</f>
      </c>
      <c r="L185" s="61" t="s">
        <v>61</v>
      </c>
      <c r="Z185" s="59">
        <f>ROUND(IF(AQ185="5",BJ185,0),2)</f>
      </c>
      <c r="AB185" s="59">
        <f>ROUND(IF(AQ185="1",BH185,0),2)</f>
      </c>
      <c r="AC185" s="59">
        <f>ROUND(IF(AQ185="1",BI185,0),2)</f>
      </c>
      <c r="AD185" s="59">
        <f>ROUND(IF(AQ185="7",BH185,0),2)</f>
      </c>
      <c r="AE185" s="59">
        <f>ROUND(IF(AQ185="7",BI185,0),2)</f>
      </c>
      <c r="AF185" s="59">
        <f>ROUND(IF(AQ185="2",BH185,0),2)</f>
      </c>
      <c r="AG185" s="59">
        <f>ROUND(IF(AQ185="2",BI185,0),2)</f>
      </c>
      <c r="AH185" s="59">
        <f>ROUND(IF(AQ185="0",BJ185,0),2)</f>
      </c>
      <c r="AI185" s="33" t="s">
        <v>56</v>
      </c>
      <c r="AJ185" s="59">
        <f>IF(AN185=0,H185,0)</f>
      </c>
      <c r="AK185" s="59">
        <f>IF(AN185=12,H185,0)</f>
      </c>
      <c r="AL185" s="59">
        <f>IF(AN185=21,H185,0)</f>
      </c>
      <c r="AN185" s="59" t="n">
        <v>21</v>
      </c>
      <c r="AO185" s="59">
        <f>G185*0</f>
      </c>
      <c r="AP185" s="59">
        <f>G185*(1-0)</f>
      </c>
      <c r="AQ185" s="62" t="s">
        <v>72</v>
      </c>
      <c r="AV185" s="59">
        <f>ROUND(AW185+AX185,2)</f>
      </c>
      <c r="AW185" s="59">
        <f>ROUND(F185*AO185,2)</f>
      </c>
      <c r="AX185" s="59">
        <f>ROUND(F185*AP185,2)</f>
      </c>
      <c r="AY185" s="62" t="s">
        <v>367</v>
      </c>
      <c r="AZ185" s="62" t="s">
        <v>345</v>
      </c>
      <c r="BA185" s="33" t="s">
        <v>64</v>
      </c>
      <c r="BC185" s="59">
        <f>AW185+AX185</f>
      </c>
      <c r="BD185" s="59">
        <f>G185/(100-BE185)*100</f>
      </c>
      <c r="BE185" s="59" t="n">
        <v>0</v>
      </c>
      <c r="BF185" s="59">
        <f>K185</f>
      </c>
      <c r="BH185" s="59">
        <f>F185*AO185</f>
      </c>
      <c r="BI185" s="59">
        <f>F185*AP185</f>
      </c>
      <c r="BJ185" s="59">
        <f>F185*G185</f>
      </c>
      <c r="BK185" s="62" t="s">
        <v>65</v>
      </c>
      <c r="BL185" s="59"/>
      <c r="BW185" s="59" t="n">
        <v>21</v>
      </c>
      <c r="BX185" s="16" t="s">
        <v>412</v>
      </c>
    </row>
    <row r="186">
      <c r="A186" s="63"/>
      <c r="C186" s="69" t="s">
        <v>100</v>
      </c>
      <c r="D186" s="66" t="s">
        <v>52</v>
      </c>
      <c r="F186" s="70" t="n">
        <v>6</v>
      </c>
      <c r="L186" s="71"/>
    </row>
    <row r="187">
      <c r="A187" s="53" t="s">
        <v>52</v>
      </c>
      <c r="B187" s="54" t="s">
        <v>414</v>
      </c>
      <c r="C187" s="55" t="s">
        <v>415</v>
      </c>
      <c r="D187" s="54"/>
      <c r="E187" s="56" t="s">
        <v>4</v>
      </c>
      <c r="F187" s="56" t="s">
        <v>4</v>
      </c>
      <c r="G187" s="57" t="s">
        <v>4</v>
      </c>
      <c r="H187" s="2">
        <f>SUM(H188:H208)</f>
      </c>
      <c r="I187" s="33" t="s">
        <v>52</v>
      </c>
      <c r="J187" s="33" t="s">
        <v>52</v>
      </c>
      <c r="K187" s="2">
        <f>SUM(K188:K208)</f>
      </c>
      <c r="L187" s="58" t="s">
        <v>52</v>
      </c>
      <c r="AI187" s="33" t="s">
        <v>56</v>
      </c>
      <c r="AS187" s="2">
        <f>SUM(AJ188:AJ208)</f>
      </c>
      <c r="AT187" s="2">
        <f>SUM(AK188:AK208)</f>
      </c>
      <c r="AU187" s="2">
        <f>SUM(AL188:AL208)</f>
      </c>
    </row>
    <row r="188">
      <c r="A188" s="10" t="s">
        <v>416</v>
      </c>
      <c r="B188" s="11" t="s">
        <v>417</v>
      </c>
      <c r="C188" s="16" t="s">
        <v>418</v>
      </c>
      <c r="D188" s="11"/>
      <c r="E188" s="11" t="s">
        <v>149</v>
      </c>
      <c r="F188" s="59" t="n">
        <v>12.18</v>
      </c>
      <c r="G188" s="60" t="n">
        <v>0</v>
      </c>
      <c r="H188" s="59">
        <f>ROUND(F188*G188,2)</f>
      </c>
      <c r="I188" s="59" t="n">
        <v>0</v>
      </c>
      <c r="J188" s="59" t="n">
        <v>0</v>
      </c>
      <c r="K188" s="59">
        <f>F188*I188</f>
      </c>
      <c r="L188" s="61" t="s">
        <v>61</v>
      </c>
      <c r="Z188" s="59">
        <f>ROUND(IF(AQ188="5",BJ188,0),2)</f>
      </c>
      <c r="AB188" s="59">
        <f>ROUND(IF(AQ188="1",BH188,0),2)</f>
      </c>
      <c r="AC188" s="59">
        <f>ROUND(IF(AQ188="1",BI188,0),2)</f>
      </c>
      <c r="AD188" s="59">
        <f>ROUND(IF(AQ188="7",BH188,0),2)</f>
      </c>
      <c r="AE188" s="59">
        <f>ROUND(IF(AQ188="7",BI188,0),2)</f>
      </c>
      <c r="AF188" s="59">
        <f>ROUND(IF(AQ188="2",BH188,0),2)</f>
      </c>
      <c r="AG188" s="59">
        <f>ROUND(IF(AQ188="2",BI188,0),2)</f>
      </c>
      <c r="AH188" s="59">
        <f>ROUND(IF(AQ188="0",BJ188,0),2)</f>
      </c>
      <c r="AI188" s="33" t="s">
        <v>56</v>
      </c>
      <c r="AJ188" s="59">
        <f>IF(AN188=0,H188,0)</f>
      </c>
      <c r="AK188" s="59">
        <f>IF(AN188=12,H188,0)</f>
      </c>
      <c r="AL188" s="59">
        <f>IF(AN188=21,H188,0)</f>
      </c>
      <c r="AN188" s="59" t="n">
        <v>21</v>
      </c>
      <c r="AO188" s="59">
        <f>G188*0</f>
      </c>
      <c r="AP188" s="59">
        <f>G188*(1-0)</f>
      </c>
      <c r="AQ188" s="62" t="s">
        <v>92</v>
      </c>
      <c r="AV188" s="59">
        <f>ROUND(AW188+AX188,2)</f>
      </c>
      <c r="AW188" s="59">
        <f>ROUND(F188*AO188,2)</f>
      </c>
      <c r="AX188" s="59">
        <f>ROUND(F188*AP188,2)</f>
      </c>
      <c r="AY188" s="62" t="s">
        <v>419</v>
      </c>
      <c r="AZ188" s="62" t="s">
        <v>345</v>
      </c>
      <c r="BA188" s="33" t="s">
        <v>64</v>
      </c>
      <c r="BC188" s="59">
        <f>AW188+AX188</f>
      </c>
      <c r="BD188" s="59">
        <f>G188/(100-BE188)*100</f>
      </c>
      <c r="BE188" s="59" t="n">
        <v>0</v>
      </c>
      <c r="BF188" s="59">
        <f>K188</f>
      </c>
      <c r="BH188" s="59">
        <f>F188*AO188</f>
      </c>
      <c r="BI188" s="59">
        <f>F188*AP188</f>
      </c>
      <c r="BJ188" s="59">
        <f>F188*G188</f>
      </c>
      <c r="BK188" s="62" t="s">
        <v>65</v>
      </c>
      <c r="BL188" s="59"/>
      <c r="BW188" s="59" t="n">
        <v>21</v>
      </c>
      <c r="BX188" s="16" t="s">
        <v>418</v>
      </c>
    </row>
    <row r="189">
      <c r="A189" s="63"/>
      <c r="C189" s="69" t="s">
        <v>420</v>
      </c>
      <c r="D189" s="66" t="s">
        <v>421</v>
      </c>
      <c r="F189" s="70" t="n">
        <v>10.97</v>
      </c>
      <c r="L189" s="71"/>
    </row>
    <row r="190">
      <c r="A190" s="63"/>
      <c r="C190" s="69" t="s">
        <v>422</v>
      </c>
      <c r="D190" s="66" t="s">
        <v>423</v>
      </c>
      <c r="F190" s="70" t="n">
        <v>1.21</v>
      </c>
      <c r="L190" s="71"/>
    </row>
    <row r="191">
      <c r="A191" s="10" t="s">
        <v>424</v>
      </c>
      <c r="B191" s="11" t="s">
        <v>425</v>
      </c>
      <c r="C191" s="16" t="s">
        <v>426</v>
      </c>
      <c r="D191" s="11"/>
      <c r="E191" s="11" t="s">
        <v>149</v>
      </c>
      <c r="F191" s="59" t="n">
        <v>12.18</v>
      </c>
      <c r="G191" s="60" t="n">
        <v>0</v>
      </c>
      <c r="H191" s="59">
        <f>ROUND(F191*G191,2)</f>
      </c>
      <c r="I191" s="59" t="n">
        <v>0</v>
      </c>
      <c r="J191" s="59" t="n">
        <v>0</v>
      </c>
      <c r="K191" s="59">
        <f>F191*I191</f>
      </c>
      <c r="L191" s="61" t="s">
        <v>61</v>
      </c>
      <c r="Z191" s="59">
        <f>ROUND(IF(AQ191="5",BJ191,0),2)</f>
      </c>
      <c r="AB191" s="59">
        <f>ROUND(IF(AQ191="1",BH191,0),2)</f>
      </c>
      <c r="AC191" s="59">
        <f>ROUND(IF(AQ191="1",BI191,0),2)</f>
      </c>
      <c r="AD191" s="59">
        <f>ROUND(IF(AQ191="7",BH191,0),2)</f>
      </c>
      <c r="AE191" s="59">
        <f>ROUND(IF(AQ191="7",BI191,0),2)</f>
      </c>
      <c r="AF191" s="59">
        <f>ROUND(IF(AQ191="2",BH191,0),2)</f>
      </c>
      <c r="AG191" s="59">
        <f>ROUND(IF(AQ191="2",BI191,0),2)</f>
      </c>
      <c r="AH191" s="59">
        <f>ROUND(IF(AQ191="0",BJ191,0),2)</f>
      </c>
      <c r="AI191" s="33" t="s">
        <v>56</v>
      </c>
      <c r="AJ191" s="59">
        <f>IF(AN191=0,H191,0)</f>
      </c>
      <c r="AK191" s="59">
        <f>IF(AN191=12,H191,0)</f>
      </c>
      <c r="AL191" s="59">
        <f>IF(AN191=21,H191,0)</f>
      </c>
      <c r="AN191" s="59" t="n">
        <v>21</v>
      </c>
      <c r="AO191" s="59">
        <f>G191*0</f>
      </c>
      <c r="AP191" s="59">
        <f>G191*(1-0)</f>
      </c>
      <c r="AQ191" s="62" t="s">
        <v>92</v>
      </c>
      <c r="AV191" s="59">
        <f>ROUND(AW191+AX191,2)</f>
      </c>
      <c r="AW191" s="59">
        <f>ROUND(F191*AO191,2)</f>
      </c>
      <c r="AX191" s="59">
        <f>ROUND(F191*AP191,2)</f>
      </c>
      <c r="AY191" s="62" t="s">
        <v>419</v>
      </c>
      <c r="AZ191" s="62" t="s">
        <v>345</v>
      </c>
      <c r="BA191" s="33" t="s">
        <v>64</v>
      </c>
      <c r="BC191" s="59">
        <f>AW191+AX191</f>
      </c>
      <c r="BD191" s="59">
        <f>G191/(100-BE191)*100</f>
      </c>
      <c r="BE191" s="59" t="n">
        <v>0</v>
      </c>
      <c r="BF191" s="59">
        <f>K191</f>
      </c>
      <c r="BH191" s="59">
        <f>F191*AO191</f>
      </c>
      <c r="BI191" s="59">
        <f>F191*AP191</f>
      </c>
      <c r="BJ191" s="59">
        <f>F191*G191</f>
      </c>
      <c r="BK191" s="62" t="s">
        <v>65</v>
      </c>
      <c r="BL191" s="59"/>
      <c r="BW191" s="59" t="n">
        <v>21</v>
      </c>
      <c r="BX191" s="16" t="s">
        <v>426</v>
      </c>
    </row>
    <row r="192" customHeight="true" ht="13.5">
      <c r="A192" s="63"/>
      <c r="B192" s="64" t="s">
        <v>66</v>
      </c>
      <c r="C192" s="65" t="s">
        <v>427</v>
      </c>
      <c r="D192" s="66"/>
      <c r="E192" s="66"/>
      <c r="F192" s="66"/>
      <c r="G192" s="67"/>
      <c r="H192" s="66"/>
      <c r="I192" s="66"/>
      <c r="J192" s="66"/>
      <c r="K192" s="66"/>
      <c r="L192" s="68"/>
    </row>
    <row r="193">
      <c r="A193" s="63"/>
      <c r="C193" s="69" t="s">
        <v>428</v>
      </c>
      <c r="D193" s="66" t="s">
        <v>52</v>
      </c>
      <c r="F193" s="70" t="n">
        <v>12.18</v>
      </c>
      <c r="L193" s="71"/>
    </row>
    <row r="194">
      <c r="A194" s="10" t="s">
        <v>429</v>
      </c>
      <c r="B194" s="11" t="s">
        <v>430</v>
      </c>
      <c r="C194" s="16" t="s">
        <v>431</v>
      </c>
      <c r="D194" s="11"/>
      <c r="E194" s="11" t="s">
        <v>149</v>
      </c>
      <c r="F194" s="59" t="n">
        <v>304.5</v>
      </c>
      <c r="G194" s="60" t="n">
        <v>0</v>
      </c>
      <c r="H194" s="59">
        <f>ROUND(F194*G194,2)</f>
      </c>
      <c r="I194" s="59" t="n">
        <v>0</v>
      </c>
      <c r="J194" s="59" t="n">
        <v>0</v>
      </c>
      <c r="K194" s="59">
        <f>F194*I194</f>
      </c>
      <c r="L194" s="61" t="s">
        <v>61</v>
      </c>
      <c r="Z194" s="59">
        <f>ROUND(IF(AQ194="5",BJ194,0),2)</f>
      </c>
      <c r="AB194" s="59">
        <f>ROUND(IF(AQ194="1",BH194,0),2)</f>
      </c>
      <c r="AC194" s="59">
        <f>ROUND(IF(AQ194="1",BI194,0),2)</f>
      </c>
      <c r="AD194" s="59">
        <f>ROUND(IF(AQ194="7",BH194,0),2)</f>
      </c>
      <c r="AE194" s="59">
        <f>ROUND(IF(AQ194="7",BI194,0),2)</f>
      </c>
      <c r="AF194" s="59">
        <f>ROUND(IF(AQ194="2",BH194,0),2)</f>
      </c>
      <c r="AG194" s="59">
        <f>ROUND(IF(AQ194="2",BI194,0),2)</f>
      </c>
      <c r="AH194" s="59">
        <f>ROUND(IF(AQ194="0",BJ194,0),2)</f>
      </c>
      <c r="AI194" s="33" t="s">
        <v>56</v>
      </c>
      <c r="AJ194" s="59">
        <f>IF(AN194=0,H194,0)</f>
      </c>
      <c r="AK194" s="59">
        <f>IF(AN194=12,H194,0)</f>
      </c>
      <c r="AL194" s="59">
        <f>IF(AN194=21,H194,0)</f>
      </c>
      <c r="AN194" s="59" t="n">
        <v>21</v>
      </c>
      <c r="AO194" s="59">
        <f>G194*0</f>
      </c>
      <c r="AP194" s="59">
        <f>G194*(1-0)</f>
      </c>
      <c r="AQ194" s="62" t="s">
        <v>92</v>
      </c>
      <c r="AV194" s="59">
        <f>ROUND(AW194+AX194,2)</f>
      </c>
      <c r="AW194" s="59">
        <f>ROUND(F194*AO194,2)</f>
      </c>
      <c r="AX194" s="59">
        <f>ROUND(F194*AP194,2)</f>
      </c>
      <c r="AY194" s="62" t="s">
        <v>419</v>
      </c>
      <c r="AZ194" s="62" t="s">
        <v>345</v>
      </c>
      <c r="BA194" s="33" t="s">
        <v>64</v>
      </c>
      <c r="BC194" s="59">
        <f>AW194+AX194</f>
      </c>
      <c r="BD194" s="59">
        <f>G194/(100-BE194)*100</f>
      </c>
      <c r="BE194" s="59" t="n">
        <v>0</v>
      </c>
      <c r="BF194" s="59">
        <f>K194</f>
      </c>
      <c r="BH194" s="59">
        <f>F194*AO194</f>
      </c>
      <c r="BI194" s="59">
        <f>F194*AP194</f>
      </c>
      <c r="BJ194" s="59">
        <f>F194*G194</f>
      </c>
      <c r="BK194" s="62" t="s">
        <v>65</v>
      </c>
      <c r="BL194" s="59"/>
      <c r="BW194" s="59" t="n">
        <v>21</v>
      </c>
      <c r="BX194" s="16" t="s">
        <v>431</v>
      </c>
    </row>
    <row r="195" customHeight="true" ht="13.5">
      <c r="A195" s="63"/>
      <c r="B195" s="64" t="s">
        <v>66</v>
      </c>
      <c r="C195" s="65" t="s">
        <v>432</v>
      </c>
      <c r="D195" s="66"/>
      <c r="E195" s="66"/>
      <c r="F195" s="66"/>
      <c r="G195" s="67"/>
      <c r="H195" s="66"/>
      <c r="I195" s="66"/>
      <c r="J195" s="66"/>
      <c r="K195" s="66"/>
      <c r="L195" s="68"/>
    </row>
    <row r="196">
      <c r="A196" s="63"/>
      <c r="C196" s="69" t="s">
        <v>433</v>
      </c>
      <c r="D196" s="66" t="s">
        <v>52</v>
      </c>
      <c r="F196" s="70" t="n">
        <v>304.5</v>
      </c>
      <c r="L196" s="71"/>
    </row>
    <row r="197">
      <c r="A197" s="10" t="s">
        <v>434</v>
      </c>
      <c r="B197" s="11" t="s">
        <v>435</v>
      </c>
      <c r="C197" s="16" t="s">
        <v>436</v>
      </c>
      <c r="D197" s="11"/>
      <c r="E197" s="11" t="s">
        <v>149</v>
      </c>
      <c r="F197" s="59" t="n">
        <v>12.45</v>
      </c>
      <c r="G197" s="60" t="n">
        <v>0</v>
      </c>
      <c r="H197" s="59">
        <f>ROUND(F197*G197,2)</f>
      </c>
      <c r="I197" s="59" t="n">
        <v>0</v>
      </c>
      <c r="J197" s="59" t="n">
        <v>0</v>
      </c>
      <c r="K197" s="59">
        <f>F197*I197</f>
      </c>
      <c r="L197" s="61" t="s">
        <v>61</v>
      </c>
      <c r="Z197" s="59">
        <f>ROUND(IF(AQ197="5",BJ197,0),2)</f>
      </c>
      <c r="AB197" s="59">
        <f>ROUND(IF(AQ197="1",BH197,0),2)</f>
      </c>
      <c r="AC197" s="59">
        <f>ROUND(IF(AQ197="1",BI197,0),2)</f>
      </c>
      <c r="AD197" s="59">
        <f>ROUND(IF(AQ197="7",BH197,0),2)</f>
      </c>
      <c r="AE197" s="59">
        <f>ROUND(IF(AQ197="7",BI197,0),2)</f>
      </c>
      <c r="AF197" s="59">
        <f>ROUND(IF(AQ197="2",BH197,0),2)</f>
      </c>
      <c r="AG197" s="59">
        <f>ROUND(IF(AQ197="2",BI197,0),2)</f>
      </c>
      <c r="AH197" s="59">
        <f>ROUND(IF(AQ197="0",BJ197,0),2)</f>
      </c>
      <c r="AI197" s="33" t="s">
        <v>56</v>
      </c>
      <c r="AJ197" s="59">
        <f>IF(AN197=0,H197,0)</f>
      </c>
      <c r="AK197" s="59">
        <f>IF(AN197=12,H197,0)</f>
      </c>
      <c r="AL197" s="59">
        <f>IF(AN197=21,H197,0)</f>
      </c>
      <c r="AN197" s="59" t="n">
        <v>21</v>
      </c>
      <c r="AO197" s="59">
        <f>G197*0</f>
      </c>
      <c r="AP197" s="59">
        <f>G197*(1-0)</f>
      </c>
      <c r="AQ197" s="62" t="s">
        <v>92</v>
      </c>
      <c r="AV197" s="59">
        <f>ROUND(AW197+AX197,2)</f>
      </c>
      <c r="AW197" s="59">
        <f>ROUND(F197*AO197,2)</f>
      </c>
      <c r="AX197" s="59">
        <f>ROUND(F197*AP197,2)</f>
      </c>
      <c r="AY197" s="62" t="s">
        <v>419</v>
      </c>
      <c r="AZ197" s="62" t="s">
        <v>345</v>
      </c>
      <c r="BA197" s="33" t="s">
        <v>64</v>
      </c>
      <c r="BC197" s="59">
        <f>AW197+AX197</f>
      </c>
      <c r="BD197" s="59">
        <f>G197/(100-BE197)*100</f>
      </c>
      <c r="BE197" s="59" t="n">
        <v>0</v>
      </c>
      <c r="BF197" s="59">
        <f>K197</f>
      </c>
      <c r="BH197" s="59">
        <f>F197*AO197</f>
      </c>
      <c r="BI197" s="59">
        <f>F197*AP197</f>
      </c>
      <c r="BJ197" s="59">
        <f>F197*G197</f>
      </c>
      <c r="BK197" s="62" t="s">
        <v>65</v>
      </c>
      <c r="BL197" s="59"/>
      <c r="BW197" s="59" t="n">
        <v>21</v>
      </c>
      <c r="BX197" s="16" t="s">
        <v>436</v>
      </c>
    </row>
    <row r="198">
      <c r="A198" s="63"/>
      <c r="C198" s="69" t="s">
        <v>428</v>
      </c>
      <c r="D198" s="66" t="s">
        <v>437</v>
      </c>
      <c r="F198" s="70" t="n">
        <v>12.18</v>
      </c>
      <c r="L198" s="71"/>
    </row>
    <row r="199">
      <c r="A199" s="63"/>
      <c r="C199" s="69" t="s">
        <v>438</v>
      </c>
      <c r="D199" s="66" t="s">
        <v>439</v>
      </c>
      <c r="F199" s="70" t="n">
        <v>0.27</v>
      </c>
      <c r="L199" s="71"/>
    </row>
    <row r="200">
      <c r="A200" s="10" t="s">
        <v>440</v>
      </c>
      <c r="B200" s="11" t="s">
        <v>441</v>
      </c>
      <c r="C200" s="16" t="s">
        <v>442</v>
      </c>
      <c r="D200" s="11"/>
      <c r="E200" s="11" t="s">
        <v>149</v>
      </c>
      <c r="F200" s="59" t="n">
        <v>0.27</v>
      </c>
      <c r="G200" s="60" t="n">
        <v>0</v>
      </c>
      <c r="H200" s="59">
        <f>ROUND(F200*G200,2)</f>
      </c>
      <c r="I200" s="59" t="n">
        <v>0</v>
      </c>
      <c r="J200" s="59" t="n">
        <v>0</v>
      </c>
      <c r="K200" s="59">
        <f>F200*I200</f>
      </c>
      <c r="L200" s="61" t="s">
        <v>61</v>
      </c>
      <c r="Z200" s="59">
        <f>ROUND(IF(AQ200="5",BJ200,0),2)</f>
      </c>
      <c r="AB200" s="59">
        <f>ROUND(IF(AQ200="1",BH200,0),2)</f>
      </c>
      <c r="AC200" s="59">
        <f>ROUND(IF(AQ200="1",BI200,0),2)</f>
      </c>
      <c r="AD200" s="59">
        <f>ROUND(IF(AQ200="7",BH200,0),2)</f>
      </c>
      <c r="AE200" s="59">
        <f>ROUND(IF(AQ200="7",BI200,0),2)</f>
      </c>
      <c r="AF200" s="59">
        <f>ROUND(IF(AQ200="2",BH200,0),2)</f>
      </c>
      <c r="AG200" s="59">
        <f>ROUND(IF(AQ200="2",BI200,0),2)</f>
      </c>
      <c r="AH200" s="59">
        <f>ROUND(IF(AQ200="0",BJ200,0),2)</f>
      </c>
      <c r="AI200" s="33" t="s">
        <v>56</v>
      </c>
      <c r="AJ200" s="59">
        <f>IF(AN200=0,H200,0)</f>
      </c>
      <c r="AK200" s="59">
        <f>IF(AN200=12,H200,0)</f>
      </c>
      <c r="AL200" s="59">
        <f>IF(AN200=21,H200,0)</f>
      </c>
      <c r="AN200" s="59" t="n">
        <v>21</v>
      </c>
      <c r="AO200" s="59">
        <f>G200*0</f>
      </c>
      <c r="AP200" s="59">
        <f>G200*(1-0)</f>
      </c>
      <c r="AQ200" s="62" t="s">
        <v>92</v>
      </c>
      <c r="AV200" s="59">
        <f>ROUND(AW200+AX200,2)</f>
      </c>
      <c r="AW200" s="59">
        <f>ROUND(F200*AO200,2)</f>
      </c>
      <c r="AX200" s="59">
        <f>ROUND(F200*AP200,2)</f>
      </c>
      <c r="AY200" s="62" t="s">
        <v>419</v>
      </c>
      <c r="AZ200" s="62" t="s">
        <v>345</v>
      </c>
      <c r="BA200" s="33" t="s">
        <v>64</v>
      </c>
      <c r="BC200" s="59">
        <f>AW200+AX200</f>
      </c>
      <c r="BD200" s="59">
        <f>G200/(100-BE200)*100</f>
      </c>
      <c r="BE200" s="59" t="n">
        <v>0</v>
      </c>
      <c r="BF200" s="59">
        <f>K200</f>
      </c>
      <c r="BH200" s="59">
        <f>F200*AO200</f>
      </c>
      <c r="BI200" s="59">
        <f>F200*AP200</f>
      </c>
      <c r="BJ200" s="59">
        <f>F200*G200</f>
      </c>
      <c r="BK200" s="62" t="s">
        <v>65</v>
      </c>
      <c r="BL200" s="59"/>
      <c r="BW200" s="59" t="n">
        <v>21</v>
      </c>
      <c r="BX200" s="16" t="s">
        <v>442</v>
      </c>
    </row>
    <row r="201" customHeight="true" ht="13.5">
      <c r="A201" s="63"/>
      <c r="B201" s="64" t="s">
        <v>66</v>
      </c>
      <c r="C201" s="65" t="s">
        <v>443</v>
      </c>
      <c r="D201" s="66"/>
      <c r="E201" s="66"/>
      <c r="F201" s="66"/>
      <c r="G201" s="67"/>
      <c r="H201" s="66"/>
      <c r="I201" s="66"/>
      <c r="J201" s="66"/>
      <c r="K201" s="66"/>
      <c r="L201" s="68"/>
    </row>
    <row r="202">
      <c r="A202" s="63"/>
      <c r="C202" s="69" t="s">
        <v>444</v>
      </c>
      <c r="D202" s="66" t="s">
        <v>445</v>
      </c>
      <c r="F202" s="70" t="n">
        <v>0.18</v>
      </c>
      <c r="L202" s="71"/>
    </row>
    <row r="203">
      <c r="A203" s="63"/>
      <c r="C203" s="69" t="s">
        <v>446</v>
      </c>
      <c r="D203" s="66" t="s">
        <v>447</v>
      </c>
      <c r="F203" s="70" t="n">
        <v>0.09</v>
      </c>
      <c r="L203" s="71"/>
    </row>
    <row r="204">
      <c r="A204" s="10" t="s">
        <v>448</v>
      </c>
      <c r="B204" s="11" t="s">
        <v>449</v>
      </c>
      <c r="C204" s="16" t="s">
        <v>450</v>
      </c>
      <c r="D204" s="11"/>
      <c r="E204" s="11" t="s">
        <v>149</v>
      </c>
      <c r="F204" s="59" t="n">
        <v>12.18</v>
      </c>
      <c r="G204" s="60" t="n">
        <v>0</v>
      </c>
      <c r="H204" s="59">
        <f>ROUND(F204*G204,2)</f>
      </c>
      <c r="I204" s="59" t="n">
        <v>0</v>
      </c>
      <c r="J204" s="59" t="n">
        <v>0</v>
      </c>
      <c r="K204" s="59">
        <f>F204*I204</f>
      </c>
      <c r="L204" s="61" t="s">
        <v>61</v>
      </c>
      <c r="Z204" s="59">
        <f>ROUND(IF(AQ204="5",BJ204,0),2)</f>
      </c>
      <c r="AB204" s="59">
        <f>ROUND(IF(AQ204="1",BH204,0),2)</f>
      </c>
      <c r="AC204" s="59">
        <f>ROUND(IF(AQ204="1",BI204,0),2)</f>
      </c>
      <c r="AD204" s="59">
        <f>ROUND(IF(AQ204="7",BH204,0),2)</f>
      </c>
      <c r="AE204" s="59">
        <f>ROUND(IF(AQ204="7",BI204,0),2)</f>
      </c>
      <c r="AF204" s="59">
        <f>ROUND(IF(AQ204="2",BH204,0),2)</f>
      </c>
      <c r="AG204" s="59">
        <f>ROUND(IF(AQ204="2",BI204,0),2)</f>
      </c>
      <c r="AH204" s="59">
        <f>ROUND(IF(AQ204="0",BJ204,0),2)</f>
      </c>
      <c r="AI204" s="33" t="s">
        <v>56</v>
      </c>
      <c r="AJ204" s="59">
        <f>IF(AN204=0,H204,0)</f>
      </c>
      <c r="AK204" s="59">
        <f>IF(AN204=12,H204,0)</f>
      </c>
      <c r="AL204" s="59">
        <f>IF(AN204=21,H204,0)</f>
      </c>
      <c r="AN204" s="59" t="n">
        <v>21</v>
      </c>
      <c r="AO204" s="59">
        <f>G204*0</f>
      </c>
      <c r="AP204" s="59">
        <f>G204*(1-0)</f>
      </c>
      <c r="AQ204" s="62" t="s">
        <v>92</v>
      </c>
      <c r="AV204" s="59">
        <f>ROUND(AW204+AX204,2)</f>
      </c>
      <c r="AW204" s="59">
        <f>ROUND(F204*AO204,2)</f>
      </c>
      <c r="AX204" s="59">
        <f>ROUND(F204*AP204,2)</f>
      </c>
      <c r="AY204" s="62" t="s">
        <v>419</v>
      </c>
      <c r="AZ204" s="62" t="s">
        <v>345</v>
      </c>
      <c r="BA204" s="33" t="s">
        <v>64</v>
      </c>
      <c r="BC204" s="59">
        <f>AW204+AX204</f>
      </c>
      <c r="BD204" s="59">
        <f>G204/(100-BE204)*100</f>
      </c>
      <c r="BE204" s="59" t="n">
        <v>0</v>
      </c>
      <c r="BF204" s="59">
        <f>K204</f>
      </c>
      <c r="BH204" s="59">
        <f>F204*AO204</f>
      </c>
      <c r="BI204" s="59">
        <f>F204*AP204</f>
      </c>
      <c r="BJ204" s="59">
        <f>F204*G204</f>
      </c>
      <c r="BK204" s="62" t="s">
        <v>65</v>
      </c>
      <c r="BL204" s="59"/>
      <c r="BW204" s="59" t="n">
        <v>21</v>
      </c>
      <c r="BX204" s="16" t="s">
        <v>450</v>
      </c>
    </row>
    <row r="205">
      <c r="A205" s="63"/>
      <c r="C205" s="69" t="s">
        <v>428</v>
      </c>
      <c r="D205" s="66" t="s">
        <v>52</v>
      </c>
      <c r="F205" s="70" t="n">
        <v>12.18</v>
      </c>
      <c r="L205" s="71"/>
    </row>
    <row r="206">
      <c r="A206" s="10" t="s">
        <v>451</v>
      </c>
      <c r="B206" s="11" t="s">
        <v>452</v>
      </c>
      <c r="C206" s="16" t="s">
        <v>453</v>
      </c>
      <c r="D206" s="11"/>
      <c r="E206" s="11" t="s">
        <v>149</v>
      </c>
      <c r="F206" s="59" t="n">
        <v>0.09</v>
      </c>
      <c r="G206" s="60" t="n">
        <v>0</v>
      </c>
      <c r="H206" s="59">
        <f>ROUND(F206*G206,2)</f>
      </c>
      <c r="I206" s="59" t="n">
        <v>0</v>
      </c>
      <c r="J206" s="59" t="n">
        <v>0</v>
      </c>
      <c r="K206" s="59">
        <f>F206*I206</f>
      </c>
      <c r="L206" s="61" t="s">
        <v>61</v>
      </c>
      <c r="Z206" s="59">
        <f>ROUND(IF(AQ206="5",BJ206,0),2)</f>
      </c>
      <c r="AB206" s="59">
        <f>ROUND(IF(AQ206="1",BH206,0),2)</f>
      </c>
      <c r="AC206" s="59">
        <f>ROUND(IF(AQ206="1",BI206,0),2)</f>
      </c>
      <c r="AD206" s="59">
        <f>ROUND(IF(AQ206="7",BH206,0),2)</f>
      </c>
      <c r="AE206" s="59">
        <f>ROUND(IF(AQ206="7",BI206,0),2)</f>
      </c>
      <c r="AF206" s="59">
        <f>ROUND(IF(AQ206="2",BH206,0),2)</f>
      </c>
      <c r="AG206" s="59">
        <f>ROUND(IF(AQ206="2",BI206,0),2)</f>
      </c>
      <c r="AH206" s="59">
        <f>ROUND(IF(AQ206="0",BJ206,0),2)</f>
      </c>
      <c r="AI206" s="33" t="s">
        <v>56</v>
      </c>
      <c r="AJ206" s="59">
        <f>IF(AN206=0,H206,0)</f>
      </c>
      <c r="AK206" s="59">
        <f>IF(AN206=12,H206,0)</f>
      </c>
      <c r="AL206" s="59">
        <f>IF(AN206=21,H206,0)</f>
      </c>
      <c r="AN206" s="59" t="n">
        <v>21</v>
      </c>
      <c r="AO206" s="59">
        <f>G206*0</f>
      </c>
      <c r="AP206" s="59">
        <f>G206*(1-0)</f>
      </c>
      <c r="AQ206" s="62" t="s">
        <v>92</v>
      </c>
      <c r="AV206" s="59">
        <f>ROUND(AW206+AX206,2)</f>
      </c>
      <c r="AW206" s="59">
        <f>ROUND(F206*AO206,2)</f>
      </c>
      <c r="AX206" s="59">
        <f>ROUND(F206*AP206,2)</f>
      </c>
      <c r="AY206" s="62" t="s">
        <v>419</v>
      </c>
      <c r="AZ206" s="62" t="s">
        <v>345</v>
      </c>
      <c r="BA206" s="33" t="s">
        <v>64</v>
      </c>
      <c r="BC206" s="59">
        <f>AW206+AX206</f>
      </c>
      <c r="BD206" s="59">
        <f>G206/(100-BE206)*100</f>
      </c>
      <c r="BE206" s="59" t="n">
        <v>0</v>
      </c>
      <c r="BF206" s="59">
        <f>K206</f>
      </c>
      <c r="BH206" s="59">
        <f>F206*AO206</f>
      </c>
      <c r="BI206" s="59">
        <f>F206*AP206</f>
      </c>
      <c r="BJ206" s="59">
        <f>F206*G206</f>
      </c>
      <c r="BK206" s="62" t="s">
        <v>65</v>
      </c>
      <c r="BL206" s="59"/>
      <c r="BW206" s="59" t="n">
        <v>21</v>
      </c>
      <c r="BX206" s="16" t="s">
        <v>453</v>
      </c>
    </row>
    <row r="207">
      <c r="A207" s="63"/>
      <c r="C207" s="69" t="s">
        <v>446</v>
      </c>
      <c r="D207" s="66" t="s">
        <v>52</v>
      </c>
      <c r="F207" s="70" t="n">
        <v>0.09</v>
      </c>
      <c r="L207" s="71"/>
    </row>
    <row r="208">
      <c r="A208" s="10" t="s">
        <v>454</v>
      </c>
      <c r="B208" s="11" t="s">
        <v>455</v>
      </c>
      <c r="C208" s="16" t="s">
        <v>456</v>
      </c>
      <c r="D208" s="11"/>
      <c r="E208" s="11" t="s">
        <v>149</v>
      </c>
      <c r="F208" s="59" t="n">
        <v>0.18</v>
      </c>
      <c r="G208" s="60" t="n">
        <v>0</v>
      </c>
      <c r="H208" s="59">
        <f>ROUND(F208*G208,2)</f>
      </c>
      <c r="I208" s="59" t="n">
        <v>0</v>
      </c>
      <c r="J208" s="59" t="n">
        <v>0</v>
      </c>
      <c r="K208" s="59">
        <f>F208*I208</f>
      </c>
      <c r="L208" s="61" t="s">
        <v>61</v>
      </c>
      <c r="Z208" s="59">
        <f>ROUND(IF(AQ208="5",BJ208,0),2)</f>
      </c>
      <c r="AB208" s="59">
        <f>ROUND(IF(AQ208="1",BH208,0),2)</f>
      </c>
      <c r="AC208" s="59">
        <f>ROUND(IF(AQ208="1",BI208,0),2)</f>
      </c>
      <c r="AD208" s="59">
        <f>ROUND(IF(AQ208="7",BH208,0),2)</f>
      </c>
      <c r="AE208" s="59">
        <f>ROUND(IF(AQ208="7",BI208,0),2)</f>
      </c>
      <c r="AF208" s="59">
        <f>ROUND(IF(AQ208="2",BH208,0),2)</f>
      </c>
      <c r="AG208" s="59">
        <f>ROUND(IF(AQ208="2",BI208,0),2)</f>
      </c>
      <c r="AH208" s="59">
        <f>ROUND(IF(AQ208="0",BJ208,0),2)</f>
      </c>
      <c r="AI208" s="33" t="s">
        <v>56</v>
      </c>
      <c r="AJ208" s="59">
        <f>IF(AN208=0,H208,0)</f>
      </c>
      <c r="AK208" s="59">
        <f>IF(AN208=12,H208,0)</f>
      </c>
      <c r="AL208" s="59">
        <f>IF(AN208=21,H208,0)</f>
      </c>
      <c r="AN208" s="59" t="n">
        <v>21</v>
      </c>
      <c r="AO208" s="59">
        <f>G208*0</f>
      </c>
      <c r="AP208" s="59">
        <f>G208*(1-0)</f>
      </c>
      <c r="AQ208" s="62" t="s">
        <v>92</v>
      </c>
      <c r="AV208" s="59">
        <f>ROUND(AW208+AX208,2)</f>
      </c>
      <c r="AW208" s="59">
        <f>ROUND(F208*AO208,2)</f>
      </c>
      <c r="AX208" s="59">
        <f>ROUND(F208*AP208,2)</f>
      </c>
      <c r="AY208" s="62" t="s">
        <v>419</v>
      </c>
      <c r="AZ208" s="62" t="s">
        <v>345</v>
      </c>
      <c r="BA208" s="33" t="s">
        <v>64</v>
      </c>
      <c r="BC208" s="59">
        <f>AW208+AX208</f>
      </c>
      <c r="BD208" s="59">
        <f>G208/(100-BE208)*100</f>
      </c>
      <c r="BE208" s="59" t="n">
        <v>0</v>
      </c>
      <c r="BF208" s="59">
        <f>K208</f>
      </c>
      <c r="BH208" s="59">
        <f>F208*AO208</f>
      </c>
      <c r="BI208" s="59">
        <f>F208*AP208</f>
      </c>
      <c r="BJ208" s="59">
        <f>F208*G208</f>
      </c>
      <c r="BK208" s="62" t="s">
        <v>65</v>
      </c>
      <c r="BL208" s="59"/>
      <c r="BW208" s="59" t="n">
        <v>21</v>
      </c>
      <c r="BX208" s="16" t="s">
        <v>456</v>
      </c>
    </row>
    <row r="209">
      <c r="A209" s="63"/>
      <c r="C209" s="69" t="s">
        <v>444</v>
      </c>
      <c r="D209" s="66" t="s">
        <v>52</v>
      </c>
      <c r="F209" s="70" t="n">
        <v>0.18</v>
      </c>
      <c r="L209" s="71"/>
    </row>
    <row r="210">
      <c r="A210" s="53" t="s">
        <v>52</v>
      </c>
      <c r="B210" s="54" t="s">
        <v>457</v>
      </c>
      <c r="C210" s="55" t="s">
        <v>458</v>
      </c>
      <c r="D210" s="54"/>
      <c r="E210" s="56" t="s">
        <v>4</v>
      </c>
      <c r="F210" s="56" t="s">
        <v>4</v>
      </c>
      <c r="G210" s="57" t="s">
        <v>4</v>
      </c>
      <c r="H210" s="2">
        <f>H211+H219+H222</f>
      </c>
      <c r="I210" s="33" t="s">
        <v>52</v>
      </c>
      <c r="J210" s="33" t="s">
        <v>52</v>
      </c>
      <c r="K210" s="2">
        <f>K211+K219+K222</f>
      </c>
      <c r="L210" s="58" t="s">
        <v>52</v>
      </c>
      <c r="AI210" s="33" t="s">
        <v>56</v>
      </c>
    </row>
    <row r="211">
      <c r="A211" s="53" t="s">
        <v>52</v>
      </c>
      <c r="B211" s="54" t="s">
        <v>459</v>
      </c>
      <c r="C211" s="55" t="s">
        <v>460</v>
      </c>
      <c r="D211" s="54"/>
      <c r="E211" s="56" t="s">
        <v>4</v>
      </c>
      <c r="F211" s="56" t="s">
        <v>4</v>
      </c>
      <c r="G211" s="57" t="s">
        <v>4</v>
      </c>
      <c r="H211" s="2">
        <f>SUM(H212:H216)</f>
      </c>
      <c r="I211" s="33" t="s">
        <v>52</v>
      </c>
      <c r="J211" s="33" t="s">
        <v>52</v>
      </c>
      <c r="K211" s="2">
        <f>SUM(K212:K216)</f>
      </c>
      <c r="L211" s="58" t="s">
        <v>52</v>
      </c>
      <c r="AI211" s="33" t="s">
        <v>56</v>
      </c>
      <c r="AS211" s="2">
        <f>SUM(AJ212:AJ216)</f>
      </c>
      <c r="AT211" s="2">
        <f>SUM(AK212:AK216)</f>
      </c>
      <c r="AU211" s="2">
        <f>SUM(AL212:AL216)</f>
      </c>
    </row>
    <row r="212">
      <c r="A212" s="10" t="s">
        <v>286</v>
      </c>
      <c r="B212" s="11" t="s">
        <v>461</v>
      </c>
      <c r="C212" s="16" t="s">
        <v>462</v>
      </c>
      <c r="D212" s="11"/>
      <c r="E212" s="11" t="s">
        <v>266</v>
      </c>
      <c r="F212" s="59" t="n">
        <v>1</v>
      </c>
      <c r="G212" s="60" t="n">
        <v>0</v>
      </c>
      <c r="H212" s="59">
        <f>ROUND(F212*G212,2)</f>
      </c>
      <c r="I212" s="59" t="n">
        <v>0</v>
      </c>
      <c r="J212" s="59" t="n">
        <v>0</v>
      </c>
      <c r="K212" s="59">
        <f>F212*I212</f>
      </c>
      <c r="L212" s="61" t="s">
        <v>61</v>
      </c>
      <c r="Z212" s="59">
        <f>ROUND(IF(AQ212="5",BJ212,0),2)</f>
      </c>
      <c r="AB212" s="59">
        <f>ROUND(IF(AQ212="1",BH212,0),2)</f>
      </c>
      <c r="AC212" s="59">
        <f>ROUND(IF(AQ212="1",BI212,0),2)</f>
      </c>
      <c r="AD212" s="59">
        <f>ROUND(IF(AQ212="7",BH212,0),2)</f>
      </c>
      <c r="AE212" s="59">
        <f>ROUND(IF(AQ212="7",BI212,0),2)</f>
      </c>
      <c r="AF212" s="59">
        <f>ROUND(IF(AQ212="2",BH212,0),2)</f>
      </c>
      <c r="AG212" s="59">
        <f>ROUND(IF(AQ212="2",BI212,0),2)</f>
      </c>
      <c r="AH212" s="59">
        <f>ROUND(IF(AQ212="0",BJ212,0),2)</f>
      </c>
      <c r="AI212" s="33" t="s">
        <v>56</v>
      </c>
      <c r="AJ212" s="59">
        <f>IF(AN212=0,H212,0)</f>
      </c>
      <c r="AK212" s="59">
        <f>IF(AN212=12,H212,0)</f>
      </c>
      <c r="AL212" s="59">
        <f>IF(AN212=21,H212,0)</f>
      </c>
      <c r="AN212" s="59" t="n">
        <v>21</v>
      </c>
      <c r="AO212" s="59">
        <f>G212*0</f>
      </c>
      <c r="AP212" s="59">
        <f>G212*(1-0)</f>
      </c>
      <c r="AQ212" s="62" t="s">
        <v>463</v>
      </c>
      <c r="AV212" s="59">
        <f>ROUND(AW212+AX212,2)</f>
      </c>
      <c r="AW212" s="59">
        <f>ROUND(F212*AO212,2)</f>
      </c>
      <c r="AX212" s="59">
        <f>ROUND(F212*AP212,2)</f>
      </c>
      <c r="AY212" s="62" t="s">
        <v>464</v>
      </c>
      <c r="AZ212" s="62" t="s">
        <v>465</v>
      </c>
      <c r="BA212" s="33" t="s">
        <v>64</v>
      </c>
      <c r="BC212" s="59">
        <f>AW212+AX212</f>
      </c>
      <c r="BD212" s="59">
        <f>G212/(100-BE212)*100</f>
      </c>
      <c r="BE212" s="59" t="n">
        <v>0</v>
      </c>
      <c r="BF212" s="59">
        <f>K212</f>
      </c>
      <c r="BH212" s="59">
        <f>F212*AO212</f>
      </c>
      <c r="BI212" s="59">
        <f>F212*AP212</f>
      </c>
      <c r="BJ212" s="59">
        <f>F212*G212</f>
      </c>
      <c r="BK212" s="62" t="s">
        <v>65</v>
      </c>
      <c r="BL212" s="59"/>
      <c r="BO212" s="59">
        <f>F212*G212</f>
      </c>
      <c r="BW212" s="59" t="n">
        <v>21</v>
      </c>
      <c r="BX212" s="16" t="s">
        <v>462</v>
      </c>
    </row>
    <row r="213" customHeight="true" ht="13.5">
      <c r="A213" s="63"/>
      <c r="B213" s="64" t="s">
        <v>66</v>
      </c>
      <c r="C213" s="65" t="s">
        <v>466</v>
      </c>
      <c r="D213" s="66"/>
      <c r="E213" s="66"/>
      <c r="F213" s="66"/>
      <c r="G213" s="67"/>
      <c r="H213" s="66"/>
      <c r="I213" s="66"/>
      <c r="J213" s="66"/>
      <c r="K213" s="66"/>
      <c r="L213" s="68"/>
    </row>
    <row r="214">
      <c r="A214" s="10" t="s">
        <v>131</v>
      </c>
      <c r="B214" s="11" t="s">
        <v>467</v>
      </c>
      <c r="C214" s="16" t="s">
        <v>460</v>
      </c>
      <c r="D214" s="11"/>
      <c r="E214" s="11" t="s">
        <v>266</v>
      </c>
      <c r="F214" s="59" t="n">
        <v>0</v>
      </c>
      <c r="G214" s="60" t="n">
        <v>0</v>
      </c>
      <c r="H214" s="59">
        <f>ROUND(F214*G214,2)</f>
      </c>
      <c r="I214" s="59" t="n">
        <v>0</v>
      </c>
      <c r="J214" s="59" t="n">
        <v>0</v>
      </c>
      <c r="K214" s="59">
        <f>F214*I214</f>
      </c>
      <c r="L214" s="61" t="s">
        <v>61</v>
      </c>
      <c r="Z214" s="59">
        <f>ROUND(IF(AQ214="5",BJ214,0),2)</f>
      </c>
      <c r="AB214" s="59">
        <f>ROUND(IF(AQ214="1",BH214,0),2)</f>
      </c>
      <c r="AC214" s="59">
        <f>ROUND(IF(AQ214="1",BI214,0),2)</f>
      </c>
      <c r="AD214" s="59">
        <f>ROUND(IF(AQ214="7",BH214,0),2)</f>
      </c>
      <c r="AE214" s="59">
        <f>ROUND(IF(AQ214="7",BI214,0),2)</f>
      </c>
      <c r="AF214" s="59">
        <f>ROUND(IF(AQ214="2",BH214,0),2)</f>
      </c>
      <c r="AG214" s="59">
        <f>ROUND(IF(AQ214="2",BI214,0),2)</f>
      </c>
      <c r="AH214" s="59">
        <f>ROUND(IF(AQ214="0",BJ214,0),2)</f>
      </c>
      <c r="AI214" s="33" t="s">
        <v>56</v>
      </c>
      <c r="AJ214" s="59">
        <f>IF(AN214=0,H214,0)</f>
      </c>
      <c r="AK214" s="59">
        <f>IF(AN214=12,H214,0)</f>
      </c>
      <c r="AL214" s="59">
        <f>IF(AN214=21,H214,0)</f>
      </c>
      <c r="AN214" s="59" t="n">
        <v>21</v>
      </c>
      <c r="AO214" s="59">
        <f>G214*0</f>
      </c>
      <c r="AP214" s="59">
        <f>G214*(1-0)</f>
      </c>
      <c r="AQ214" s="62" t="s">
        <v>463</v>
      </c>
      <c r="AV214" s="59">
        <f>ROUND(AW214+AX214,2)</f>
      </c>
      <c r="AW214" s="59">
        <f>ROUND(F214*AO214,2)</f>
      </c>
      <c r="AX214" s="59">
        <f>ROUND(F214*AP214,2)</f>
      </c>
      <c r="AY214" s="62" t="s">
        <v>464</v>
      </c>
      <c r="AZ214" s="62" t="s">
        <v>465</v>
      </c>
      <c r="BA214" s="33" t="s">
        <v>64</v>
      </c>
      <c r="BC214" s="59">
        <f>AW214+AX214</f>
      </c>
      <c r="BD214" s="59">
        <f>G214/(100-BE214)*100</f>
      </c>
      <c r="BE214" s="59" t="n">
        <v>0</v>
      </c>
      <c r="BF214" s="59">
        <f>K214</f>
      </c>
      <c r="BH214" s="59">
        <f>F214*AO214</f>
      </c>
      <c r="BI214" s="59">
        <f>F214*AP214</f>
      </c>
      <c r="BJ214" s="59">
        <f>F214*G214</f>
      </c>
      <c r="BK214" s="62" t="s">
        <v>65</v>
      </c>
      <c r="BL214" s="59"/>
      <c r="BO214" s="59">
        <f>F214*G214</f>
      </c>
      <c r="BW214" s="59" t="n">
        <v>21</v>
      </c>
      <c r="BX214" s="16" t="s">
        <v>460</v>
      </c>
    </row>
    <row r="215">
      <c r="A215" s="10" t="s">
        <v>468</v>
      </c>
      <c r="B215" s="11" t="s">
        <v>469</v>
      </c>
      <c r="C215" s="16" t="s">
        <v>470</v>
      </c>
      <c r="D215" s="11"/>
      <c r="E215" s="11" t="s">
        <v>266</v>
      </c>
      <c r="F215" s="59" t="n">
        <v>0</v>
      </c>
      <c r="G215" s="60" t="n">
        <v>0</v>
      </c>
      <c r="H215" s="59">
        <f>ROUND(F215*G215,2)</f>
      </c>
      <c r="I215" s="59" t="n">
        <v>0</v>
      </c>
      <c r="J215" s="59" t="n">
        <v>0</v>
      </c>
      <c r="K215" s="59">
        <f>F215*I215</f>
      </c>
      <c r="L215" s="61" t="s">
        <v>61</v>
      </c>
      <c r="Z215" s="59">
        <f>ROUND(IF(AQ215="5",BJ215,0),2)</f>
      </c>
      <c r="AB215" s="59">
        <f>ROUND(IF(AQ215="1",BH215,0),2)</f>
      </c>
      <c r="AC215" s="59">
        <f>ROUND(IF(AQ215="1",BI215,0),2)</f>
      </c>
      <c r="AD215" s="59">
        <f>ROUND(IF(AQ215="7",BH215,0),2)</f>
      </c>
      <c r="AE215" s="59">
        <f>ROUND(IF(AQ215="7",BI215,0),2)</f>
      </c>
      <c r="AF215" s="59">
        <f>ROUND(IF(AQ215="2",BH215,0),2)</f>
      </c>
      <c r="AG215" s="59">
        <f>ROUND(IF(AQ215="2",BI215,0),2)</f>
      </c>
      <c r="AH215" s="59">
        <f>ROUND(IF(AQ215="0",BJ215,0),2)</f>
      </c>
      <c r="AI215" s="33" t="s">
        <v>56</v>
      </c>
      <c r="AJ215" s="59">
        <f>IF(AN215=0,H215,0)</f>
      </c>
      <c r="AK215" s="59">
        <f>IF(AN215=12,H215,0)</f>
      </c>
      <c r="AL215" s="59">
        <f>IF(AN215=21,H215,0)</f>
      </c>
      <c r="AN215" s="59" t="n">
        <v>21</v>
      </c>
      <c r="AO215" s="59">
        <f>G215*0</f>
      </c>
      <c r="AP215" s="59">
        <f>G215*(1-0)</f>
      </c>
      <c r="AQ215" s="62" t="s">
        <v>463</v>
      </c>
      <c r="AV215" s="59">
        <f>ROUND(AW215+AX215,2)</f>
      </c>
      <c r="AW215" s="59">
        <f>ROUND(F215*AO215,2)</f>
      </c>
      <c r="AX215" s="59">
        <f>ROUND(F215*AP215,2)</f>
      </c>
      <c r="AY215" s="62" t="s">
        <v>464</v>
      </c>
      <c r="AZ215" s="62" t="s">
        <v>465</v>
      </c>
      <c r="BA215" s="33" t="s">
        <v>64</v>
      </c>
      <c r="BC215" s="59">
        <f>AW215+AX215</f>
      </c>
      <c r="BD215" s="59">
        <f>G215/(100-BE215)*100</f>
      </c>
      <c r="BE215" s="59" t="n">
        <v>0</v>
      </c>
      <c r="BF215" s="59">
        <f>K215</f>
      </c>
      <c r="BH215" s="59">
        <f>F215*AO215</f>
      </c>
      <c r="BI215" s="59">
        <f>F215*AP215</f>
      </c>
      <c r="BJ215" s="59">
        <f>F215*G215</f>
      </c>
      <c r="BK215" s="62" t="s">
        <v>65</v>
      </c>
      <c r="BL215" s="59"/>
      <c r="BO215" s="59">
        <f>F215*G215</f>
      </c>
      <c r="BW215" s="59" t="n">
        <v>21</v>
      </c>
      <c r="BX215" s="16" t="s">
        <v>470</v>
      </c>
    </row>
    <row r="216">
      <c r="A216" s="10" t="s">
        <v>471</v>
      </c>
      <c r="B216" s="11" t="s">
        <v>472</v>
      </c>
      <c r="C216" s="16" t="s">
        <v>473</v>
      </c>
      <c r="D216" s="11"/>
      <c r="E216" s="11" t="s">
        <v>266</v>
      </c>
      <c r="F216" s="59" t="n">
        <v>0</v>
      </c>
      <c r="G216" s="60" t="n">
        <v>0</v>
      </c>
      <c r="H216" s="59">
        <f>ROUND(F216*G216,2)</f>
      </c>
      <c r="I216" s="59" t="n">
        <v>0</v>
      </c>
      <c r="J216" s="59" t="n">
        <v>0</v>
      </c>
      <c r="K216" s="59">
        <f>F216*I216</f>
      </c>
      <c r="L216" s="61" t="s">
        <v>61</v>
      </c>
      <c r="Z216" s="59">
        <f>ROUND(IF(AQ216="5",BJ216,0),2)</f>
      </c>
      <c r="AB216" s="59">
        <f>ROUND(IF(AQ216="1",BH216,0),2)</f>
      </c>
      <c r="AC216" s="59">
        <f>ROUND(IF(AQ216="1",BI216,0),2)</f>
      </c>
      <c r="AD216" s="59">
        <f>ROUND(IF(AQ216="7",BH216,0),2)</f>
      </c>
      <c r="AE216" s="59">
        <f>ROUND(IF(AQ216="7",BI216,0),2)</f>
      </c>
      <c r="AF216" s="59">
        <f>ROUND(IF(AQ216="2",BH216,0),2)</f>
      </c>
      <c r="AG216" s="59">
        <f>ROUND(IF(AQ216="2",BI216,0),2)</f>
      </c>
      <c r="AH216" s="59">
        <f>ROUND(IF(AQ216="0",BJ216,0),2)</f>
      </c>
      <c r="AI216" s="33" t="s">
        <v>56</v>
      </c>
      <c r="AJ216" s="59">
        <f>IF(AN216=0,H216,0)</f>
      </c>
      <c r="AK216" s="59">
        <f>IF(AN216=12,H216,0)</f>
      </c>
      <c r="AL216" s="59">
        <f>IF(AN216=21,H216,0)</f>
      </c>
      <c r="AN216" s="59" t="n">
        <v>21</v>
      </c>
      <c r="AO216" s="59">
        <f>G216*0</f>
      </c>
      <c r="AP216" s="59">
        <f>G216*(1-0)</f>
      </c>
      <c r="AQ216" s="62" t="s">
        <v>463</v>
      </c>
      <c r="AV216" s="59">
        <f>ROUND(AW216+AX216,2)</f>
      </c>
      <c r="AW216" s="59">
        <f>ROUND(F216*AO216,2)</f>
      </c>
      <c r="AX216" s="59">
        <f>ROUND(F216*AP216,2)</f>
      </c>
      <c r="AY216" s="62" t="s">
        <v>464</v>
      </c>
      <c r="AZ216" s="62" t="s">
        <v>465</v>
      </c>
      <c r="BA216" s="33" t="s">
        <v>64</v>
      </c>
      <c r="BC216" s="59">
        <f>AW216+AX216</f>
      </c>
      <c r="BD216" s="59">
        <f>G216/(100-BE216)*100</f>
      </c>
      <c r="BE216" s="59" t="n">
        <v>0</v>
      </c>
      <c r="BF216" s="59">
        <f>K216</f>
      </c>
      <c r="BH216" s="59">
        <f>F216*AO216</f>
      </c>
      <c r="BI216" s="59">
        <f>F216*AP216</f>
      </c>
      <c r="BJ216" s="59">
        <f>F216*G216</f>
      </c>
      <c r="BK216" s="62" t="s">
        <v>65</v>
      </c>
      <c r="BL216" s="59"/>
      <c r="BO216" s="59">
        <f>F216*G216</f>
      </c>
      <c r="BW216" s="59" t="n">
        <v>21</v>
      </c>
      <c r="BX216" s="16" t="s">
        <v>473</v>
      </c>
    </row>
    <row r="217" customHeight="true" ht="148.5">
      <c r="A217" s="63"/>
      <c r="B217" s="79" t="s">
        <v>200</v>
      </c>
      <c r="C217" s="80" t="s">
        <v>474</v>
      </c>
      <c r="D217" s="81"/>
      <c r="E217" s="81"/>
      <c r="F217" s="81"/>
      <c r="G217" s="82"/>
      <c r="H217" s="81"/>
      <c r="I217" s="81"/>
      <c r="J217" s="81"/>
      <c r="K217" s="81"/>
      <c r="L217" s="83"/>
    </row>
    <row r="218" customHeight="true" ht="13.5">
      <c r="A218" s="63"/>
      <c r="B218" s="84" t="s">
        <v>245</v>
      </c>
      <c r="C218" s="85" t="s">
        <v>475</v>
      </c>
      <c r="D218" s="86"/>
      <c r="E218" s="86"/>
      <c r="F218" s="86"/>
      <c r="G218" s="87"/>
      <c r="H218" s="86"/>
      <c r="I218" s="86"/>
      <c r="J218" s="86"/>
      <c r="K218" s="86"/>
      <c r="L218" s="88"/>
    </row>
    <row r="219">
      <c r="A219" s="53" t="s">
        <v>52</v>
      </c>
      <c r="B219" s="54" t="s">
        <v>476</v>
      </c>
      <c r="C219" s="55" t="s">
        <v>477</v>
      </c>
      <c r="D219" s="54"/>
      <c r="E219" s="56" t="s">
        <v>4</v>
      </c>
      <c r="F219" s="56" t="s">
        <v>4</v>
      </c>
      <c r="G219" s="57" t="s">
        <v>4</v>
      </c>
      <c r="H219" s="2">
        <f>SUM(H220:H220)</f>
      </c>
      <c r="I219" s="33" t="s">
        <v>52</v>
      </c>
      <c r="J219" s="33" t="s">
        <v>52</v>
      </c>
      <c r="K219" s="2">
        <f>SUM(K220:K220)</f>
      </c>
      <c r="L219" s="58" t="s">
        <v>52</v>
      </c>
      <c r="AI219" s="33" t="s">
        <v>56</v>
      </c>
      <c r="AS219" s="2">
        <f>SUM(AJ220:AJ220)</f>
      </c>
      <c r="AT219" s="2">
        <f>SUM(AK220:AK220)</f>
      </c>
      <c r="AU219" s="2">
        <f>SUM(AL220:AL220)</f>
      </c>
    </row>
    <row r="220">
      <c r="A220" s="10" t="s">
        <v>478</v>
      </c>
      <c r="B220" s="11" t="s">
        <v>264</v>
      </c>
      <c r="C220" s="16" t="s">
        <v>479</v>
      </c>
      <c r="D220" s="11"/>
      <c r="E220" s="11" t="s">
        <v>266</v>
      </c>
      <c r="F220" s="59" t="n">
        <v>1</v>
      </c>
      <c r="G220" s="60" t="n">
        <v>0</v>
      </c>
      <c r="H220" s="59">
        <f>ROUND(F220*G220,2)</f>
      </c>
      <c r="I220" s="59" t="n">
        <v>0</v>
      </c>
      <c r="J220" s="59" t="n">
        <v>0</v>
      </c>
      <c r="K220" s="59">
        <f>F220*I220</f>
      </c>
      <c r="L220" s="61" t="s">
        <v>61</v>
      </c>
      <c r="Z220" s="59">
        <f>ROUND(IF(AQ220="5",BJ220,0),2)</f>
      </c>
      <c r="AB220" s="59">
        <f>ROUND(IF(AQ220="1",BH220,0),2)</f>
      </c>
      <c r="AC220" s="59">
        <f>ROUND(IF(AQ220="1",BI220,0),2)</f>
      </c>
      <c r="AD220" s="59">
        <f>ROUND(IF(AQ220="7",BH220,0),2)</f>
      </c>
      <c r="AE220" s="59">
        <f>ROUND(IF(AQ220="7",BI220,0),2)</f>
      </c>
      <c r="AF220" s="59">
        <f>ROUND(IF(AQ220="2",BH220,0),2)</f>
      </c>
      <c r="AG220" s="59">
        <f>ROUND(IF(AQ220="2",BI220,0),2)</f>
      </c>
      <c r="AH220" s="59">
        <f>ROUND(IF(AQ220="0",BJ220,0),2)</f>
      </c>
      <c r="AI220" s="33" t="s">
        <v>56</v>
      </c>
      <c r="AJ220" s="59">
        <f>IF(AN220=0,H220,0)</f>
      </c>
      <c r="AK220" s="59">
        <f>IF(AN220=12,H220,0)</f>
      </c>
      <c r="AL220" s="59">
        <f>IF(AN220=21,H220,0)</f>
      </c>
      <c r="AN220" s="59" t="n">
        <v>21</v>
      </c>
      <c r="AO220" s="59">
        <f>G220*0</f>
      </c>
      <c r="AP220" s="59">
        <f>G220*(1-0)</f>
      </c>
      <c r="AQ220" s="62" t="s">
        <v>463</v>
      </c>
      <c r="AV220" s="59">
        <f>ROUND(AW220+AX220,2)</f>
      </c>
      <c r="AW220" s="59">
        <f>ROUND(F220*AO220,2)</f>
      </c>
      <c r="AX220" s="59">
        <f>ROUND(F220*AP220,2)</f>
      </c>
      <c r="AY220" s="62" t="s">
        <v>480</v>
      </c>
      <c r="AZ220" s="62" t="s">
        <v>465</v>
      </c>
      <c r="BA220" s="33" t="s">
        <v>64</v>
      </c>
      <c r="BC220" s="59">
        <f>AW220+AX220</f>
      </c>
      <c r="BD220" s="59">
        <f>G220/(100-BE220)*100</f>
      </c>
      <c r="BE220" s="59" t="n">
        <v>0</v>
      </c>
      <c r="BF220" s="59">
        <f>K220</f>
      </c>
      <c r="BH220" s="59">
        <f>F220*AO220</f>
      </c>
      <c r="BI220" s="59">
        <f>F220*AP220</f>
      </c>
      <c r="BJ220" s="59">
        <f>F220*G220</f>
      </c>
      <c r="BK220" s="62" t="s">
        <v>65</v>
      </c>
      <c r="BL220" s="59"/>
      <c r="BP220" s="59">
        <f>F220*G220</f>
      </c>
      <c r="BW220" s="59" t="n">
        <v>21</v>
      </c>
      <c r="BX220" s="16" t="s">
        <v>479</v>
      </c>
    </row>
    <row r="221" customHeight="true" ht="13.5">
      <c r="A221" s="63"/>
      <c r="B221" s="64" t="s">
        <v>66</v>
      </c>
      <c r="C221" s="65" t="s">
        <v>481</v>
      </c>
      <c r="D221" s="66"/>
      <c r="E221" s="66"/>
      <c r="F221" s="66"/>
      <c r="G221" s="67"/>
      <c r="H221" s="66"/>
      <c r="I221" s="66"/>
      <c r="J221" s="66"/>
      <c r="K221" s="66"/>
      <c r="L221" s="68"/>
    </row>
    <row r="222">
      <c r="A222" s="53" t="s">
        <v>52</v>
      </c>
      <c r="B222" s="54" t="s">
        <v>482</v>
      </c>
      <c r="C222" s="55" t="s">
        <v>483</v>
      </c>
      <c r="D222" s="54"/>
      <c r="E222" s="56" t="s">
        <v>4</v>
      </c>
      <c r="F222" s="56" t="s">
        <v>4</v>
      </c>
      <c r="G222" s="57" t="s">
        <v>4</v>
      </c>
      <c r="H222" s="2">
        <f>SUM(H223:H223)</f>
      </c>
      <c r="I222" s="33" t="s">
        <v>52</v>
      </c>
      <c r="J222" s="33" t="s">
        <v>52</v>
      </c>
      <c r="K222" s="2">
        <f>SUM(K223:K223)</f>
      </c>
      <c r="L222" s="58" t="s">
        <v>52</v>
      </c>
      <c r="AI222" s="33" t="s">
        <v>56</v>
      </c>
      <c r="AS222" s="2">
        <f>SUM(AJ223:AJ223)</f>
      </c>
      <c r="AT222" s="2">
        <f>SUM(AK223:AK223)</f>
      </c>
      <c r="AU222" s="2">
        <f>SUM(AL223:AL223)</f>
      </c>
    </row>
    <row r="223">
      <c r="A223" s="10" t="s">
        <v>484</v>
      </c>
      <c r="B223" s="11" t="s">
        <v>485</v>
      </c>
      <c r="C223" s="16" t="s">
        <v>483</v>
      </c>
      <c r="D223" s="11"/>
      <c r="E223" s="11" t="s">
        <v>486</v>
      </c>
      <c r="F223" s="59" t="n">
        <v>8</v>
      </c>
      <c r="G223" s="60" t="n">
        <v>0</v>
      </c>
      <c r="H223" s="59">
        <f>ROUND(F223*G223,2)</f>
      </c>
      <c r="I223" s="59" t="n">
        <v>0</v>
      </c>
      <c r="J223" s="59" t="n">
        <v>0</v>
      </c>
      <c r="K223" s="59">
        <f>F223*I223</f>
      </c>
      <c r="L223" s="61" t="s">
        <v>61</v>
      </c>
      <c r="Z223" s="59">
        <f>ROUND(IF(AQ223="5",BJ223,0),2)</f>
      </c>
      <c r="AB223" s="59">
        <f>ROUND(IF(AQ223="1",BH223,0),2)</f>
      </c>
      <c r="AC223" s="59">
        <f>ROUND(IF(AQ223="1",BI223,0),2)</f>
      </c>
      <c r="AD223" s="59">
        <f>ROUND(IF(AQ223="7",BH223,0),2)</f>
      </c>
      <c r="AE223" s="59">
        <f>ROUND(IF(AQ223="7",BI223,0),2)</f>
      </c>
      <c r="AF223" s="59">
        <f>ROUND(IF(AQ223="2",BH223,0),2)</f>
      </c>
      <c r="AG223" s="59">
        <f>ROUND(IF(AQ223="2",BI223,0),2)</f>
      </c>
      <c r="AH223" s="59">
        <f>ROUND(IF(AQ223="0",BJ223,0),2)</f>
      </c>
      <c r="AI223" s="33" t="s">
        <v>56</v>
      </c>
      <c r="AJ223" s="59">
        <f>IF(AN223=0,H223,0)</f>
      </c>
      <c r="AK223" s="59">
        <f>IF(AN223=12,H223,0)</f>
      </c>
      <c r="AL223" s="59">
        <f>IF(AN223=21,H223,0)</f>
      </c>
      <c r="AN223" s="59" t="n">
        <v>21</v>
      </c>
      <c r="AO223" s="59">
        <f>G223*0</f>
      </c>
      <c r="AP223" s="59">
        <f>G223*(1-0)</f>
      </c>
      <c r="AQ223" s="62" t="s">
        <v>463</v>
      </c>
      <c r="AV223" s="59">
        <f>ROUND(AW223+AX223,2)</f>
      </c>
      <c r="AW223" s="59">
        <f>ROUND(F223*AO223,2)</f>
      </c>
      <c r="AX223" s="59">
        <f>ROUND(F223*AP223,2)</f>
      </c>
      <c r="AY223" s="62" t="s">
        <v>487</v>
      </c>
      <c r="AZ223" s="62" t="s">
        <v>465</v>
      </c>
      <c r="BA223" s="33" t="s">
        <v>64</v>
      </c>
      <c r="BC223" s="59">
        <f>AW223+AX223</f>
      </c>
      <c r="BD223" s="59">
        <f>G223/(100-BE223)*100</f>
      </c>
      <c r="BE223" s="59" t="n">
        <v>0</v>
      </c>
      <c r="BF223" s="59">
        <f>K223</f>
      </c>
      <c r="BH223" s="59">
        <f>F223*AO223</f>
      </c>
      <c r="BI223" s="59">
        <f>F223*AP223</f>
      </c>
      <c r="BJ223" s="59">
        <f>F223*G223</f>
      </c>
      <c r="BK223" s="62" t="s">
        <v>65</v>
      </c>
      <c r="BL223" s="59"/>
      <c r="BU223" s="59">
        <f>F223*G223</f>
      </c>
      <c r="BW223" s="59" t="n">
        <v>21</v>
      </c>
      <c r="BX223" s="16" t="s">
        <v>483</v>
      </c>
    </row>
    <row r="224" customHeight="true" ht="13.5">
      <c r="A224" s="63"/>
      <c r="B224" s="64" t="s">
        <v>66</v>
      </c>
      <c r="C224" s="65" t="s">
        <v>488</v>
      </c>
      <c r="D224" s="66"/>
      <c r="E224" s="66"/>
      <c r="F224" s="66"/>
      <c r="G224" s="67"/>
      <c r="H224" s="66"/>
      <c r="I224" s="66"/>
      <c r="J224" s="66"/>
      <c r="K224" s="66"/>
      <c r="L224" s="68"/>
    </row>
    <row r="225">
      <c r="A225" s="89"/>
      <c r="B225" s="90"/>
      <c r="C225" s="91" t="s">
        <v>109</v>
      </c>
      <c r="D225" s="92" t="s">
        <v>489</v>
      </c>
      <c r="E225" s="90"/>
      <c r="F225" s="93" t="n">
        <v>8</v>
      </c>
      <c r="G225" s="94"/>
      <c r="H225" s="90"/>
      <c r="I225" s="90"/>
      <c r="J225" s="90"/>
      <c r="K225" s="90"/>
      <c r="L225" s="95"/>
    </row>
    <row r="226">
      <c r="H226" s="96">
        <f>ROUND(H13+H17+H59+H79+H92+H118+H128+H140+H143+H148+H159+H187+H211+H219+H222,2)</f>
      </c>
    </row>
    <row r="227">
      <c r="A227" s="97" t="s">
        <v>200</v>
      </c>
    </row>
    <row r="228" customHeight="true" ht="12.75">
      <c r="A228" s="16" t="s">
        <v>52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512"/>
  <mergeCells>
    <mergeCell ref="A1:L1"/>
    <mergeCell ref="A2:B3"/>
    <mergeCell ref="A4:B5"/>
    <mergeCell ref="A6:B7"/>
    <mergeCell ref="A8:B9"/>
    <mergeCell ref="E2:F3"/>
    <mergeCell ref="E4:F5"/>
    <mergeCell ref="E6:F7"/>
    <mergeCell ref="E8:F9"/>
    <mergeCell ref="H2:H3"/>
    <mergeCell ref="H4:H5"/>
    <mergeCell ref="H6:H7"/>
    <mergeCell ref="H8:H9"/>
    <mergeCell ref="C2:D3"/>
    <mergeCell ref="C4:D5"/>
    <mergeCell ref="C6:D7"/>
    <mergeCell ref="C8:D9"/>
    <mergeCell ref="G2:G3"/>
    <mergeCell ref="G4:G5"/>
    <mergeCell ref="G6:G7"/>
    <mergeCell ref="G8:G9"/>
    <mergeCell ref="I2:L3"/>
    <mergeCell ref="I4:L5"/>
    <mergeCell ref="I6:L7"/>
    <mergeCell ref="I8:L9"/>
    <mergeCell ref="C10:D10"/>
    <mergeCell ref="C11:D11"/>
    <mergeCell ref="I10:K10"/>
    <mergeCell ref="C12:D12"/>
    <mergeCell ref="C13:D13"/>
    <mergeCell ref="C14:D14"/>
    <mergeCell ref="C15:L15"/>
    <mergeCell ref="C17:D17"/>
    <mergeCell ref="C18:D18"/>
    <mergeCell ref="C19:L19"/>
    <mergeCell ref="C21:D21"/>
    <mergeCell ref="C22:L22"/>
    <mergeCell ref="C24:D24"/>
    <mergeCell ref="C25:L25"/>
    <mergeCell ref="C27:D27"/>
    <mergeCell ref="C28:L28"/>
    <mergeCell ref="C31:D31"/>
    <mergeCell ref="C32:L32"/>
    <mergeCell ref="C35:D35"/>
    <mergeCell ref="C36:L36"/>
    <mergeCell ref="C39:D39"/>
    <mergeCell ref="C41:D41"/>
    <mergeCell ref="C43:D43"/>
    <mergeCell ref="C45:D45"/>
    <mergeCell ref="C46:L46"/>
    <mergeCell ref="C49:D49"/>
    <mergeCell ref="C51:D51"/>
    <mergeCell ref="C53:D53"/>
    <mergeCell ref="C54:L54"/>
    <mergeCell ref="C56:D56"/>
    <mergeCell ref="C58:D58"/>
    <mergeCell ref="C59:D59"/>
    <mergeCell ref="C60:D60"/>
    <mergeCell ref="C63:D63"/>
    <mergeCell ref="C66:D66"/>
    <mergeCell ref="C69:D69"/>
    <mergeCell ref="C71:D71"/>
    <mergeCell ref="C78:D78"/>
    <mergeCell ref="C79:D79"/>
    <mergeCell ref="C80:D80"/>
    <mergeCell ref="C81:L81"/>
    <mergeCell ref="C83:L83"/>
    <mergeCell ref="C84:D84"/>
    <mergeCell ref="C86:D86"/>
    <mergeCell ref="C88:D88"/>
    <mergeCell ref="C89:L89"/>
    <mergeCell ref="C91:D91"/>
    <mergeCell ref="C92:D92"/>
    <mergeCell ref="C93:D93"/>
    <mergeCell ref="C94:L94"/>
    <mergeCell ref="C96:D96"/>
    <mergeCell ref="C98:D98"/>
    <mergeCell ref="C100:D100"/>
    <mergeCell ref="C101:L101"/>
    <mergeCell ref="C103:D103"/>
    <mergeCell ref="C105:L105"/>
    <mergeCell ref="C106:L106"/>
    <mergeCell ref="C107:D107"/>
    <mergeCell ref="C109:D109"/>
    <mergeCell ref="C111:D111"/>
    <mergeCell ref="C113:D113"/>
    <mergeCell ref="C115:D115"/>
    <mergeCell ref="C116:D116"/>
    <mergeCell ref="C117:L117"/>
    <mergeCell ref="C118:D118"/>
    <mergeCell ref="C119:D119"/>
    <mergeCell ref="C121:D121"/>
    <mergeCell ref="C123:D123"/>
    <mergeCell ref="C124:L124"/>
    <mergeCell ref="C127:D127"/>
    <mergeCell ref="C128:D128"/>
    <mergeCell ref="C129:D129"/>
    <mergeCell ref="C130:L130"/>
    <mergeCell ref="C132:D132"/>
    <mergeCell ref="C133:L133"/>
    <mergeCell ref="C135:D135"/>
    <mergeCell ref="C136:D136"/>
    <mergeCell ref="C137:L137"/>
    <mergeCell ref="C138:D138"/>
    <mergeCell ref="C139:D139"/>
    <mergeCell ref="C140:D140"/>
    <mergeCell ref="C141:D141"/>
    <mergeCell ref="C143:D143"/>
    <mergeCell ref="C144:D144"/>
    <mergeCell ref="C146:D146"/>
    <mergeCell ref="C148:D148"/>
    <mergeCell ref="C149:D149"/>
    <mergeCell ref="C150:L150"/>
    <mergeCell ref="C153:D153"/>
    <mergeCell ref="C154:L154"/>
    <mergeCell ref="C156:D156"/>
    <mergeCell ref="C157:L157"/>
    <mergeCell ref="C159:D159"/>
    <mergeCell ref="C160:D160"/>
    <mergeCell ref="C161:D161"/>
    <mergeCell ref="C163:D163"/>
    <mergeCell ref="C166:D166"/>
    <mergeCell ref="C168:D168"/>
    <mergeCell ref="C173:D173"/>
    <mergeCell ref="C176:D176"/>
    <mergeCell ref="C178:D178"/>
    <mergeCell ref="C180:D180"/>
    <mergeCell ref="C182:D182"/>
    <mergeCell ref="C183:L183"/>
    <mergeCell ref="C185:D185"/>
    <mergeCell ref="C187:D187"/>
    <mergeCell ref="C188:D188"/>
    <mergeCell ref="C191:D191"/>
    <mergeCell ref="C192:L192"/>
    <mergeCell ref="C194:D194"/>
    <mergeCell ref="C195:L195"/>
    <mergeCell ref="C197:D197"/>
    <mergeCell ref="C200:D200"/>
    <mergeCell ref="C201:L201"/>
    <mergeCell ref="C204:D204"/>
    <mergeCell ref="C206:D206"/>
    <mergeCell ref="C208:D208"/>
    <mergeCell ref="C210:D210"/>
    <mergeCell ref="C211:D211"/>
    <mergeCell ref="C212:D212"/>
    <mergeCell ref="C213:L213"/>
    <mergeCell ref="C214:D214"/>
    <mergeCell ref="C215:D215"/>
    <mergeCell ref="C216:D216"/>
    <mergeCell ref="C217:L217"/>
    <mergeCell ref="C218:L218"/>
    <mergeCell ref="C219:D219"/>
    <mergeCell ref="C220:D220"/>
    <mergeCell ref="C221:L221"/>
    <mergeCell ref="C222:D222"/>
    <mergeCell ref="C223:D223"/>
    <mergeCell ref="C224:L224"/>
    <mergeCell ref="A228:L228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98" t="s">
        <v>490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rozpočet'!C2</f>
      </c>
      <c r="D2" s="6"/>
      <c r="E2" s="8" t="s">
        <v>5</v>
      </c>
      <c r="F2" s="8">
        <f>'Stavební rozpočet'!I2</f>
      </c>
      <c r="G2" s="4"/>
      <c r="H2" s="8" t="s">
        <v>491</v>
      </c>
      <c r="I2" s="9" t="s">
        <v>492</v>
      </c>
    </row>
    <row r="3" customHeight="true" ht="39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rozpočet'!C4</f>
      </c>
      <c r="D4" s="11"/>
      <c r="E4" s="16" t="s">
        <v>10</v>
      </c>
      <c r="F4" s="16">
        <f>'Stavební rozpočet'!I4</f>
      </c>
      <c r="G4" s="11"/>
      <c r="H4" s="16" t="s">
        <v>491</v>
      </c>
      <c r="I4" s="14" t="s">
        <v>493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12</v>
      </c>
      <c r="B6" s="11"/>
      <c r="C6" s="16">
        <f>'Stavební rozpočet'!C6</f>
      </c>
      <c r="D6" s="11"/>
      <c r="E6" s="16" t="s">
        <v>15</v>
      </c>
      <c r="F6" s="16">
        <f>'Stavební rozpočet'!I6</f>
      </c>
      <c r="G6" s="11"/>
      <c r="H6" s="16" t="s">
        <v>491</v>
      </c>
      <c r="I6" s="14" t="s">
        <v>52</v>
      </c>
    </row>
    <row r="7" customHeight="true" ht="25.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9</v>
      </c>
      <c r="B8" s="11"/>
      <c r="C8" s="16">
        <f>'Stavební rozpočet'!G4</f>
      </c>
      <c r="D8" s="11"/>
      <c r="E8" s="16" t="s">
        <v>14</v>
      </c>
      <c r="F8" s="16">
        <f>'Stavební rozpočet'!G6</f>
      </c>
      <c r="G8" s="11"/>
      <c r="H8" s="11" t="s">
        <v>494</v>
      </c>
      <c r="I8" s="99" t="n">
        <v>79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17</v>
      </c>
      <c r="B10" s="11"/>
      <c r="C10" s="16">
        <f>'Stavební rozpočet'!C8</f>
      </c>
      <c r="D10" s="11"/>
      <c r="E10" s="16" t="s">
        <v>21</v>
      </c>
      <c r="F10" s="16">
        <f>'Stavební rozpočet'!I8</f>
      </c>
      <c r="G10" s="11"/>
      <c r="H10" s="11" t="s">
        <v>495</v>
      </c>
      <c r="I10" s="100">
        <f>'Stavební rozpočet'!G8</f>
      </c>
    </row>
    <row r="11">
      <c r="A11" s="101"/>
      <c r="B11" s="102"/>
      <c r="C11" s="102"/>
      <c r="D11" s="102"/>
      <c r="E11" s="102"/>
      <c r="F11" s="102"/>
      <c r="G11" s="102"/>
      <c r="H11" s="102"/>
      <c r="I11" s="103"/>
    </row>
    <row r="12">
      <c r="A12" s="104" t="s">
        <v>496</v>
      </c>
      <c r="B12" s="104"/>
      <c r="C12" s="104"/>
      <c r="D12" s="104"/>
      <c r="E12" s="104"/>
      <c r="F12" s="104"/>
      <c r="G12" s="104"/>
      <c r="H12" s="104"/>
      <c r="I12" s="104"/>
    </row>
    <row r="13" customHeight="true" ht="26.25">
      <c r="A13" s="105" t="s">
        <v>497</v>
      </c>
      <c r="B13" s="106" t="s">
        <v>498</v>
      </c>
      <c r="C13" s="107"/>
      <c r="D13" s="108" t="s">
        <v>499</v>
      </c>
      <c r="E13" s="106" t="s">
        <v>500</v>
      </c>
      <c r="F13" s="107"/>
      <c r="G13" s="108" t="s">
        <v>501</v>
      </c>
      <c r="H13" s="106" t="s">
        <v>502</v>
      </c>
      <c r="I13" s="107"/>
    </row>
    <row r="14">
      <c r="A14" s="109" t="s">
        <v>503</v>
      </c>
      <c r="B14" s="110" t="s">
        <v>504</v>
      </c>
      <c r="C14" s="111">
        <f>SUM('Stavební rozpočet'!AB12:AB450)</f>
      </c>
      <c r="D14" s="112" t="s">
        <v>505</v>
      </c>
      <c r="E14" s="113"/>
      <c r="F14" s="111">
        <f>VORN!I15</f>
      </c>
      <c r="G14" s="112" t="s">
        <v>460</v>
      </c>
      <c r="H14" s="113"/>
      <c r="I14" s="114">
        <f>VORN!I21</f>
      </c>
    </row>
    <row r="15">
      <c r="A15" s="115" t="s">
        <v>52</v>
      </c>
      <c r="B15" s="110" t="s">
        <v>506</v>
      </c>
      <c r="C15" s="111">
        <f>SUM('Stavební rozpočet'!AC12:AC450)</f>
      </c>
      <c r="D15" s="112" t="s">
        <v>507</v>
      </c>
      <c r="E15" s="113"/>
      <c r="F15" s="111">
        <f>VORN!I16</f>
      </c>
      <c r="G15" s="112" t="s">
        <v>508</v>
      </c>
      <c r="H15" s="113"/>
      <c r="I15" s="114">
        <f>VORN!I22</f>
      </c>
    </row>
    <row r="16">
      <c r="A16" s="109" t="s">
        <v>509</v>
      </c>
      <c r="B16" s="110" t="s">
        <v>504</v>
      </c>
      <c r="C16" s="111">
        <f>SUM('Stavební rozpočet'!AD12:AD450)</f>
      </c>
      <c r="D16" s="112" t="s">
        <v>510</v>
      </c>
      <c r="E16" s="113"/>
      <c r="F16" s="111">
        <f>VORN!I17</f>
      </c>
      <c r="G16" s="112" t="s">
        <v>511</v>
      </c>
      <c r="H16" s="113"/>
      <c r="I16" s="114">
        <f>VORN!I23</f>
      </c>
    </row>
    <row r="17">
      <c r="A17" s="115" t="s">
        <v>52</v>
      </c>
      <c r="B17" s="110" t="s">
        <v>506</v>
      </c>
      <c r="C17" s="111">
        <f>SUM('Stavební rozpočet'!AE12:AE450)</f>
      </c>
      <c r="D17" s="112" t="s">
        <v>52</v>
      </c>
      <c r="E17" s="113"/>
      <c r="F17" s="114" t="s">
        <v>52</v>
      </c>
      <c r="G17" s="112" t="s">
        <v>512</v>
      </c>
      <c r="H17" s="113"/>
      <c r="I17" s="114">
        <f>VORN!I24</f>
      </c>
    </row>
    <row r="18">
      <c r="A18" s="109" t="s">
        <v>513</v>
      </c>
      <c r="B18" s="110" t="s">
        <v>504</v>
      </c>
      <c r="C18" s="111">
        <f>SUM('Stavební rozpočet'!AF12:AF450)</f>
      </c>
      <c r="D18" s="112" t="s">
        <v>52</v>
      </c>
      <c r="E18" s="113"/>
      <c r="F18" s="114" t="s">
        <v>52</v>
      </c>
      <c r="G18" s="112" t="s">
        <v>514</v>
      </c>
      <c r="H18" s="113"/>
      <c r="I18" s="114">
        <f>VORN!I25</f>
      </c>
    </row>
    <row r="19">
      <c r="A19" s="115" t="s">
        <v>52</v>
      </c>
      <c r="B19" s="110" t="s">
        <v>506</v>
      </c>
      <c r="C19" s="111">
        <f>SUM('Stavební rozpočet'!AG12:AG450)</f>
      </c>
      <c r="D19" s="112" t="s">
        <v>52</v>
      </c>
      <c r="E19" s="113"/>
      <c r="F19" s="114" t="s">
        <v>52</v>
      </c>
      <c r="G19" s="112" t="s">
        <v>515</v>
      </c>
      <c r="H19" s="113"/>
      <c r="I19" s="114">
        <f>VORN!I26</f>
      </c>
    </row>
    <row r="20">
      <c r="A20" s="116" t="s">
        <v>516</v>
      </c>
      <c r="B20" s="117"/>
      <c r="C20" s="111">
        <f>SUM('Stavební rozpočet'!AH12:AH450)</f>
      </c>
      <c r="D20" s="112" t="s">
        <v>52</v>
      </c>
      <c r="E20" s="113"/>
      <c r="F20" s="114" t="s">
        <v>52</v>
      </c>
      <c r="G20" s="112" t="s">
        <v>52</v>
      </c>
      <c r="H20" s="113"/>
      <c r="I20" s="114" t="s">
        <v>52</v>
      </c>
    </row>
    <row r="21">
      <c r="A21" s="118" t="s">
        <v>517</v>
      </c>
      <c r="B21" s="119"/>
      <c r="C21" s="120">
        <f>SUM('Stavební rozpočet'!Z12:Z450)</f>
      </c>
      <c r="D21" s="121" t="s">
        <v>52</v>
      </c>
      <c r="E21" s="122"/>
      <c r="F21" s="123" t="s">
        <v>52</v>
      </c>
      <c r="G21" s="121" t="s">
        <v>52</v>
      </c>
      <c r="H21" s="122"/>
      <c r="I21" s="123" t="s">
        <v>52</v>
      </c>
    </row>
    <row r="22" customHeight="true" ht="16.5">
      <c r="A22" s="124" t="s">
        <v>518</v>
      </c>
      <c r="B22" s="125"/>
      <c r="C22" s="126">
        <f>ROUND(SUM(C14:C21),2)</f>
      </c>
      <c r="D22" s="127" t="s">
        <v>519</v>
      </c>
      <c r="E22" s="125"/>
      <c r="F22" s="126">
        <f>SUM(F14:F21)</f>
      </c>
      <c r="G22" s="127" t="s">
        <v>520</v>
      </c>
      <c r="H22" s="125"/>
      <c r="I22" s="126">
        <f>SUM(I14:I21)</f>
      </c>
    </row>
    <row r="23">
      <c r="D23" s="116" t="s">
        <v>521</v>
      </c>
      <c r="E23" s="117"/>
      <c r="F23" s="128" t="n">
        <v>0</v>
      </c>
      <c r="G23" s="129" t="s">
        <v>522</v>
      </c>
      <c r="H23" s="117"/>
      <c r="I23" s="111" t="n">
        <v>0</v>
      </c>
    </row>
    <row r="24">
      <c r="G24" s="116" t="s">
        <v>523</v>
      </c>
      <c r="H24" s="117"/>
      <c r="I24" s="120">
        <f>vorn_sum</f>
      </c>
    </row>
    <row r="25">
      <c r="G25" s="116" t="s">
        <v>524</v>
      </c>
      <c r="H25" s="117"/>
      <c r="I25" s="126" t="n">
        <v>0</v>
      </c>
    </row>
    <row r="27">
      <c r="A27" s="130" t="s">
        <v>525</v>
      </c>
      <c r="B27" s="131"/>
      <c r="C27" s="132">
        <f>ROUND(SUM('Stavební rozpočet'!AJ12:AJ450),2)</f>
      </c>
    </row>
    <row r="28">
      <c r="A28" s="133" t="s">
        <v>526</v>
      </c>
      <c r="B28" s="134"/>
      <c r="C28" s="135">
        <f>ROUND(SUM('Stavební rozpočet'!AK12:AK450),2)</f>
      </c>
      <c r="D28" s="136" t="s">
        <v>527</v>
      </c>
      <c r="E28" s="131"/>
      <c r="F28" s="132">
        <f>ROUND(C28*(12/100),2)</f>
      </c>
      <c r="G28" s="136" t="s">
        <v>528</v>
      </c>
      <c r="H28" s="131"/>
      <c r="I28" s="132">
        <f>ROUND(SUM(C27:C29),2)</f>
      </c>
    </row>
    <row r="29">
      <c r="A29" s="133" t="s">
        <v>529</v>
      </c>
      <c r="B29" s="134"/>
      <c r="C29" s="135">
        <f>ROUND(SUM('Stavební rozpočet'!AL12:AL450),2)</f>
      </c>
      <c r="D29" s="137" t="s">
        <v>530</v>
      </c>
      <c r="E29" s="134"/>
      <c r="F29" s="135">
        <f>ROUND(C29*(21/100),2)</f>
      </c>
      <c r="G29" s="137" t="s">
        <v>531</v>
      </c>
      <c r="H29" s="134"/>
      <c r="I29" s="135">
        <f>ROUND(SUM(F28:F29)+I28,2)</f>
      </c>
    </row>
    <row r="31">
      <c r="A31" s="138" t="s">
        <v>532</v>
      </c>
      <c r="B31" s="139"/>
      <c r="C31" s="140"/>
      <c r="D31" s="141" t="s">
        <v>533</v>
      </c>
      <c r="E31" s="139"/>
      <c r="F31" s="140"/>
      <c r="G31" s="141" t="s">
        <v>534</v>
      </c>
      <c r="H31" s="139"/>
      <c r="I31" s="140"/>
    </row>
    <row r="32">
      <c r="A32" s="142" t="s">
        <v>52</v>
      </c>
      <c r="B32" s="143"/>
      <c r="C32" s="144"/>
      <c r="D32" s="145" t="s">
        <v>52</v>
      </c>
      <c r="E32" s="143"/>
      <c r="F32" s="144"/>
      <c r="G32" s="145" t="s">
        <v>52</v>
      </c>
      <c r="H32" s="143"/>
      <c r="I32" s="144"/>
    </row>
    <row r="33">
      <c r="A33" s="142" t="s">
        <v>52</v>
      </c>
      <c r="B33" s="143"/>
      <c r="C33" s="144"/>
      <c r="D33" s="145" t="s">
        <v>52</v>
      </c>
      <c r="E33" s="143"/>
      <c r="F33" s="144"/>
      <c r="G33" s="145" t="s">
        <v>52</v>
      </c>
      <c r="H33" s="143"/>
      <c r="I33" s="144"/>
    </row>
    <row r="34">
      <c r="A34" s="142" t="s">
        <v>52</v>
      </c>
      <c r="B34" s="143"/>
      <c r="C34" s="144"/>
      <c r="D34" s="145" t="s">
        <v>52</v>
      </c>
      <c r="E34" s="143"/>
      <c r="F34" s="144"/>
      <c r="G34" s="145" t="s">
        <v>52</v>
      </c>
      <c r="H34" s="143"/>
      <c r="I34" s="144"/>
    </row>
    <row r="35">
      <c r="A35" s="146" t="s">
        <v>535</v>
      </c>
      <c r="B35" s="147"/>
      <c r="C35" s="148"/>
      <c r="D35" s="149" t="s">
        <v>535</v>
      </c>
      <c r="E35" s="147"/>
      <c r="F35" s="148"/>
      <c r="G35" s="149" t="s">
        <v>535</v>
      </c>
      <c r="H35" s="147"/>
      <c r="I35" s="148"/>
    </row>
    <row r="36">
      <c r="A36" s="150" t="s">
        <v>200</v>
      </c>
    </row>
    <row r="37" customHeight="true" ht="12.75">
      <c r="A37" s="16" t="s">
        <v>52</v>
      </c>
      <c r="B37" s="11"/>
      <c r="C37" s="11"/>
      <c r="D37" s="11"/>
      <c r="E37" s="11"/>
      <c r="F37" s="11"/>
      <c r="G37" s="11"/>
      <c r="H37" s="11"/>
      <c r="I3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512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45"/>
  <sheetViews>
    <sheetView workbookViewId="0" showZeros="true" showFormulas="false" showGridLines="true" showRowColHeaders="true">
      <selection sqref="A45:E45" activeCell="A45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98" t="s">
        <v>458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rozpočet'!C2</f>
      </c>
      <c r="D2" s="6"/>
      <c r="E2" s="8" t="s">
        <v>5</v>
      </c>
      <c r="F2" s="8">
        <f>'Stavební rozpočet'!I2</f>
      </c>
      <c r="G2" s="4"/>
      <c r="H2" s="8" t="s">
        <v>491</v>
      </c>
      <c r="I2" s="9" t="s">
        <v>492</v>
      </c>
    </row>
    <row r="3" customHeight="true" ht="39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rozpočet'!C4</f>
      </c>
      <c r="D4" s="11"/>
      <c r="E4" s="16" t="s">
        <v>10</v>
      </c>
      <c r="F4" s="16">
        <f>'Stavební rozpočet'!I4</f>
      </c>
      <c r="G4" s="11"/>
      <c r="H4" s="16" t="s">
        <v>491</v>
      </c>
      <c r="I4" s="14" t="s">
        <v>493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12</v>
      </c>
      <c r="B6" s="11"/>
      <c r="C6" s="16">
        <f>'Stavební rozpočet'!C6</f>
      </c>
      <c r="D6" s="11"/>
      <c r="E6" s="16" t="s">
        <v>15</v>
      </c>
      <c r="F6" s="16">
        <f>'Stavební rozpočet'!I6</f>
      </c>
      <c r="G6" s="11"/>
      <c r="H6" s="16" t="s">
        <v>491</v>
      </c>
      <c r="I6" s="14" t="s">
        <v>52</v>
      </c>
    </row>
    <row r="7" customHeight="true" ht="25.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9</v>
      </c>
      <c r="B8" s="11"/>
      <c r="C8" s="16">
        <f>'Stavební rozpočet'!G4</f>
      </c>
      <c r="D8" s="11"/>
      <c r="E8" s="16" t="s">
        <v>14</v>
      </c>
      <c r="F8" s="16">
        <f>'Stavební rozpočet'!G6</f>
      </c>
      <c r="G8" s="11"/>
      <c r="H8" s="11" t="s">
        <v>494</v>
      </c>
      <c r="I8" s="99" t="n">
        <v>79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17</v>
      </c>
      <c r="B10" s="11"/>
      <c r="C10" s="16">
        <f>'Stavební rozpočet'!C8</f>
      </c>
      <c r="D10" s="11"/>
      <c r="E10" s="16" t="s">
        <v>21</v>
      </c>
      <c r="F10" s="16">
        <f>'Stavební rozpočet'!I8</f>
      </c>
      <c r="G10" s="11"/>
      <c r="H10" s="11" t="s">
        <v>495</v>
      </c>
      <c r="I10" s="100">
        <f>'Stavební rozpočet'!G8</f>
      </c>
    </row>
    <row r="11">
      <c r="A11" s="101"/>
      <c r="B11" s="102"/>
      <c r="C11" s="102"/>
      <c r="D11" s="102"/>
      <c r="E11" s="102"/>
      <c r="F11" s="102"/>
      <c r="G11" s="102"/>
      <c r="H11" s="102"/>
      <c r="I11" s="103"/>
    </row>
    <row r="13">
      <c r="A13" s="151" t="s">
        <v>536</v>
      </c>
      <c r="B13" s="151"/>
      <c r="C13" s="151"/>
      <c r="D13" s="151"/>
      <c r="E13" s="151"/>
    </row>
    <row r="14">
      <c r="A14" s="152" t="s">
        <v>537</v>
      </c>
      <c r="B14" s="153"/>
      <c r="C14" s="153"/>
      <c r="D14" s="153"/>
      <c r="E14" s="154"/>
      <c r="F14" s="155" t="s">
        <v>538</v>
      </c>
      <c r="G14" s="155" t="s">
        <v>539</v>
      </c>
      <c r="H14" s="155" t="s">
        <v>540</v>
      </c>
      <c r="I14" s="155" t="s">
        <v>538</v>
      </c>
    </row>
    <row r="15">
      <c r="A15" s="156" t="s">
        <v>505</v>
      </c>
      <c r="B15" s="157"/>
      <c r="C15" s="157"/>
      <c r="D15" s="157"/>
      <c r="E15" s="158"/>
      <c r="F15" s="159" t="n">
        <v>0</v>
      </c>
      <c r="G15" s="160" t="s">
        <v>52</v>
      </c>
      <c r="H15" s="160" t="s">
        <v>52</v>
      </c>
      <c r="I15" s="159">
        <f>F15</f>
      </c>
    </row>
    <row r="16">
      <c r="A16" s="156" t="s">
        <v>507</v>
      </c>
      <c r="B16" s="157"/>
      <c r="C16" s="157"/>
      <c r="D16" s="157"/>
      <c r="E16" s="158"/>
      <c r="F16" s="159" t="n">
        <v>0</v>
      </c>
      <c r="G16" s="160" t="s">
        <v>52</v>
      </c>
      <c r="H16" s="160" t="s">
        <v>52</v>
      </c>
      <c r="I16" s="159">
        <f>F16</f>
      </c>
    </row>
    <row r="17">
      <c r="A17" s="161" t="s">
        <v>510</v>
      </c>
      <c r="B17" s="162"/>
      <c r="C17" s="162"/>
      <c r="D17" s="162"/>
      <c r="E17" s="163"/>
      <c r="F17" s="164" t="n">
        <v>0</v>
      </c>
      <c r="G17" s="165" t="s">
        <v>52</v>
      </c>
      <c r="H17" s="165" t="s">
        <v>52</v>
      </c>
      <c r="I17" s="164">
        <f>F17</f>
      </c>
    </row>
    <row r="18">
      <c r="A18" s="166" t="s">
        <v>541</v>
      </c>
      <c r="B18" s="167"/>
      <c r="C18" s="167"/>
      <c r="D18" s="167"/>
      <c r="E18" s="168"/>
      <c r="F18" s="169" t="s">
        <v>52</v>
      </c>
      <c r="G18" s="170" t="s">
        <v>52</v>
      </c>
      <c r="H18" s="170" t="s">
        <v>52</v>
      </c>
      <c r="I18" s="171">
        <f>SUM(I15:I17)</f>
      </c>
    </row>
    <row r="20">
      <c r="A20" s="152" t="s">
        <v>502</v>
      </c>
      <c r="B20" s="153"/>
      <c r="C20" s="153"/>
      <c r="D20" s="153"/>
      <c r="E20" s="154"/>
      <c r="F20" s="155" t="s">
        <v>538</v>
      </c>
      <c r="G20" s="155" t="s">
        <v>539</v>
      </c>
      <c r="H20" s="155" t="s">
        <v>540</v>
      </c>
      <c r="I20" s="155" t="s">
        <v>538</v>
      </c>
    </row>
    <row r="21">
      <c r="A21" s="156" t="s">
        <v>460</v>
      </c>
      <c r="B21" s="157"/>
      <c r="C21" s="157"/>
      <c r="D21" s="157"/>
      <c r="E21" s="158"/>
      <c r="F21" s="159" t="n">
        <v>0</v>
      </c>
      <c r="G21" s="160" t="s">
        <v>52</v>
      </c>
      <c r="H21" s="160" t="s">
        <v>52</v>
      </c>
      <c r="I21" s="159">
        <f>F21</f>
      </c>
    </row>
    <row r="22">
      <c r="A22" s="156" t="s">
        <v>508</v>
      </c>
      <c r="B22" s="157"/>
      <c r="C22" s="157"/>
      <c r="D22" s="157"/>
      <c r="E22" s="158"/>
      <c r="F22" s="159" t="n">
        <v>0</v>
      </c>
      <c r="G22" s="160" t="s">
        <v>52</v>
      </c>
      <c r="H22" s="160" t="s">
        <v>52</v>
      </c>
      <c r="I22" s="159">
        <f>F22</f>
      </c>
    </row>
    <row r="23">
      <c r="A23" s="156" t="s">
        <v>511</v>
      </c>
      <c r="B23" s="157"/>
      <c r="C23" s="157"/>
      <c r="D23" s="157"/>
      <c r="E23" s="158"/>
      <c r="F23" s="159" t="n">
        <v>0</v>
      </c>
      <c r="G23" s="160" t="s">
        <v>52</v>
      </c>
      <c r="H23" s="160" t="s">
        <v>52</v>
      </c>
      <c r="I23" s="159">
        <f>F23</f>
      </c>
    </row>
    <row r="24">
      <c r="A24" s="156" t="s">
        <v>512</v>
      </c>
      <c r="B24" s="157"/>
      <c r="C24" s="157"/>
      <c r="D24" s="157"/>
      <c r="E24" s="158"/>
      <c r="F24" s="159" t="n">
        <v>0</v>
      </c>
      <c r="G24" s="160" t="s">
        <v>52</v>
      </c>
      <c r="H24" s="160" t="s">
        <v>52</v>
      </c>
      <c r="I24" s="159">
        <f>F24</f>
      </c>
    </row>
    <row r="25">
      <c r="A25" s="156" t="s">
        <v>514</v>
      </c>
      <c r="B25" s="157"/>
      <c r="C25" s="157"/>
      <c r="D25" s="157"/>
      <c r="E25" s="158"/>
      <c r="F25" s="159" t="n">
        <v>0</v>
      </c>
      <c r="G25" s="160" t="s">
        <v>52</v>
      </c>
      <c r="H25" s="160" t="s">
        <v>52</v>
      </c>
      <c r="I25" s="159">
        <f>F25</f>
      </c>
    </row>
    <row r="26">
      <c r="A26" s="161" t="s">
        <v>515</v>
      </c>
      <c r="B26" s="162"/>
      <c r="C26" s="162"/>
      <c r="D26" s="162"/>
      <c r="E26" s="163"/>
      <c r="F26" s="164" t="n">
        <v>0</v>
      </c>
      <c r="G26" s="165" t="s">
        <v>52</v>
      </c>
      <c r="H26" s="165" t="s">
        <v>52</v>
      </c>
      <c r="I26" s="164">
        <f>F26</f>
      </c>
    </row>
    <row r="27">
      <c r="A27" s="166" t="s">
        <v>542</v>
      </c>
      <c r="B27" s="167"/>
      <c r="C27" s="167"/>
      <c r="D27" s="167"/>
      <c r="E27" s="168"/>
      <c r="F27" s="169" t="s">
        <v>52</v>
      </c>
      <c r="G27" s="170" t="s">
        <v>52</v>
      </c>
      <c r="H27" s="170" t="s">
        <v>52</v>
      </c>
      <c r="I27" s="171">
        <f>SUM(I21:I26)</f>
      </c>
    </row>
    <row r="29">
      <c r="A29" s="172" t="s">
        <v>543</v>
      </c>
      <c r="B29" s="173"/>
      <c r="C29" s="173"/>
      <c r="D29" s="173"/>
      <c r="E29" s="174"/>
      <c r="F29" s="175">
        <f>I18+I27</f>
      </c>
      <c r="G29" s="176"/>
      <c r="H29" s="176"/>
      <c r="I29" s="177"/>
    </row>
    <row r="33">
      <c r="A33" s="151" t="s">
        <v>544</v>
      </c>
      <c r="B33" s="151"/>
      <c r="C33" s="151"/>
      <c r="D33" s="151"/>
      <c r="E33" s="151"/>
    </row>
    <row r="34">
      <c r="A34" s="152" t="s">
        <v>545</v>
      </c>
      <c r="B34" s="153"/>
      <c r="C34" s="153"/>
      <c r="D34" s="153"/>
      <c r="E34" s="154"/>
      <c r="F34" s="155" t="s">
        <v>538</v>
      </c>
      <c r="G34" s="155" t="s">
        <v>539</v>
      </c>
      <c r="H34" s="155" t="s">
        <v>540</v>
      </c>
      <c r="I34" s="155" t="s">
        <v>538</v>
      </c>
    </row>
    <row r="35">
      <c r="A35" s="156" t="s">
        <v>546</v>
      </c>
      <c r="B35" s="157"/>
      <c r="C35" s="157"/>
      <c r="D35" s="157"/>
      <c r="E35" s="158"/>
      <c r="F35" s="159">
        <f>SUM('Stavební rozpočet'!BM12:BM450)</f>
      </c>
      <c r="G35" s="160" t="s">
        <v>52</v>
      </c>
      <c r="H35" s="160" t="s">
        <v>52</v>
      </c>
      <c r="I35" s="159">
        <f>F35</f>
      </c>
    </row>
    <row r="36">
      <c r="A36" s="156" t="s">
        <v>547</v>
      </c>
      <c r="B36" s="157"/>
      <c r="C36" s="157"/>
      <c r="D36" s="157"/>
      <c r="E36" s="158"/>
      <c r="F36" s="159">
        <f>SUM('Stavební rozpočet'!BN12:BN450)</f>
      </c>
      <c r="G36" s="160" t="s">
        <v>52</v>
      </c>
      <c r="H36" s="160" t="s">
        <v>52</v>
      </c>
      <c r="I36" s="159">
        <f>F36</f>
      </c>
    </row>
    <row r="37">
      <c r="A37" s="156" t="s">
        <v>460</v>
      </c>
      <c r="B37" s="157"/>
      <c r="C37" s="157"/>
      <c r="D37" s="157"/>
      <c r="E37" s="158"/>
      <c r="F37" s="159">
        <f>SUM('Stavební rozpočet'!BO12:BO450)</f>
      </c>
      <c r="G37" s="160" t="s">
        <v>52</v>
      </c>
      <c r="H37" s="160" t="s">
        <v>52</v>
      </c>
      <c r="I37" s="159">
        <f>F37</f>
      </c>
    </row>
    <row r="38">
      <c r="A38" s="156" t="s">
        <v>477</v>
      </c>
      <c r="B38" s="157"/>
      <c r="C38" s="157"/>
      <c r="D38" s="157"/>
      <c r="E38" s="158"/>
      <c r="F38" s="159">
        <f>SUM('Stavební rozpočet'!BP12:BP450)</f>
      </c>
      <c r="G38" s="160" t="s">
        <v>52</v>
      </c>
      <c r="H38" s="160" t="s">
        <v>52</v>
      </c>
      <c r="I38" s="159">
        <f>F38</f>
      </c>
    </row>
    <row r="39">
      <c r="A39" s="156" t="s">
        <v>548</v>
      </c>
      <c r="B39" s="157"/>
      <c r="C39" s="157"/>
      <c r="D39" s="157"/>
      <c r="E39" s="158"/>
      <c r="F39" s="159">
        <f>SUM('Stavební rozpočet'!BQ12:BQ450)</f>
      </c>
      <c r="G39" s="160" t="s">
        <v>52</v>
      </c>
      <c r="H39" s="160" t="s">
        <v>52</v>
      </c>
      <c r="I39" s="159">
        <f>F39</f>
      </c>
    </row>
    <row r="40">
      <c r="A40" s="156" t="s">
        <v>511</v>
      </c>
      <c r="B40" s="157"/>
      <c r="C40" s="157"/>
      <c r="D40" s="157"/>
      <c r="E40" s="158"/>
      <c r="F40" s="159">
        <f>SUM('Stavební rozpočet'!BR12:BR450)</f>
      </c>
      <c r="G40" s="160" t="s">
        <v>52</v>
      </c>
      <c r="H40" s="160" t="s">
        <v>52</v>
      </c>
      <c r="I40" s="159">
        <f>F40</f>
      </c>
    </row>
    <row r="41">
      <c r="A41" s="156" t="s">
        <v>512</v>
      </c>
      <c r="B41" s="157"/>
      <c r="C41" s="157"/>
      <c r="D41" s="157"/>
      <c r="E41" s="158"/>
      <c r="F41" s="159">
        <f>SUM('Stavební rozpočet'!BS12:BS450)</f>
      </c>
      <c r="G41" s="160" t="s">
        <v>52</v>
      </c>
      <c r="H41" s="160" t="s">
        <v>52</v>
      </c>
      <c r="I41" s="159">
        <f>F41</f>
      </c>
    </row>
    <row r="42">
      <c r="A42" s="156" t="s">
        <v>549</v>
      </c>
      <c r="B42" s="157"/>
      <c r="C42" s="157"/>
      <c r="D42" s="157"/>
      <c r="E42" s="158"/>
      <c r="F42" s="159">
        <f>SUM('Stavební rozpočet'!BT12:BT450)</f>
      </c>
      <c r="G42" s="160" t="s">
        <v>52</v>
      </c>
      <c r="H42" s="160" t="s">
        <v>52</v>
      </c>
      <c r="I42" s="159">
        <f>F42</f>
      </c>
    </row>
    <row r="43">
      <c r="A43" s="156" t="s">
        <v>483</v>
      </c>
      <c r="B43" s="157"/>
      <c r="C43" s="157"/>
      <c r="D43" s="157"/>
      <c r="E43" s="158"/>
      <c r="F43" s="159">
        <f>SUM('Stavební rozpočet'!BU12:BU450)</f>
      </c>
      <c r="G43" s="160" t="s">
        <v>52</v>
      </c>
      <c r="H43" s="160" t="s">
        <v>52</v>
      </c>
      <c r="I43" s="159">
        <f>F43</f>
      </c>
    </row>
    <row r="44">
      <c r="A44" s="161" t="s">
        <v>550</v>
      </c>
      <c r="B44" s="162"/>
      <c r="C44" s="162"/>
      <c r="D44" s="162"/>
      <c r="E44" s="163"/>
      <c r="F44" s="164">
        <f>SUM('Stavební rozpočet'!BV12:BV450)</f>
      </c>
      <c r="G44" s="165" t="s">
        <v>52</v>
      </c>
      <c r="H44" s="165" t="s">
        <v>52</v>
      </c>
      <c r="I44" s="164">
        <f>F44</f>
      </c>
    </row>
    <row r="45">
      <c r="A45" s="166" t="s">
        <v>551</v>
      </c>
      <c r="B45" s="167"/>
      <c r="C45" s="167"/>
      <c r="D45" s="167"/>
      <c r="E45" s="168"/>
      <c r="F45" s="169" t="s">
        <v>52</v>
      </c>
      <c r="G45" s="170" t="s">
        <v>52</v>
      </c>
      <c r="H45" s="170" t="s">
        <v>52</v>
      </c>
      <c r="I45" s="171">
        <f>SUM(I35:I44)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512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  <mergeCell ref="A37:E37"/>
    <mergeCell ref="A38:E38"/>
    <mergeCell ref="A39:E39"/>
    <mergeCell ref="A40:E40"/>
    <mergeCell ref="A41:E41"/>
    <mergeCell ref="A42:E42"/>
    <mergeCell ref="A43:E43"/>
    <mergeCell ref="A44:E44"/>
    <mergeCell ref="A45:E45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